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educationgovuk-my.sharepoint.com/personal/nicola_raine_education_gov_uk/Documents/Desktop/"/>
    </mc:Choice>
  </mc:AlternateContent>
  <xr:revisionPtr revIDLastSave="0" documentId="8_{19E18F26-3C4F-429C-8492-1B76456CC7D7}" xr6:coauthVersionLast="47" xr6:coauthVersionMax="47" xr10:uidLastSave="{00000000-0000-0000-0000-000000000000}"/>
  <bookViews>
    <workbookView xWindow="33720" yWindow="-120" windowWidth="38640" windowHeight="21120" tabRatio="780" xr2:uid="{F9E24343-295A-4879-B6A0-CE7A14F6A785}"/>
  </bookViews>
  <sheets>
    <sheet name="Information" sheetId="9" r:id="rId1"/>
    <sheet name="National calculations" sheetId="16" r:id="rId2"/>
    <sheet name="National average rates" sheetId="35" r:id="rId3"/>
    <sheet name="3-4YO 2026-27 rates" sheetId="21" r:id="rId4"/>
    <sheet name="2YO 2026-27 rates" sheetId="22" r:id="rId5"/>
    <sheet name="Under 2s 2026-27 rates" sheetId="31" r:id="rId6"/>
    <sheet name="3-4YO 2026-27 step-by-step" sheetId="13" r:id="rId7"/>
    <sheet name="2YO 2026-27 step-by-step" sheetId="28" r:id="rId8"/>
    <sheet name="Under 2s 2026-27 step-by-step" sheetId="33" r:id="rId9"/>
    <sheet name="MNS 2026-27" sheetId="30" r:id="rId10"/>
    <sheet name="Formula factor data" sheetId="14" r:id="rId11"/>
    <sheet name="ACA" sheetId="23" r:id="rId12"/>
  </sheets>
  <definedNames>
    <definedName name="___v2" localSheetId="9" hidden="1">#REF!</definedName>
    <definedName name="___v2" hidden="1">#REF!</definedName>
    <definedName name="__123Graph_ADUMMY" localSheetId="9" hidden="1">#REF!</definedName>
    <definedName name="__123Graph_ADUMMY" hidden="1">#REF!</definedName>
    <definedName name="__123Graph_AMAIN" localSheetId="9" hidden="1">#REF!</definedName>
    <definedName name="__123Graph_AMAIN" hidden="1">#REF!</definedName>
    <definedName name="__123Graph_AMONTHLY" localSheetId="9" hidden="1">#REF!</definedName>
    <definedName name="__123Graph_AMONTHLY" hidden="1">#REF!</definedName>
    <definedName name="__123Graph_AMONTHLY2" localSheetId="9" hidden="1">#REF!</definedName>
    <definedName name="__123Graph_AMONTHLY2" hidden="1">#REF!</definedName>
    <definedName name="__123Graph_BDUMMY" hidden="1">#REF!</definedName>
    <definedName name="__123Graph_BMAIN" hidden="1">#REF!</definedName>
    <definedName name="__123Graph_BMONTHLY" hidden="1">#REF!</definedName>
    <definedName name="__123Graph_BMONTHLY2" hidden="1">#REF!</definedName>
    <definedName name="__123Graph_CDUMMY" hidden="1">#REF!</definedName>
    <definedName name="__123Graph_CMONTHLY" hidden="1">#REF!</definedName>
    <definedName name="__123Graph_CMONTHLY2" hidden="1">#REF!</definedName>
    <definedName name="__123Graph_DMONTHLY2" hidden="1">#REF!</definedName>
    <definedName name="__123Graph_EMONTHLY2" hidden="1">#REF!</definedName>
    <definedName name="__123Graph_FMONTHLY2" hidden="1">#REF!</definedName>
    <definedName name="__123Graph_XMAIN" hidden="1">#REF!</definedName>
    <definedName name="__123Graph_XMONTHLY" hidden="1">#REF!</definedName>
    <definedName name="__123Graph_XMONTHLY2" hidden="1">#REF!</definedName>
    <definedName name="__v2"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4" hidden="1">'2YO 2026-27 rates'!$A$4:$G$155</definedName>
    <definedName name="_xlnm._FilterDatabase" localSheetId="7" hidden="1">'2YO 2026-27 step-by-step'!$A$6:$S$156</definedName>
    <definedName name="_xlnm._FilterDatabase" localSheetId="3" hidden="1">'3-4YO 2026-27 rates'!$A$5:$J$156</definedName>
    <definedName name="_xlnm._FilterDatabase" localSheetId="6" hidden="1">'3-4YO 2026-27 step-by-step'!$A$7:$AC$157</definedName>
    <definedName name="_xlnm._FilterDatabase" localSheetId="11" hidden="1">ACA!$A$14:$P$14</definedName>
    <definedName name="_xlnm._FilterDatabase" localSheetId="10" hidden="1">'Formula factor data'!$A$11:$L$11</definedName>
    <definedName name="_xlnm._FilterDatabase" localSheetId="5" hidden="1">'Under 2s 2026-27 rates'!$A$3:$G$154</definedName>
    <definedName name="_Key1" hidden="1">#REF!</definedName>
    <definedName name="_Order1" hidden="1">0</definedName>
    <definedName name="_Sort" hidden="1">#REF!</definedName>
    <definedName name="_v2" hidden="1">#REF!</definedName>
    <definedName name="Pal_Workbook_GUID" hidden="1">"KQLMPBLEGBTJMFGZIUGRU27J"</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localSheetId="7" hidden="1">_xll.RiskCellHasTokens(262144+512+524288)</definedName>
    <definedName name="RiskIsInput" localSheetId="11" hidden="1">_xll.RiskCellHasTokens(262144+512+524288)</definedName>
    <definedName name="RiskIsInput" localSheetId="9" hidden="1">_xll.RiskCellHasTokens(262144+512+524288)</definedName>
    <definedName name="RiskIsInput" localSheetId="2" hidden="1">_xll.RiskCellHasTokens(262144+512+524288)</definedName>
    <definedName name="RiskIsInput" localSheetId="5" hidden="1">_xll.RiskCellHasTokens(262144+512+524288)</definedName>
    <definedName name="RiskIsInput" hidden="1">_xll.RiskCellHasTokens(262144+512+524288)</definedName>
    <definedName name="RiskIsOutput" localSheetId="7" hidden="1">_xll.RiskCellHasTokens(1024)</definedName>
    <definedName name="RiskIsOutput" localSheetId="11" hidden="1">_xll.RiskCellHasTokens(1024)</definedName>
    <definedName name="RiskIsOutput" localSheetId="9" hidden="1">_xll.RiskCellHasTokens(1024)</definedName>
    <definedName name="RiskIsOutput" localSheetId="2" hidden="1">_xll.RiskCellHasTokens(1024)</definedName>
    <definedName name="RiskIsOutput" localSheetId="5" hidden="1">_xll.RiskCellHasTokens(1024)</definedName>
    <definedName name="RiskIsOutput" hidden="1">_xll.RiskCellHasTokens(1024)</definedName>
    <definedName name="RiskIsStatistics" localSheetId="7" hidden="1">_xll.RiskCellHasTokens(4096+32768+65536)</definedName>
    <definedName name="RiskIsStatistics" localSheetId="11" hidden="1">_xll.RiskCellHasTokens(4096+32768+65536)</definedName>
    <definedName name="RiskIsStatistics" localSheetId="9" hidden="1">_xll.RiskCellHasTokens(4096+32768+65536)</definedName>
    <definedName name="RiskIsStatistics" localSheetId="2" hidden="1">_xll.RiskCellHasTokens(4096+32768+65536)</definedName>
    <definedName name="RiskIsStatistics" localSheetId="5" hidden="1">_xll.RiskCellHasTokens(4096+32768+65536)</definedName>
    <definedName name="RiskIsStatistics" hidden="1">_xll.RiskCellHasTokens(4096+32768+65536)</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olver_adj" localSheetId="2" hidden="1">'National average rates'!#REF!</definedName>
    <definedName name="solver_adj" localSheetId="1" hidden="1">'National calculations'!#REF!</definedName>
    <definedName name="solver_cvg" localSheetId="2" hidden="1">0.0001</definedName>
    <definedName name="solver_cvg" localSheetId="1" hidden="1">0.0001</definedName>
    <definedName name="solver_drv" localSheetId="2" hidden="1">1</definedName>
    <definedName name="solver_drv" localSheetId="1" hidden="1">1</definedName>
    <definedName name="solver_eng" localSheetId="2" hidden="1">1</definedName>
    <definedName name="solver_eng" localSheetId="1" hidden="1">1</definedName>
    <definedName name="solver_est" localSheetId="2" hidden="1">1</definedName>
    <definedName name="solver_est" localSheetId="1" hidden="1">1</definedName>
    <definedName name="solver_itr" localSheetId="2" hidden="1">2147483647</definedName>
    <definedName name="solver_itr" localSheetId="1" hidden="1">2147483647</definedName>
    <definedName name="solver_mip" localSheetId="2" hidden="1">2147483647</definedName>
    <definedName name="solver_mip" localSheetId="1" hidden="1">2147483647</definedName>
    <definedName name="solver_mni" localSheetId="2" hidden="1">30</definedName>
    <definedName name="solver_mni" localSheetId="1" hidden="1">30</definedName>
    <definedName name="solver_mrt" localSheetId="2" hidden="1">0.075</definedName>
    <definedName name="solver_mrt" localSheetId="1" hidden="1">0.075</definedName>
    <definedName name="solver_msl" localSheetId="2" hidden="1">2</definedName>
    <definedName name="solver_msl" localSheetId="1" hidden="1">2</definedName>
    <definedName name="solver_neg" localSheetId="2" hidden="1">2</definedName>
    <definedName name="solver_neg" localSheetId="1" hidden="1">2</definedName>
    <definedName name="solver_nod" localSheetId="2" hidden="1">2147483647</definedName>
    <definedName name="solver_nod" localSheetId="1" hidden="1">2147483647</definedName>
    <definedName name="solver_num" localSheetId="2" hidden="1">0</definedName>
    <definedName name="solver_num" localSheetId="1" hidden="1">0</definedName>
    <definedName name="solver_nwt" localSheetId="2" hidden="1">1</definedName>
    <definedName name="solver_nwt" localSheetId="1" hidden="1">1</definedName>
    <definedName name="solver_opt" localSheetId="2" hidden="1">'National average rates'!#REF!</definedName>
    <definedName name="solver_opt" localSheetId="1" hidden="1">'National calculations'!$H$2</definedName>
    <definedName name="solver_pre" localSheetId="2" hidden="1">0.000001</definedName>
    <definedName name="solver_pre" localSheetId="1" hidden="1">0.000001</definedName>
    <definedName name="solver_rbv" localSheetId="2" hidden="1">1</definedName>
    <definedName name="solver_rbv" localSheetId="1" hidden="1">1</definedName>
    <definedName name="solver_rlx" localSheetId="2" hidden="1">2</definedName>
    <definedName name="solver_rlx" localSheetId="1" hidden="1">2</definedName>
    <definedName name="solver_rsd" localSheetId="2" hidden="1">0</definedName>
    <definedName name="solver_rsd" localSheetId="1" hidden="1">0</definedName>
    <definedName name="solver_scl" localSheetId="2" hidden="1">1</definedName>
    <definedName name="solver_scl" localSheetId="1" hidden="1">1</definedName>
    <definedName name="solver_sho" localSheetId="2" hidden="1">2</definedName>
    <definedName name="solver_sho" localSheetId="1" hidden="1">2</definedName>
    <definedName name="solver_ssz" localSheetId="2" hidden="1">100</definedName>
    <definedName name="solver_ssz" localSheetId="1" hidden="1">100</definedName>
    <definedName name="solver_tim" localSheetId="2" hidden="1">2147483647</definedName>
    <definedName name="solver_tim" localSheetId="1" hidden="1">2147483647</definedName>
    <definedName name="solver_tol" localSheetId="2" hidden="1">0.01</definedName>
    <definedName name="solver_tol" localSheetId="1" hidden="1">0.01</definedName>
    <definedName name="solver_typ" localSheetId="2" hidden="1">3</definedName>
    <definedName name="solver_typ" localSheetId="1" hidden="1">3</definedName>
    <definedName name="solver_val" localSheetId="2" hidden="1">0</definedName>
    <definedName name="solver_val" localSheetId="1" hidden="1">0</definedName>
    <definedName name="solver_ver" localSheetId="2" hidden="1">3</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95" i="28" l="1"/>
  <c r="J6" i="21" l="1"/>
  <c r="I6" i="21"/>
  <c r="H13" i="30"/>
  <c r="K9" i="13"/>
  <c r="I9" i="30" l="1"/>
  <c r="I11" i="30"/>
  <c r="I12" i="30"/>
  <c r="I13" i="30"/>
  <c r="I14" i="30"/>
  <c r="I17" i="30"/>
  <c r="I18" i="30"/>
  <c r="I19" i="30"/>
  <c r="I20" i="30"/>
  <c r="I21" i="30"/>
  <c r="I22" i="30"/>
  <c r="I23" i="30"/>
  <c r="I24" i="30"/>
  <c r="I25" i="30"/>
  <c r="I27" i="30"/>
  <c r="I29" i="30"/>
  <c r="I30" i="30"/>
  <c r="I31" i="30"/>
  <c r="I32" i="30"/>
  <c r="I33" i="30"/>
  <c r="I34" i="30"/>
  <c r="I35" i="30"/>
  <c r="I36" i="30"/>
  <c r="I37" i="30"/>
  <c r="I38" i="30"/>
  <c r="I39" i="30"/>
  <c r="I40" i="30"/>
  <c r="I41" i="30"/>
  <c r="I42" i="30"/>
  <c r="I43" i="30"/>
  <c r="I44" i="30"/>
  <c r="I47" i="30"/>
  <c r="I48" i="30"/>
  <c r="I51" i="30"/>
  <c r="I53" i="30"/>
  <c r="I54" i="30"/>
  <c r="I56" i="30"/>
  <c r="I57" i="30"/>
  <c r="I58" i="30"/>
  <c r="I60" i="30"/>
  <c r="I61" i="30"/>
  <c r="I63" i="30"/>
  <c r="I64" i="30"/>
  <c r="I65" i="30"/>
  <c r="I67" i="30"/>
  <c r="I69" i="30"/>
  <c r="I70" i="30"/>
  <c r="I71" i="30"/>
  <c r="I74" i="30"/>
  <c r="I75" i="30"/>
  <c r="I76" i="30"/>
  <c r="I77" i="30"/>
  <c r="I79" i="30"/>
  <c r="I81" i="30"/>
  <c r="I83" i="30"/>
  <c r="I84" i="30"/>
  <c r="I86" i="30"/>
  <c r="I87" i="30"/>
  <c r="I89" i="30"/>
  <c r="I91" i="30"/>
  <c r="I94" i="30"/>
  <c r="I95" i="30"/>
  <c r="I96" i="30"/>
  <c r="I98" i="30"/>
  <c r="I99" i="30"/>
  <c r="I101" i="30"/>
  <c r="I103" i="30"/>
  <c r="I105" i="30"/>
  <c r="I106" i="30"/>
  <c r="I108" i="30"/>
  <c r="I109" i="30"/>
  <c r="I110" i="30"/>
  <c r="I111" i="30"/>
  <c r="I112" i="30"/>
  <c r="I113" i="30"/>
  <c r="I114" i="30"/>
  <c r="I115" i="30"/>
  <c r="I118" i="30"/>
  <c r="I119" i="30"/>
  <c r="I120" i="30"/>
  <c r="I124" i="30"/>
  <c r="I130" i="30"/>
  <c r="I131" i="30"/>
  <c r="I132" i="30"/>
  <c r="I137" i="30"/>
  <c r="I138" i="30"/>
  <c r="I139" i="30"/>
  <c r="I140" i="30"/>
  <c r="I141" i="30"/>
  <c r="I142" i="30"/>
  <c r="I143" i="30"/>
  <c r="I145" i="30"/>
  <c r="I148" i="30"/>
  <c r="I149" i="30"/>
  <c r="I150" i="30"/>
  <c r="I152" i="30"/>
  <c r="I154" i="30"/>
  <c r="I155" i="30"/>
  <c r="I156" i="30"/>
  <c r="I157" i="30"/>
  <c r="I158" i="30"/>
  <c r="I8" i="30"/>
  <c r="H9" i="30"/>
  <c r="H11" i="30"/>
  <c r="H12" i="30"/>
  <c r="H14" i="30"/>
  <c r="H17" i="30"/>
  <c r="H18" i="30"/>
  <c r="H19" i="30"/>
  <c r="H20" i="30"/>
  <c r="H21" i="30"/>
  <c r="H22" i="30"/>
  <c r="H23" i="30"/>
  <c r="H24" i="30"/>
  <c r="H25" i="30"/>
  <c r="H27" i="30"/>
  <c r="H29" i="30"/>
  <c r="H30" i="30"/>
  <c r="H31" i="30"/>
  <c r="H32" i="30"/>
  <c r="H33" i="30"/>
  <c r="H34" i="30"/>
  <c r="H35" i="30"/>
  <c r="H36" i="30"/>
  <c r="H37" i="30"/>
  <c r="H38" i="30"/>
  <c r="H39" i="30"/>
  <c r="H40" i="30"/>
  <c r="H41" i="30"/>
  <c r="H42" i="30"/>
  <c r="H43" i="30"/>
  <c r="H44" i="30"/>
  <c r="H47" i="30"/>
  <c r="H48" i="30"/>
  <c r="H49" i="30"/>
  <c r="H50" i="30"/>
  <c r="H51" i="30"/>
  <c r="H53" i="30"/>
  <c r="H54" i="30"/>
  <c r="H56" i="30"/>
  <c r="H57" i="30"/>
  <c r="H58" i="30"/>
  <c r="H60" i="30"/>
  <c r="H61" i="30"/>
  <c r="H63" i="30"/>
  <c r="H64" i="30"/>
  <c r="H65" i="30"/>
  <c r="H67" i="30"/>
  <c r="H69" i="30"/>
  <c r="H70" i="30"/>
  <c r="H71" i="30"/>
  <c r="H74" i="30"/>
  <c r="H75" i="30"/>
  <c r="H76" i="30"/>
  <c r="H77" i="30"/>
  <c r="H79" i="30"/>
  <c r="H81" i="30"/>
  <c r="H83" i="30"/>
  <c r="H84" i="30"/>
  <c r="H86" i="30"/>
  <c r="H87" i="30"/>
  <c r="H89" i="30"/>
  <c r="H91" i="30"/>
  <c r="H94" i="30"/>
  <c r="H95" i="30"/>
  <c r="H96" i="30"/>
  <c r="H98" i="30"/>
  <c r="H99" i="30"/>
  <c r="H101" i="30"/>
  <c r="H103" i="30"/>
  <c r="H105" i="30"/>
  <c r="H106" i="30"/>
  <c r="H108" i="30"/>
  <c r="H109" i="30"/>
  <c r="H110" i="30"/>
  <c r="H111" i="30"/>
  <c r="H112" i="30"/>
  <c r="H113" i="30"/>
  <c r="H114" i="30"/>
  <c r="H115" i="30"/>
  <c r="H118" i="30"/>
  <c r="H119" i="30"/>
  <c r="H120" i="30"/>
  <c r="H124" i="30"/>
  <c r="H130" i="30"/>
  <c r="H131" i="30"/>
  <c r="H132" i="30"/>
  <c r="H137" i="30"/>
  <c r="H138" i="30"/>
  <c r="H139" i="30"/>
  <c r="H140" i="30"/>
  <c r="H141" i="30"/>
  <c r="H142" i="30"/>
  <c r="H143" i="30"/>
  <c r="H145" i="30"/>
  <c r="H148" i="30"/>
  <c r="H149" i="30"/>
  <c r="H150" i="30"/>
  <c r="H152" i="30"/>
  <c r="H154" i="30"/>
  <c r="H155" i="30"/>
  <c r="H156" i="30"/>
  <c r="H157" i="30"/>
  <c r="H158" i="30"/>
  <c r="H8" i="30"/>
  <c r="D7" i="30" l="1"/>
  <c r="D9" i="33" l="1"/>
  <c r="D10" i="33"/>
  <c r="D11" i="33"/>
  <c r="D12" i="33"/>
  <c r="D13" i="33"/>
  <c r="D14" i="33"/>
  <c r="D15" i="33"/>
  <c r="D16" i="33"/>
  <c r="D17" i="33"/>
  <c r="D18" i="33"/>
  <c r="D19" i="33"/>
  <c r="D20" i="33"/>
  <c r="D21" i="33"/>
  <c r="D22" i="33"/>
  <c r="D23" i="33"/>
  <c r="D24" i="33"/>
  <c r="D25" i="33"/>
  <c r="D26" i="33"/>
  <c r="D27" i="33"/>
  <c r="D28" i="33"/>
  <c r="D29" i="33"/>
  <c r="D30" i="33"/>
  <c r="D31" i="33"/>
  <c r="D32" i="33"/>
  <c r="D33" i="33"/>
  <c r="D34" i="33"/>
  <c r="D35" i="33"/>
  <c r="D36" i="33"/>
  <c r="D37" i="33"/>
  <c r="D38" i="33"/>
  <c r="D39" i="33"/>
  <c r="D40" i="33"/>
  <c r="D41" i="33"/>
  <c r="D42" i="33"/>
  <c r="D43" i="33"/>
  <c r="D44" i="33"/>
  <c r="D45" i="33"/>
  <c r="D46" i="33"/>
  <c r="D47" i="33"/>
  <c r="D48" i="33"/>
  <c r="D49" i="33"/>
  <c r="D50" i="33"/>
  <c r="D51" i="33"/>
  <c r="D52" i="33"/>
  <c r="D53" i="33"/>
  <c r="D54" i="33"/>
  <c r="D55" i="33"/>
  <c r="D56" i="33"/>
  <c r="D57" i="33"/>
  <c r="D58" i="33"/>
  <c r="D59" i="33"/>
  <c r="D60" i="33"/>
  <c r="D61" i="33"/>
  <c r="D62" i="33"/>
  <c r="D63" i="33"/>
  <c r="D64" i="33"/>
  <c r="D65" i="33"/>
  <c r="D66" i="33"/>
  <c r="D67" i="33"/>
  <c r="D68" i="33"/>
  <c r="D69" i="33"/>
  <c r="D70" i="33"/>
  <c r="D71" i="33"/>
  <c r="D72" i="33"/>
  <c r="D73" i="33"/>
  <c r="D74" i="33"/>
  <c r="D75" i="33"/>
  <c r="D76" i="33"/>
  <c r="D77" i="33"/>
  <c r="D78" i="33"/>
  <c r="D79" i="33"/>
  <c r="D80" i="33"/>
  <c r="D81" i="33"/>
  <c r="D82" i="33"/>
  <c r="D83" i="33"/>
  <c r="D84" i="33"/>
  <c r="D85" i="33"/>
  <c r="D86" i="33"/>
  <c r="D87" i="33"/>
  <c r="D88" i="33"/>
  <c r="D89" i="33"/>
  <c r="D90" i="33"/>
  <c r="D91" i="33"/>
  <c r="D92" i="33"/>
  <c r="D93" i="33"/>
  <c r="D94" i="33"/>
  <c r="D95" i="33"/>
  <c r="D96" i="33"/>
  <c r="D97" i="33"/>
  <c r="D98" i="33"/>
  <c r="D99" i="33"/>
  <c r="D100" i="33"/>
  <c r="D101" i="33"/>
  <c r="D102" i="33"/>
  <c r="D103" i="33"/>
  <c r="D104" i="33"/>
  <c r="D105" i="33"/>
  <c r="D106" i="33"/>
  <c r="D107" i="33"/>
  <c r="D108" i="33"/>
  <c r="D109" i="33"/>
  <c r="D110" i="33"/>
  <c r="D111" i="33"/>
  <c r="D112" i="33"/>
  <c r="D113" i="33"/>
  <c r="D114" i="33"/>
  <c r="D115" i="33"/>
  <c r="D116" i="33"/>
  <c r="D117" i="33"/>
  <c r="D118" i="33"/>
  <c r="D119" i="33"/>
  <c r="D120" i="33"/>
  <c r="D121" i="33"/>
  <c r="D122" i="33"/>
  <c r="D123" i="33"/>
  <c r="D124" i="33"/>
  <c r="D125" i="33"/>
  <c r="D126" i="33"/>
  <c r="D127" i="33"/>
  <c r="D128" i="33"/>
  <c r="D129" i="33"/>
  <c r="D130" i="33"/>
  <c r="D131" i="33"/>
  <c r="D132" i="33"/>
  <c r="D133" i="33"/>
  <c r="D134" i="33"/>
  <c r="D135" i="33"/>
  <c r="D136" i="33"/>
  <c r="D137" i="33"/>
  <c r="D138" i="33"/>
  <c r="D139" i="33"/>
  <c r="D140" i="33"/>
  <c r="D141" i="33"/>
  <c r="D142" i="33"/>
  <c r="D143" i="33"/>
  <c r="D144" i="33"/>
  <c r="D145" i="33"/>
  <c r="D146" i="33"/>
  <c r="D147" i="33"/>
  <c r="D148" i="33"/>
  <c r="D149" i="33"/>
  <c r="D150" i="33"/>
  <c r="D151" i="33"/>
  <c r="D152" i="33"/>
  <c r="D153" i="33"/>
  <c r="D154" i="33"/>
  <c r="D155" i="33"/>
  <c r="D156" i="33"/>
  <c r="D157" i="33"/>
  <c r="D158" i="33"/>
  <c r="D8" i="33"/>
  <c r="D9" i="28"/>
  <c r="D10" i="28"/>
  <c r="D11" i="28"/>
  <c r="D12" i="28"/>
  <c r="D13" i="28"/>
  <c r="D14" i="28"/>
  <c r="D15" i="28"/>
  <c r="D16" i="28"/>
  <c r="D17" i="28"/>
  <c r="D18" i="28"/>
  <c r="D19" i="28"/>
  <c r="D20" i="28"/>
  <c r="D21" i="28"/>
  <c r="D22" i="28"/>
  <c r="D23" i="28"/>
  <c r="D24" i="28"/>
  <c r="D25" i="28"/>
  <c r="D26" i="28"/>
  <c r="D27" i="28"/>
  <c r="D28" i="28"/>
  <c r="D29" i="28"/>
  <c r="D30" i="28"/>
  <c r="D31" i="28"/>
  <c r="D32" i="28"/>
  <c r="D33" i="28"/>
  <c r="D34" i="28"/>
  <c r="D35" i="28"/>
  <c r="D36" i="28"/>
  <c r="D37" i="28"/>
  <c r="D38" i="28"/>
  <c r="D39" i="28"/>
  <c r="D40" i="28"/>
  <c r="D41" i="28"/>
  <c r="D42" i="28"/>
  <c r="D43" i="28"/>
  <c r="D44" i="28"/>
  <c r="D45" i="28"/>
  <c r="D46" i="28"/>
  <c r="D47" i="28"/>
  <c r="D48" i="28"/>
  <c r="D49" i="28"/>
  <c r="D50" i="28"/>
  <c r="D51" i="28"/>
  <c r="D52" i="28"/>
  <c r="D53" i="28"/>
  <c r="D54" i="28"/>
  <c r="D55" i="28"/>
  <c r="D56" i="28"/>
  <c r="D57" i="28"/>
  <c r="D58" i="28"/>
  <c r="D59" i="28"/>
  <c r="D60" i="28"/>
  <c r="D61" i="28"/>
  <c r="D62" i="28"/>
  <c r="D63" i="28"/>
  <c r="D64" i="28"/>
  <c r="D65" i="28"/>
  <c r="D66" i="28"/>
  <c r="D67" i="28"/>
  <c r="D68" i="28"/>
  <c r="D69" i="28"/>
  <c r="D70" i="28"/>
  <c r="D71" i="28"/>
  <c r="D72" i="28"/>
  <c r="D73" i="28"/>
  <c r="D74" i="28"/>
  <c r="D75" i="28"/>
  <c r="D76" i="28"/>
  <c r="D77" i="28"/>
  <c r="D78" i="28"/>
  <c r="D79" i="28"/>
  <c r="D80" i="28"/>
  <c r="D81" i="28"/>
  <c r="D82" i="28"/>
  <c r="D83" i="28"/>
  <c r="D84" i="28"/>
  <c r="D85" i="28"/>
  <c r="D86" i="28"/>
  <c r="D87" i="28"/>
  <c r="D88" i="28"/>
  <c r="D89" i="28"/>
  <c r="D90" i="28"/>
  <c r="D91" i="28"/>
  <c r="D92" i="28"/>
  <c r="D93" i="28"/>
  <c r="D94" i="28"/>
  <c r="D95" i="28"/>
  <c r="D96" i="28"/>
  <c r="D97" i="28"/>
  <c r="D98" i="28"/>
  <c r="D99" i="28"/>
  <c r="D100" i="28"/>
  <c r="D101" i="28"/>
  <c r="D102" i="28"/>
  <c r="D103" i="28"/>
  <c r="D104" i="28"/>
  <c r="D105" i="28"/>
  <c r="D106" i="28"/>
  <c r="D107" i="28"/>
  <c r="D108" i="28"/>
  <c r="D109" i="28"/>
  <c r="D110" i="28"/>
  <c r="D111" i="28"/>
  <c r="D112" i="28"/>
  <c r="D113" i="28"/>
  <c r="D114" i="28"/>
  <c r="D115" i="28"/>
  <c r="D116" i="28"/>
  <c r="D117" i="28"/>
  <c r="D118" i="28"/>
  <c r="D119" i="28"/>
  <c r="D120" i="28"/>
  <c r="D121" i="28"/>
  <c r="D122" i="28"/>
  <c r="D123" i="28"/>
  <c r="D124" i="28"/>
  <c r="D125" i="28"/>
  <c r="D126" i="28"/>
  <c r="D127" i="28"/>
  <c r="D128" i="28"/>
  <c r="D129" i="28"/>
  <c r="D130" i="28"/>
  <c r="D131" i="28"/>
  <c r="D132" i="28"/>
  <c r="D133" i="28"/>
  <c r="D134" i="28"/>
  <c r="D135" i="28"/>
  <c r="D136" i="28"/>
  <c r="D137" i="28"/>
  <c r="D138" i="28"/>
  <c r="D139" i="28"/>
  <c r="D140" i="28"/>
  <c r="D141" i="28"/>
  <c r="D142" i="28"/>
  <c r="D143" i="28"/>
  <c r="D144" i="28"/>
  <c r="D145" i="28"/>
  <c r="D146" i="28"/>
  <c r="D147" i="28"/>
  <c r="D148" i="28"/>
  <c r="D149" i="28"/>
  <c r="D150" i="28"/>
  <c r="D151" i="28"/>
  <c r="D152" i="28"/>
  <c r="D153" i="28"/>
  <c r="D154" i="28"/>
  <c r="D155" i="28"/>
  <c r="D156" i="28"/>
  <c r="D157" i="28"/>
  <c r="D158" i="28"/>
  <c r="D8" i="28"/>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4" i="13"/>
  <c r="D155" i="13"/>
  <c r="D156" i="13"/>
  <c r="D157" i="13"/>
  <c r="D158" i="13"/>
  <c r="D8" i="13"/>
  <c r="D26" i="16"/>
  <c r="D18" i="16"/>
  <c r="E57" i="16" l="1"/>
  <c r="E58" i="16"/>
  <c r="E59" i="16"/>
  <c r="E60" i="16"/>
  <c r="E61" i="16"/>
  <c r="E62" i="16"/>
  <c r="F6" i="21" l="1"/>
  <c r="D33" i="16" l="1"/>
  <c r="AV7" i="33" l="1"/>
  <c r="AX7" i="28" l="1"/>
  <c r="F10" i="21" l="1"/>
  <c r="G10" i="21" l="1"/>
  <c r="F7" i="21"/>
  <c r="G7" i="21" s="1"/>
  <c r="F8" i="21"/>
  <c r="G8" i="21" s="1"/>
  <c r="F9" i="21"/>
  <c r="G9" i="21" s="1"/>
  <c r="F11" i="21"/>
  <c r="G11" i="21" s="1"/>
  <c r="F12" i="21"/>
  <c r="G12" i="21" s="1"/>
  <c r="F13" i="21"/>
  <c r="G13" i="21" s="1"/>
  <c r="F14" i="21"/>
  <c r="G14" i="21" s="1"/>
  <c r="F15" i="21"/>
  <c r="G15" i="21" s="1"/>
  <c r="F16" i="21"/>
  <c r="G16" i="21" s="1"/>
  <c r="F17" i="21"/>
  <c r="G17" i="21" s="1"/>
  <c r="F18" i="21"/>
  <c r="G18" i="21" s="1"/>
  <c r="F19" i="21"/>
  <c r="G19" i="21" s="1"/>
  <c r="F20" i="21"/>
  <c r="G20" i="21" s="1"/>
  <c r="F21" i="21"/>
  <c r="G21" i="21" s="1"/>
  <c r="F22" i="21"/>
  <c r="G22" i="21" s="1"/>
  <c r="F23" i="21"/>
  <c r="G23" i="21" s="1"/>
  <c r="F24" i="21"/>
  <c r="G24" i="21" s="1"/>
  <c r="F25" i="21"/>
  <c r="G25" i="21" s="1"/>
  <c r="F26" i="21"/>
  <c r="G26" i="21" s="1"/>
  <c r="F27" i="21"/>
  <c r="G27" i="21" s="1"/>
  <c r="F28" i="21"/>
  <c r="G28" i="21" s="1"/>
  <c r="F29" i="21"/>
  <c r="G29" i="21" s="1"/>
  <c r="F30" i="21"/>
  <c r="G30" i="21" s="1"/>
  <c r="F31" i="21"/>
  <c r="G31" i="21" s="1"/>
  <c r="F32" i="21"/>
  <c r="G32" i="21" s="1"/>
  <c r="F33" i="21"/>
  <c r="G33" i="21" s="1"/>
  <c r="F34" i="21"/>
  <c r="G34" i="21" s="1"/>
  <c r="F35" i="21"/>
  <c r="G35" i="21" s="1"/>
  <c r="F36" i="21"/>
  <c r="G36" i="21" s="1"/>
  <c r="F37" i="21"/>
  <c r="G37" i="21" s="1"/>
  <c r="F38" i="21"/>
  <c r="G38" i="21" s="1"/>
  <c r="F39" i="21"/>
  <c r="G39" i="21" s="1"/>
  <c r="F40" i="21"/>
  <c r="G40" i="21" s="1"/>
  <c r="F41" i="21"/>
  <c r="G41" i="21" s="1"/>
  <c r="F42" i="21"/>
  <c r="G42" i="21" s="1"/>
  <c r="F43" i="21"/>
  <c r="G43" i="21" s="1"/>
  <c r="F44" i="21"/>
  <c r="G44" i="21" s="1"/>
  <c r="F45" i="21"/>
  <c r="G45" i="21" s="1"/>
  <c r="F46" i="21"/>
  <c r="G46" i="21" s="1"/>
  <c r="F47" i="21"/>
  <c r="G47" i="21" s="1"/>
  <c r="F48" i="21"/>
  <c r="G48" i="21" s="1"/>
  <c r="F49" i="21"/>
  <c r="G49" i="21" s="1"/>
  <c r="F50" i="21"/>
  <c r="G50" i="21" s="1"/>
  <c r="F51" i="21"/>
  <c r="G51" i="21" s="1"/>
  <c r="F52" i="21"/>
  <c r="G52" i="21" s="1"/>
  <c r="F53" i="21"/>
  <c r="G53" i="21" s="1"/>
  <c r="F54" i="21"/>
  <c r="G54" i="21" s="1"/>
  <c r="F55" i="21"/>
  <c r="G55" i="21" s="1"/>
  <c r="F56" i="21"/>
  <c r="G56" i="21" s="1"/>
  <c r="F57" i="21"/>
  <c r="G57" i="21" s="1"/>
  <c r="F58" i="21"/>
  <c r="G58" i="21" s="1"/>
  <c r="F59" i="21"/>
  <c r="G59" i="21" s="1"/>
  <c r="F60" i="21"/>
  <c r="G60" i="21" s="1"/>
  <c r="F61" i="21"/>
  <c r="G61" i="21" s="1"/>
  <c r="F62" i="21"/>
  <c r="G62" i="21" s="1"/>
  <c r="F63" i="21"/>
  <c r="G63" i="21" s="1"/>
  <c r="F64" i="21"/>
  <c r="G64" i="21" s="1"/>
  <c r="F65" i="21"/>
  <c r="G65" i="21" s="1"/>
  <c r="F66" i="21"/>
  <c r="G66" i="21" s="1"/>
  <c r="F67" i="21"/>
  <c r="G67" i="21" s="1"/>
  <c r="F68" i="21"/>
  <c r="G68" i="21" s="1"/>
  <c r="F69" i="21"/>
  <c r="G69" i="21" s="1"/>
  <c r="F70" i="21"/>
  <c r="G70" i="21" s="1"/>
  <c r="F71" i="21"/>
  <c r="G71" i="21" s="1"/>
  <c r="F72" i="21"/>
  <c r="G72" i="21" s="1"/>
  <c r="F73" i="21"/>
  <c r="G73" i="21" s="1"/>
  <c r="F74" i="21"/>
  <c r="G74" i="21" s="1"/>
  <c r="F75" i="21"/>
  <c r="G75" i="21" s="1"/>
  <c r="F76" i="21"/>
  <c r="G76" i="21" s="1"/>
  <c r="F77" i="21"/>
  <c r="G77" i="21" s="1"/>
  <c r="F78" i="21"/>
  <c r="G78" i="21" s="1"/>
  <c r="F79" i="21"/>
  <c r="G79" i="21" s="1"/>
  <c r="F80" i="21"/>
  <c r="G80" i="21" s="1"/>
  <c r="F81" i="21"/>
  <c r="G81" i="21" s="1"/>
  <c r="F82" i="21"/>
  <c r="G82" i="21" s="1"/>
  <c r="F83" i="21"/>
  <c r="G83" i="21" s="1"/>
  <c r="F84" i="21"/>
  <c r="G84" i="21" s="1"/>
  <c r="F85" i="21"/>
  <c r="G85" i="21" s="1"/>
  <c r="F86" i="21"/>
  <c r="G86" i="21" s="1"/>
  <c r="F87" i="21"/>
  <c r="G87" i="21" s="1"/>
  <c r="F88" i="21"/>
  <c r="G88" i="21" s="1"/>
  <c r="F89" i="21"/>
  <c r="G89" i="21" s="1"/>
  <c r="F90" i="21"/>
  <c r="G90" i="21" s="1"/>
  <c r="F91" i="21"/>
  <c r="G91" i="21" s="1"/>
  <c r="F92" i="21"/>
  <c r="G92" i="21" s="1"/>
  <c r="F93" i="21"/>
  <c r="G93" i="21" s="1"/>
  <c r="F94" i="21"/>
  <c r="G94" i="21" s="1"/>
  <c r="F95" i="21"/>
  <c r="G95" i="21" s="1"/>
  <c r="F96" i="21"/>
  <c r="G96" i="21" s="1"/>
  <c r="F97" i="21"/>
  <c r="G97" i="21" s="1"/>
  <c r="F98" i="21"/>
  <c r="G98" i="21" s="1"/>
  <c r="F99" i="21"/>
  <c r="G99" i="21" s="1"/>
  <c r="F100" i="21"/>
  <c r="G100" i="21" s="1"/>
  <c r="F101" i="21"/>
  <c r="G101" i="21" s="1"/>
  <c r="F102" i="21"/>
  <c r="G102" i="21" s="1"/>
  <c r="F103" i="21"/>
  <c r="G103" i="21" s="1"/>
  <c r="F104" i="21"/>
  <c r="G104" i="21" s="1"/>
  <c r="F105" i="21"/>
  <c r="G105" i="21" s="1"/>
  <c r="F106" i="21"/>
  <c r="G106" i="21" s="1"/>
  <c r="F107" i="21"/>
  <c r="G107" i="21" s="1"/>
  <c r="F108" i="21"/>
  <c r="G108" i="21" s="1"/>
  <c r="F109" i="21"/>
  <c r="G109" i="21" s="1"/>
  <c r="F110" i="21"/>
  <c r="G110" i="21" s="1"/>
  <c r="F111" i="21"/>
  <c r="G111" i="21" s="1"/>
  <c r="F112" i="21"/>
  <c r="G112" i="21" s="1"/>
  <c r="F113" i="21"/>
  <c r="G113" i="21" s="1"/>
  <c r="F114" i="21"/>
  <c r="G114" i="21" s="1"/>
  <c r="F115" i="21"/>
  <c r="G115" i="21" s="1"/>
  <c r="F116" i="21"/>
  <c r="G116" i="21" s="1"/>
  <c r="F117" i="21"/>
  <c r="G117" i="21" s="1"/>
  <c r="F118" i="21"/>
  <c r="G118" i="21" s="1"/>
  <c r="F119" i="21"/>
  <c r="G119" i="21" s="1"/>
  <c r="F120" i="21"/>
  <c r="G120" i="21" s="1"/>
  <c r="F121" i="21"/>
  <c r="G121" i="21" s="1"/>
  <c r="F122" i="21"/>
  <c r="G122" i="21" s="1"/>
  <c r="F123" i="21"/>
  <c r="G123" i="21" s="1"/>
  <c r="F124" i="21"/>
  <c r="G124" i="21" s="1"/>
  <c r="F125" i="21"/>
  <c r="G125" i="21" s="1"/>
  <c r="F126" i="21"/>
  <c r="G126" i="21" s="1"/>
  <c r="F127" i="21"/>
  <c r="G127" i="21" s="1"/>
  <c r="F128" i="21"/>
  <c r="G128" i="21" s="1"/>
  <c r="F129" i="21"/>
  <c r="G129" i="21" s="1"/>
  <c r="F130" i="21"/>
  <c r="G130" i="21" s="1"/>
  <c r="F131" i="21"/>
  <c r="G131" i="21" s="1"/>
  <c r="F132" i="21"/>
  <c r="G132" i="21" s="1"/>
  <c r="F133" i="21"/>
  <c r="G133" i="21" s="1"/>
  <c r="F134" i="21"/>
  <c r="G134" i="21" s="1"/>
  <c r="F135" i="21"/>
  <c r="G135" i="21" s="1"/>
  <c r="F136" i="21"/>
  <c r="G136" i="21" s="1"/>
  <c r="F137" i="21"/>
  <c r="G137" i="21" s="1"/>
  <c r="F138" i="21"/>
  <c r="G138" i="21" s="1"/>
  <c r="F139" i="21"/>
  <c r="G139" i="21" s="1"/>
  <c r="F140" i="21"/>
  <c r="G140" i="21" s="1"/>
  <c r="F141" i="21"/>
  <c r="G141" i="21" s="1"/>
  <c r="F142" i="21"/>
  <c r="G142" i="21" s="1"/>
  <c r="F143" i="21"/>
  <c r="G143" i="21" s="1"/>
  <c r="F144" i="21"/>
  <c r="G144" i="21" s="1"/>
  <c r="F145" i="21"/>
  <c r="G145" i="21" s="1"/>
  <c r="F146" i="21"/>
  <c r="G146" i="21" s="1"/>
  <c r="F147" i="21"/>
  <c r="G147" i="21" s="1"/>
  <c r="F148" i="21"/>
  <c r="G148" i="21" s="1"/>
  <c r="F149" i="21"/>
  <c r="G149" i="21" s="1"/>
  <c r="F150" i="21"/>
  <c r="G150" i="21" s="1"/>
  <c r="F151" i="21"/>
  <c r="G151" i="21" s="1"/>
  <c r="F152" i="21"/>
  <c r="G152" i="21" s="1"/>
  <c r="F153" i="21"/>
  <c r="G153" i="21" s="1"/>
  <c r="F154" i="21"/>
  <c r="G154" i="21" s="1"/>
  <c r="F155" i="21"/>
  <c r="G155" i="21" s="1"/>
  <c r="F156" i="21"/>
  <c r="G156" i="21" s="1"/>
  <c r="G6" i="21"/>
  <c r="J9" i="30" l="1"/>
  <c r="J11" i="30"/>
  <c r="J8" i="30"/>
  <c r="E9" i="33" l="1"/>
  <c r="E10" i="33"/>
  <c r="E11" i="33"/>
  <c r="E12" i="33"/>
  <c r="E13" i="33"/>
  <c r="E14" i="33"/>
  <c r="E15" i="33"/>
  <c r="E16" i="33"/>
  <c r="E17" i="33"/>
  <c r="E18" i="33"/>
  <c r="E19" i="33"/>
  <c r="E20" i="33"/>
  <c r="E21" i="33"/>
  <c r="E22" i="33"/>
  <c r="E23" i="33"/>
  <c r="E24" i="33"/>
  <c r="E25" i="33"/>
  <c r="E26" i="33"/>
  <c r="E27" i="33"/>
  <c r="E28" i="33"/>
  <c r="E29" i="33"/>
  <c r="E30" i="33"/>
  <c r="E31" i="33"/>
  <c r="E32" i="33"/>
  <c r="E33" i="33"/>
  <c r="E34" i="33"/>
  <c r="E35" i="33"/>
  <c r="E36" i="33"/>
  <c r="E37" i="33"/>
  <c r="E38" i="33"/>
  <c r="E39" i="33"/>
  <c r="E40" i="33"/>
  <c r="E41" i="33"/>
  <c r="E42" i="33"/>
  <c r="E43" i="33"/>
  <c r="E44" i="33"/>
  <c r="E45" i="33"/>
  <c r="E46" i="33"/>
  <c r="E47" i="33"/>
  <c r="E48" i="33"/>
  <c r="E49" i="33"/>
  <c r="E50" i="33"/>
  <c r="E51" i="33"/>
  <c r="E52" i="33"/>
  <c r="E53" i="33"/>
  <c r="E54" i="33"/>
  <c r="E55" i="33"/>
  <c r="E56" i="33"/>
  <c r="E57" i="33"/>
  <c r="E58" i="33"/>
  <c r="E59" i="33"/>
  <c r="E60" i="33"/>
  <c r="E61" i="33"/>
  <c r="E62" i="33"/>
  <c r="E63" i="33"/>
  <c r="E64" i="33"/>
  <c r="E65" i="33"/>
  <c r="E66" i="33"/>
  <c r="E67" i="33"/>
  <c r="E68" i="33"/>
  <c r="E69" i="33"/>
  <c r="E70" i="33"/>
  <c r="E71" i="33"/>
  <c r="E72" i="33"/>
  <c r="E73" i="33"/>
  <c r="E74" i="33"/>
  <c r="E75" i="33"/>
  <c r="E76" i="33"/>
  <c r="E77" i="33"/>
  <c r="E78" i="33"/>
  <c r="E79" i="33"/>
  <c r="E80" i="33"/>
  <c r="E81" i="33"/>
  <c r="E82" i="33"/>
  <c r="E83" i="33"/>
  <c r="E84" i="33"/>
  <c r="E85" i="33"/>
  <c r="E86" i="33"/>
  <c r="E87" i="33"/>
  <c r="E88" i="33"/>
  <c r="E89" i="33"/>
  <c r="E90" i="33"/>
  <c r="E91" i="33"/>
  <c r="E92" i="33"/>
  <c r="E93" i="33"/>
  <c r="E94" i="33"/>
  <c r="E95" i="33"/>
  <c r="E96" i="33"/>
  <c r="E97" i="33"/>
  <c r="E98" i="33"/>
  <c r="E99" i="33"/>
  <c r="E100" i="33"/>
  <c r="E101" i="33"/>
  <c r="E102" i="33"/>
  <c r="E103" i="33"/>
  <c r="E104" i="33"/>
  <c r="E105" i="33"/>
  <c r="E106" i="33"/>
  <c r="E107" i="33"/>
  <c r="E108" i="33"/>
  <c r="E109" i="33"/>
  <c r="E110" i="33"/>
  <c r="E111" i="33"/>
  <c r="E112" i="33"/>
  <c r="E113" i="33"/>
  <c r="E114" i="33"/>
  <c r="E115" i="33"/>
  <c r="E116" i="33"/>
  <c r="E117" i="33"/>
  <c r="E118" i="33"/>
  <c r="E119" i="33"/>
  <c r="E120" i="33"/>
  <c r="E121" i="33"/>
  <c r="E122" i="33"/>
  <c r="E123" i="33"/>
  <c r="E124" i="33"/>
  <c r="E125" i="33"/>
  <c r="E126" i="33"/>
  <c r="E127" i="33"/>
  <c r="E128" i="33"/>
  <c r="E129" i="33"/>
  <c r="E130" i="33"/>
  <c r="E131" i="33"/>
  <c r="E132" i="33"/>
  <c r="E133" i="33"/>
  <c r="E134" i="33"/>
  <c r="E135" i="33"/>
  <c r="E136" i="33"/>
  <c r="E137" i="33"/>
  <c r="E138" i="33"/>
  <c r="E139" i="33"/>
  <c r="E140" i="33"/>
  <c r="E141" i="33"/>
  <c r="E142" i="33"/>
  <c r="E143" i="33"/>
  <c r="E144" i="33"/>
  <c r="E145" i="33"/>
  <c r="E146" i="33"/>
  <c r="E147" i="33"/>
  <c r="E148" i="33"/>
  <c r="E149" i="33"/>
  <c r="E150" i="33"/>
  <c r="E151" i="33"/>
  <c r="E152" i="33"/>
  <c r="E153" i="33"/>
  <c r="E154" i="33"/>
  <c r="E155" i="33"/>
  <c r="E156" i="33"/>
  <c r="E157" i="33"/>
  <c r="E158" i="33"/>
  <c r="E8" i="33"/>
  <c r="E9" i="28" l="1"/>
  <c r="E10" i="28"/>
  <c r="E11" i="28"/>
  <c r="E12" i="28"/>
  <c r="E13" i="28"/>
  <c r="E14" i="28"/>
  <c r="E15" i="28"/>
  <c r="E16" i="28"/>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46" i="28"/>
  <c r="E47" i="28"/>
  <c r="E48" i="28"/>
  <c r="E49" i="28"/>
  <c r="E50" i="28"/>
  <c r="E51" i="28"/>
  <c r="E52" i="28"/>
  <c r="E53" i="28"/>
  <c r="E54" i="28"/>
  <c r="E55" i="28"/>
  <c r="E56" i="28"/>
  <c r="E57" i="28"/>
  <c r="E58" i="28"/>
  <c r="E59" i="28"/>
  <c r="E60" i="28"/>
  <c r="E61" i="28"/>
  <c r="E62" i="28"/>
  <c r="E63" i="28"/>
  <c r="E64" i="28"/>
  <c r="E65" i="28"/>
  <c r="E66" i="28"/>
  <c r="E67" i="28"/>
  <c r="E68" i="28"/>
  <c r="E69" i="28"/>
  <c r="E70" i="28"/>
  <c r="E71" i="28"/>
  <c r="E72" i="28"/>
  <c r="E73" i="28"/>
  <c r="E74" i="28"/>
  <c r="E75" i="28"/>
  <c r="E76" i="28"/>
  <c r="E77" i="28"/>
  <c r="E78" i="28"/>
  <c r="E79" i="28"/>
  <c r="E80" i="28"/>
  <c r="E81" i="28"/>
  <c r="E82" i="28"/>
  <c r="E83" i="28"/>
  <c r="E84" i="28"/>
  <c r="E85" i="28"/>
  <c r="E86" i="28"/>
  <c r="E87" i="28"/>
  <c r="E88" i="28"/>
  <c r="E89" i="28"/>
  <c r="E90" i="28"/>
  <c r="E91" i="28"/>
  <c r="E92" i="28"/>
  <c r="E93" i="28"/>
  <c r="E94" i="28"/>
  <c r="E95" i="28"/>
  <c r="E96" i="28"/>
  <c r="E97" i="28"/>
  <c r="E98" i="28"/>
  <c r="E99" i="28"/>
  <c r="E100" i="28"/>
  <c r="E101" i="28"/>
  <c r="E102" i="28"/>
  <c r="E103" i="28"/>
  <c r="E104" i="28"/>
  <c r="E105" i="28"/>
  <c r="E106" i="28"/>
  <c r="E107" i="28"/>
  <c r="E108" i="28"/>
  <c r="E109" i="28"/>
  <c r="E110" i="28"/>
  <c r="E111" i="28"/>
  <c r="E112" i="28"/>
  <c r="E113" i="28"/>
  <c r="E114" i="28"/>
  <c r="E115" i="28"/>
  <c r="E116" i="28"/>
  <c r="E117" i="28"/>
  <c r="E118" i="28"/>
  <c r="E119" i="28"/>
  <c r="E120" i="28"/>
  <c r="E121" i="28"/>
  <c r="E122" i="28"/>
  <c r="E123" i="28"/>
  <c r="E124" i="28"/>
  <c r="E125" i="28"/>
  <c r="E126" i="28"/>
  <c r="E127" i="28"/>
  <c r="E128" i="28"/>
  <c r="E129" i="28"/>
  <c r="E130" i="28"/>
  <c r="E131" i="28"/>
  <c r="E132" i="28"/>
  <c r="E133" i="28"/>
  <c r="E134" i="28"/>
  <c r="E135" i="28"/>
  <c r="E136" i="28"/>
  <c r="E137" i="28"/>
  <c r="E138" i="28"/>
  <c r="E139" i="28"/>
  <c r="E140" i="28"/>
  <c r="E141" i="28"/>
  <c r="E142" i="28"/>
  <c r="E143" i="28"/>
  <c r="E144" i="28"/>
  <c r="E145" i="28"/>
  <c r="E146" i="28"/>
  <c r="E147" i="28"/>
  <c r="E148" i="28"/>
  <c r="E149" i="28"/>
  <c r="E150" i="28"/>
  <c r="E151" i="28"/>
  <c r="E152" i="28"/>
  <c r="E153" i="28"/>
  <c r="E154" i="28"/>
  <c r="E155" i="28"/>
  <c r="E156" i="28"/>
  <c r="E157" i="28"/>
  <c r="E158" i="28"/>
  <c r="E8" i="28"/>
  <c r="E9" i="13" l="1"/>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58" i="13"/>
  <c r="E8" i="13"/>
  <c r="G8" i="13" l="1"/>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G109" i="13"/>
  <c r="G110" i="13"/>
  <c r="G111" i="13"/>
  <c r="G112" i="13"/>
  <c r="G113" i="13"/>
  <c r="G114" i="13"/>
  <c r="G115" i="13"/>
  <c r="G116" i="13"/>
  <c r="G117" i="13"/>
  <c r="G118" i="13"/>
  <c r="G119" i="13"/>
  <c r="G120" i="13"/>
  <c r="G121" i="13"/>
  <c r="G122" i="13"/>
  <c r="G123" i="13"/>
  <c r="G124" i="13"/>
  <c r="G125" i="13"/>
  <c r="G126" i="13"/>
  <c r="G127" i="13"/>
  <c r="G128" i="13"/>
  <c r="G129" i="13"/>
  <c r="G130" i="13"/>
  <c r="G131" i="13"/>
  <c r="G132" i="13"/>
  <c r="G133" i="13"/>
  <c r="G134" i="13"/>
  <c r="G135" i="13"/>
  <c r="G136" i="13"/>
  <c r="G137" i="13"/>
  <c r="G138" i="13"/>
  <c r="G139" i="13"/>
  <c r="G140" i="13"/>
  <c r="G141" i="13"/>
  <c r="G142" i="13"/>
  <c r="G143" i="13"/>
  <c r="G144" i="13"/>
  <c r="G145" i="13"/>
  <c r="G146" i="13"/>
  <c r="G147" i="13"/>
  <c r="G148" i="13"/>
  <c r="G149" i="13"/>
  <c r="G150" i="13"/>
  <c r="G151" i="13"/>
  <c r="G152" i="13"/>
  <c r="G153" i="13"/>
  <c r="G154" i="13"/>
  <c r="G155" i="13"/>
  <c r="G156" i="13"/>
  <c r="G157" i="13"/>
  <c r="G158" i="13"/>
  <c r="G7" i="13" l="1"/>
  <c r="Z7" i="13" l="1"/>
  <c r="X7" i="13"/>
  <c r="Y7" i="13"/>
  <c r="S16" i="23" l="1"/>
  <c r="T16" i="23"/>
  <c r="S17" i="23"/>
  <c r="T17" i="23"/>
  <c r="S18" i="23"/>
  <c r="T18" i="23"/>
  <c r="S19" i="23"/>
  <c r="T19" i="23"/>
  <c r="S20" i="23"/>
  <c r="T20" i="23"/>
  <c r="S21" i="23"/>
  <c r="T21" i="23"/>
  <c r="S22" i="23"/>
  <c r="T22" i="23"/>
  <c r="S23" i="23"/>
  <c r="T23" i="23"/>
  <c r="S24" i="23"/>
  <c r="T24" i="23"/>
  <c r="S25" i="23"/>
  <c r="T25" i="23"/>
  <c r="S26" i="23"/>
  <c r="T26" i="23"/>
  <c r="S27" i="23"/>
  <c r="T27" i="23"/>
  <c r="S28" i="23"/>
  <c r="T28" i="23"/>
  <c r="S29" i="23"/>
  <c r="T29" i="23"/>
  <c r="S30" i="23"/>
  <c r="T30" i="23"/>
  <c r="S31" i="23"/>
  <c r="T31" i="23"/>
  <c r="S32" i="23"/>
  <c r="T32" i="23"/>
  <c r="S33" i="23"/>
  <c r="T33" i="23"/>
  <c r="S34" i="23"/>
  <c r="T34" i="23"/>
  <c r="S35" i="23"/>
  <c r="T35" i="23"/>
  <c r="S36" i="23"/>
  <c r="T36" i="23"/>
  <c r="S37" i="23"/>
  <c r="T37" i="23"/>
  <c r="S38" i="23"/>
  <c r="T38" i="23"/>
  <c r="S39" i="23"/>
  <c r="T39" i="23"/>
  <c r="S40" i="23"/>
  <c r="T40" i="23"/>
  <c r="S41" i="23"/>
  <c r="T41" i="23"/>
  <c r="S42" i="23"/>
  <c r="T42" i="23"/>
  <c r="S43" i="23"/>
  <c r="T43" i="23"/>
  <c r="S44" i="23"/>
  <c r="T44" i="23"/>
  <c r="S45" i="23"/>
  <c r="T45" i="23"/>
  <c r="S46" i="23"/>
  <c r="T46" i="23"/>
  <c r="S47" i="23"/>
  <c r="T47" i="23"/>
  <c r="S48" i="23"/>
  <c r="T48" i="23"/>
  <c r="S49" i="23"/>
  <c r="T49" i="23"/>
  <c r="S50" i="23"/>
  <c r="T50" i="23"/>
  <c r="S51" i="23"/>
  <c r="T51" i="23"/>
  <c r="V51" i="23" s="1"/>
  <c r="S52" i="23"/>
  <c r="T52" i="23"/>
  <c r="S53" i="23"/>
  <c r="T53" i="23"/>
  <c r="S54" i="23"/>
  <c r="T54" i="23"/>
  <c r="S55" i="23"/>
  <c r="T55" i="23"/>
  <c r="S56" i="23"/>
  <c r="T56" i="23"/>
  <c r="S57" i="23"/>
  <c r="T57" i="23"/>
  <c r="S58" i="23"/>
  <c r="T58" i="23"/>
  <c r="S59" i="23"/>
  <c r="T59" i="23"/>
  <c r="S60" i="23"/>
  <c r="T60" i="23"/>
  <c r="S61" i="23"/>
  <c r="T61" i="23"/>
  <c r="S62" i="23"/>
  <c r="T62" i="23"/>
  <c r="S63" i="23"/>
  <c r="T63" i="23"/>
  <c r="S64" i="23"/>
  <c r="T64" i="23"/>
  <c r="S65" i="23"/>
  <c r="T65" i="23"/>
  <c r="S66" i="23"/>
  <c r="T66" i="23"/>
  <c r="S67" i="23"/>
  <c r="T67" i="23"/>
  <c r="S68" i="23"/>
  <c r="T68" i="23"/>
  <c r="S69" i="23"/>
  <c r="T69" i="23"/>
  <c r="S70" i="23"/>
  <c r="T70" i="23"/>
  <c r="S71" i="23"/>
  <c r="T71" i="23"/>
  <c r="S72" i="23"/>
  <c r="T72" i="23"/>
  <c r="S73" i="23"/>
  <c r="T73" i="23"/>
  <c r="S74" i="23"/>
  <c r="T74" i="23"/>
  <c r="S75" i="23"/>
  <c r="T75" i="23"/>
  <c r="S76" i="23"/>
  <c r="T76" i="23"/>
  <c r="S77" i="23"/>
  <c r="T77" i="23"/>
  <c r="S78" i="23"/>
  <c r="T78" i="23"/>
  <c r="S79" i="23"/>
  <c r="T79" i="23"/>
  <c r="S80" i="23"/>
  <c r="T80" i="23"/>
  <c r="S81" i="23"/>
  <c r="T81" i="23"/>
  <c r="S82" i="23"/>
  <c r="T82" i="23"/>
  <c r="S83" i="23"/>
  <c r="T83" i="23"/>
  <c r="S84" i="23"/>
  <c r="T84" i="23"/>
  <c r="S85" i="23"/>
  <c r="T85" i="23"/>
  <c r="S86" i="23"/>
  <c r="T86" i="23"/>
  <c r="S87" i="23"/>
  <c r="T87" i="23"/>
  <c r="S88" i="23"/>
  <c r="T88" i="23"/>
  <c r="S89" i="23"/>
  <c r="T89" i="23"/>
  <c r="S90" i="23"/>
  <c r="T90" i="23"/>
  <c r="S91" i="23"/>
  <c r="T91" i="23"/>
  <c r="S92" i="23"/>
  <c r="T92" i="23"/>
  <c r="S93" i="23"/>
  <c r="T93" i="23"/>
  <c r="S94" i="23"/>
  <c r="T94" i="23"/>
  <c r="S95" i="23"/>
  <c r="T95" i="23"/>
  <c r="S96" i="23"/>
  <c r="T96" i="23"/>
  <c r="S97" i="23"/>
  <c r="T97" i="23"/>
  <c r="S98" i="23"/>
  <c r="T98" i="23"/>
  <c r="S99" i="23"/>
  <c r="T99" i="23"/>
  <c r="S100" i="23"/>
  <c r="T100" i="23"/>
  <c r="S101" i="23"/>
  <c r="T101" i="23"/>
  <c r="S102" i="23"/>
  <c r="T102" i="23"/>
  <c r="S103" i="23"/>
  <c r="T103" i="23"/>
  <c r="S104" i="23"/>
  <c r="T104" i="23"/>
  <c r="S105" i="23"/>
  <c r="T105" i="23"/>
  <c r="S106" i="23"/>
  <c r="T106" i="23"/>
  <c r="S107" i="23"/>
  <c r="T107" i="23"/>
  <c r="S108" i="23"/>
  <c r="T108" i="23"/>
  <c r="S109" i="23"/>
  <c r="T109" i="23"/>
  <c r="S110" i="23"/>
  <c r="T110" i="23"/>
  <c r="S111" i="23"/>
  <c r="T111" i="23"/>
  <c r="S112" i="23"/>
  <c r="T112" i="23"/>
  <c r="S113" i="23"/>
  <c r="T113" i="23"/>
  <c r="S114" i="23"/>
  <c r="T114" i="23"/>
  <c r="S115" i="23"/>
  <c r="T115" i="23"/>
  <c r="S116" i="23"/>
  <c r="T116" i="23"/>
  <c r="S117" i="23"/>
  <c r="T117" i="23"/>
  <c r="S118" i="23"/>
  <c r="T118" i="23"/>
  <c r="S119" i="23"/>
  <c r="T119" i="23"/>
  <c r="S120" i="23"/>
  <c r="T120" i="23"/>
  <c r="S121" i="23"/>
  <c r="T121" i="23"/>
  <c r="S122" i="23"/>
  <c r="T122" i="23"/>
  <c r="S123" i="23"/>
  <c r="T123" i="23"/>
  <c r="S124" i="23"/>
  <c r="T124" i="23"/>
  <c r="S125" i="23"/>
  <c r="T125" i="23"/>
  <c r="S126" i="23"/>
  <c r="T126" i="23"/>
  <c r="S127" i="23"/>
  <c r="T127" i="23"/>
  <c r="S128" i="23"/>
  <c r="T128" i="23"/>
  <c r="S129" i="23"/>
  <c r="T129" i="23"/>
  <c r="S130" i="23"/>
  <c r="T130" i="23"/>
  <c r="S131" i="23"/>
  <c r="T131" i="23"/>
  <c r="S132" i="23"/>
  <c r="T132" i="23"/>
  <c r="S133" i="23"/>
  <c r="T133" i="23"/>
  <c r="S134" i="23"/>
  <c r="T134" i="23"/>
  <c r="S135" i="23"/>
  <c r="T135" i="23"/>
  <c r="S136" i="23"/>
  <c r="T136" i="23"/>
  <c r="S137" i="23"/>
  <c r="T137" i="23"/>
  <c r="S138" i="23"/>
  <c r="T138" i="23"/>
  <c r="S139" i="23"/>
  <c r="T139" i="23"/>
  <c r="S140" i="23"/>
  <c r="T140" i="23"/>
  <c r="S141" i="23"/>
  <c r="T141" i="23"/>
  <c r="S142" i="23"/>
  <c r="T142" i="23"/>
  <c r="S143" i="23"/>
  <c r="T143" i="23"/>
  <c r="S144" i="23"/>
  <c r="T144" i="23"/>
  <c r="S145" i="23"/>
  <c r="T145" i="23"/>
  <c r="S146" i="23"/>
  <c r="T146" i="23"/>
  <c r="S147" i="23"/>
  <c r="T147" i="23"/>
  <c r="S148" i="23"/>
  <c r="T148" i="23"/>
  <c r="S149" i="23"/>
  <c r="T149" i="23"/>
  <c r="S150" i="23"/>
  <c r="T150" i="23"/>
  <c r="S151" i="23"/>
  <c r="T151" i="23"/>
  <c r="S152" i="23"/>
  <c r="T152" i="23"/>
  <c r="S153" i="23"/>
  <c r="T153" i="23"/>
  <c r="S154" i="23"/>
  <c r="T154" i="23"/>
  <c r="S155" i="23"/>
  <c r="T155" i="23"/>
  <c r="S156" i="23"/>
  <c r="T156" i="23"/>
  <c r="S157" i="23"/>
  <c r="T157" i="23"/>
  <c r="S158" i="23"/>
  <c r="T158" i="23"/>
  <c r="S159" i="23"/>
  <c r="T159" i="23"/>
  <c r="V159" i="23" s="1"/>
  <c r="S160" i="23"/>
  <c r="T160" i="23"/>
  <c r="S161" i="23"/>
  <c r="T161" i="23"/>
  <c r="S162" i="23"/>
  <c r="T162" i="23"/>
  <c r="S163" i="23"/>
  <c r="T163" i="23"/>
  <c r="S164" i="23"/>
  <c r="T164" i="23"/>
  <c r="S165" i="23"/>
  <c r="T165" i="23"/>
  <c r="T15" i="23"/>
  <c r="S15" i="23"/>
  <c r="V156" i="23" l="1"/>
  <c r="W156" i="23" s="1"/>
  <c r="F149" i="33" s="1"/>
  <c r="V144" i="23"/>
  <c r="W144" i="23" s="1"/>
  <c r="F137" i="33" s="1"/>
  <c r="V120" i="23"/>
  <c r="W120" i="23" s="1"/>
  <c r="F113" i="33" s="1"/>
  <c r="V96" i="23"/>
  <c r="W96" i="23" s="1"/>
  <c r="F89" i="33" s="1"/>
  <c r="V84" i="23"/>
  <c r="W84" i="23" s="1"/>
  <c r="F77" i="33" s="1"/>
  <c r="V72" i="23"/>
  <c r="V60" i="23"/>
  <c r="W60" i="23" s="1"/>
  <c r="F53" i="33" s="1"/>
  <c r="V48" i="23"/>
  <c r="W48" i="23" s="1"/>
  <c r="F41" i="33" s="1"/>
  <c r="V36" i="23"/>
  <c r="W36" i="23" s="1"/>
  <c r="F29" i="33" s="1"/>
  <c r="V24" i="23"/>
  <c r="W24" i="23" s="1"/>
  <c r="F17" i="33" s="1"/>
  <c r="V108" i="23"/>
  <c r="W108" i="23" s="1"/>
  <c r="F101" i="33" s="1"/>
  <c r="V132" i="23"/>
  <c r="W132" i="23" s="1"/>
  <c r="F125" i="33" s="1"/>
  <c r="V119" i="23"/>
  <c r="W119" i="23" s="1"/>
  <c r="F112" i="33" s="1"/>
  <c r="V107" i="23"/>
  <c r="W107" i="23" s="1"/>
  <c r="F100" i="33" s="1"/>
  <c r="V136" i="23"/>
  <c r="W136" i="23" s="1"/>
  <c r="F129" i="33" s="1"/>
  <c r="V88" i="23"/>
  <c r="W88" i="23" s="1"/>
  <c r="F81" i="33" s="1"/>
  <c r="V76" i="23"/>
  <c r="W76" i="23" s="1"/>
  <c r="F69" i="33" s="1"/>
  <c r="V40" i="23"/>
  <c r="W40" i="23" s="1"/>
  <c r="F33" i="33" s="1"/>
  <c r="V28" i="23"/>
  <c r="W28" i="23" s="1"/>
  <c r="F21" i="33" s="1"/>
  <c r="V16" i="23"/>
  <c r="W16" i="23" s="1"/>
  <c r="F9" i="33" s="1"/>
  <c r="V160" i="23"/>
  <c r="W160" i="23" s="1"/>
  <c r="F153" i="33" s="1"/>
  <c r="V112" i="23"/>
  <c r="W112" i="23" s="1"/>
  <c r="F105" i="33" s="1"/>
  <c r="V50" i="23"/>
  <c r="W50" i="23" s="1"/>
  <c r="F43" i="33" s="1"/>
  <c r="V83" i="23"/>
  <c r="W83" i="23" s="1"/>
  <c r="F76" i="33" s="1"/>
  <c r="V71" i="23"/>
  <c r="W71" i="23" s="1"/>
  <c r="F64" i="33" s="1"/>
  <c r="V59" i="23"/>
  <c r="W59" i="23" s="1"/>
  <c r="F52" i="33" s="1"/>
  <c r="V35" i="23"/>
  <c r="W35" i="23" s="1"/>
  <c r="F28" i="33" s="1"/>
  <c r="V23" i="23"/>
  <c r="W23" i="23" s="1"/>
  <c r="F16" i="33" s="1"/>
  <c r="V52" i="23"/>
  <c r="W52" i="23" s="1"/>
  <c r="F45" i="33" s="1"/>
  <c r="V20" i="23"/>
  <c r="W20" i="23" s="1"/>
  <c r="F13" i="33" s="1"/>
  <c r="V142" i="23"/>
  <c r="W142" i="23" s="1"/>
  <c r="F135" i="33" s="1"/>
  <c r="V118" i="23"/>
  <c r="W118" i="23" s="1"/>
  <c r="F111" i="33" s="1"/>
  <c r="V94" i="23"/>
  <c r="W94" i="23" s="1"/>
  <c r="F87" i="33" s="1"/>
  <c r="V70" i="23"/>
  <c r="W70" i="23" s="1"/>
  <c r="F63" i="33" s="1"/>
  <c r="V58" i="23"/>
  <c r="W58" i="23" s="1"/>
  <c r="F51" i="33" s="1"/>
  <c r="V46" i="23"/>
  <c r="W46" i="23" s="1"/>
  <c r="F39" i="33" s="1"/>
  <c r="V34" i="23"/>
  <c r="W34" i="23" s="1"/>
  <c r="F27" i="33" s="1"/>
  <c r="V93" i="23"/>
  <c r="W93" i="23" s="1"/>
  <c r="F86" i="33" s="1"/>
  <c r="V33" i="23"/>
  <c r="W33" i="23" s="1"/>
  <c r="F26" i="33" s="1"/>
  <c r="V158" i="23"/>
  <c r="W158" i="23" s="1"/>
  <c r="F151" i="33" s="1"/>
  <c r="V130" i="23"/>
  <c r="W130" i="23" s="1"/>
  <c r="F123" i="33" s="1"/>
  <c r="V155" i="23"/>
  <c r="W155" i="23" s="1"/>
  <c r="F148" i="33" s="1"/>
  <c r="V143" i="23"/>
  <c r="W143" i="23" s="1"/>
  <c r="F136" i="33" s="1"/>
  <c r="V131" i="23"/>
  <c r="W131" i="23" s="1"/>
  <c r="F124" i="33" s="1"/>
  <c r="V111" i="23"/>
  <c r="W111" i="23" s="1"/>
  <c r="F104" i="33" s="1"/>
  <c r="V95" i="23"/>
  <c r="W95" i="23" s="1"/>
  <c r="F88" i="33" s="1"/>
  <c r="V47" i="23"/>
  <c r="W47" i="23" s="1"/>
  <c r="F40" i="33" s="1"/>
  <c r="V22" i="23"/>
  <c r="W22" i="23" s="1"/>
  <c r="F15" i="33" s="1"/>
  <c r="V134" i="23"/>
  <c r="W134" i="23" s="1"/>
  <c r="F127" i="33" s="1"/>
  <c r="V74" i="23"/>
  <c r="W74" i="23" s="1"/>
  <c r="F67" i="33" s="1"/>
  <c r="V141" i="23"/>
  <c r="W141" i="23" s="1"/>
  <c r="F134" i="33" s="1"/>
  <c r="V135" i="23"/>
  <c r="W135" i="23" s="1"/>
  <c r="F128" i="33" s="1"/>
  <c r="V123" i="23"/>
  <c r="W123" i="23" s="1"/>
  <c r="F116" i="33" s="1"/>
  <c r="V117" i="23"/>
  <c r="W117" i="23" s="1"/>
  <c r="F110" i="33" s="1"/>
  <c r="V105" i="23"/>
  <c r="W105" i="23" s="1"/>
  <c r="F98" i="33" s="1"/>
  <c r="V99" i="23"/>
  <c r="W99" i="23" s="1"/>
  <c r="F92" i="33" s="1"/>
  <c r="V87" i="23"/>
  <c r="W87" i="23" s="1"/>
  <c r="F80" i="33" s="1"/>
  <c r="V75" i="23"/>
  <c r="W75" i="23" s="1"/>
  <c r="F68" i="33" s="1"/>
  <c r="V69" i="23"/>
  <c r="W69" i="23" s="1"/>
  <c r="F62" i="33" s="1"/>
  <c r="V63" i="23"/>
  <c r="W63" i="23" s="1"/>
  <c r="F56" i="33" s="1"/>
  <c r="V45" i="23"/>
  <c r="W45" i="23" s="1"/>
  <c r="F38" i="33" s="1"/>
  <c r="V27" i="23"/>
  <c r="W27" i="23" s="1"/>
  <c r="F20" i="33" s="1"/>
  <c r="V122" i="23"/>
  <c r="W122" i="23" s="1"/>
  <c r="F115" i="33" s="1"/>
  <c r="V32" i="23"/>
  <c r="W32" i="23" s="1"/>
  <c r="F25" i="33" s="1"/>
  <c r="V146" i="23"/>
  <c r="W146" i="23" s="1"/>
  <c r="F139" i="33" s="1"/>
  <c r="V98" i="23"/>
  <c r="W98" i="23" s="1"/>
  <c r="F91" i="33" s="1"/>
  <c r="V86" i="23"/>
  <c r="W86" i="23" s="1"/>
  <c r="F79" i="33" s="1"/>
  <c r="V44" i="23"/>
  <c r="W44" i="23" s="1"/>
  <c r="F37" i="33" s="1"/>
  <c r="V38" i="23"/>
  <c r="W38" i="23" s="1"/>
  <c r="F31" i="33" s="1"/>
  <c r="V147" i="23"/>
  <c r="W147" i="23" s="1"/>
  <c r="F140" i="33" s="1"/>
  <c r="V129" i="23"/>
  <c r="W129" i="23" s="1"/>
  <c r="F122" i="33" s="1"/>
  <c r="V81" i="23"/>
  <c r="W81" i="23" s="1"/>
  <c r="F74" i="33" s="1"/>
  <c r="V57" i="23"/>
  <c r="W57" i="23" s="1"/>
  <c r="F50" i="33" s="1"/>
  <c r="V39" i="23"/>
  <c r="W39" i="23" s="1"/>
  <c r="F32" i="33" s="1"/>
  <c r="V21" i="23"/>
  <c r="W21" i="23" s="1"/>
  <c r="F14" i="33" s="1"/>
  <c r="V110" i="23"/>
  <c r="W110" i="23" s="1"/>
  <c r="F103" i="33" s="1"/>
  <c r="V62" i="23"/>
  <c r="W62" i="23" s="1"/>
  <c r="F55" i="33" s="1"/>
  <c r="V26" i="23"/>
  <c r="W26" i="23" s="1"/>
  <c r="F19" i="33" s="1"/>
  <c r="V124" i="23"/>
  <c r="W124" i="23" s="1"/>
  <c r="F117" i="33" s="1"/>
  <c r="V106" i="23"/>
  <c r="W106" i="23" s="1"/>
  <c r="F99" i="33" s="1"/>
  <c r="V100" i="23"/>
  <c r="W100" i="23" s="1"/>
  <c r="F93" i="33" s="1"/>
  <c r="V82" i="23"/>
  <c r="W82" i="23" s="1"/>
  <c r="F75" i="33" s="1"/>
  <c r="V64" i="23"/>
  <c r="W64" i="23" s="1"/>
  <c r="F57" i="33" s="1"/>
  <c r="V145" i="23"/>
  <c r="W145" i="23" s="1"/>
  <c r="F138" i="33" s="1"/>
  <c r="V109" i="23"/>
  <c r="W109" i="23" s="1"/>
  <c r="F102" i="33" s="1"/>
  <c r="V79" i="23"/>
  <c r="W79" i="23" s="1"/>
  <c r="F72" i="33" s="1"/>
  <c r="V49" i="23"/>
  <c r="W49" i="23" s="1"/>
  <c r="F42" i="33" s="1"/>
  <c r="V19" i="23"/>
  <c r="W19" i="23" s="1"/>
  <c r="F12" i="33" s="1"/>
  <c r="V162" i="23"/>
  <c r="W162" i="23" s="1"/>
  <c r="F155" i="33" s="1"/>
  <c r="V150" i="23"/>
  <c r="W150" i="23" s="1"/>
  <c r="F143" i="33" s="1"/>
  <c r="V138" i="23"/>
  <c r="W138" i="23" s="1"/>
  <c r="F131" i="33" s="1"/>
  <c r="V126" i="23"/>
  <c r="W126" i="23" s="1"/>
  <c r="F119" i="33" s="1"/>
  <c r="V114" i="23"/>
  <c r="W114" i="23" s="1"/>
  <c r="F107" i="33" s="1"/>
  <c r="V102" i="23"/>
  <c r="W102" i="23" s="1"/>
  <c r="F95" i="33" s="1"/>
  <c r="V90" i="23"/>
  <c r="W90" i="23" s="1"/>
  <c r="F83" i="33" s="1"/>
  <c r="V78" i="23"/>
  <c r="W78" i="23" s="1"/>
  <c r="F71" i="33" s="1"/>
  <c r="V66" i="23"/>
  <c r="W66" i="23" s="1"/>
  <c r="F59" i="33" s="1"/>
  <c r="V54" i="23"/>
  <c r="W54" i="23" s="1"/>
  <c r="F47" i="33" s="1"/>
  <c r="V42" i="23"/>
  <c r="W42" i="23" s="1"/>
  <c r="F35" i="33" s="1"/>
  <c r="V30" i="23"/>
  <c r="W30" i="23" s="1"/>
  <c r="F23" i="33" s="1"/>
  <c r="V18" i="23"/>
  <c r="W18" i="23" s="1"/>
  <c r="F11" i="33" s="1"/>
  <c r="V165" i="23"/>
  <c r="W165" i="23" s="1"/>
  <c r="F158" i="33" s="1"/>
  <c r="V153" i="23"/>
  <c r="W153" i="23" s="1"/>
  <c r="F146" i="33" s="1"/>
  <c r="V152" i="23"/>
  <c r="W152" i="23" s="1"/>
  <c r="F145" i="33" s="1"/>
  <c r="V128" i="23"/>
  <c r="W128" i="23" s="1"/>
  <c r="F121" i="33" s="1"/>
  <c r="V104" i="23"/>
  <c r="W104" i="23" s="1"/>
  <c r="F97" i="33" s="1"/>
  <c r="V80" i="23"/>
  <c r="W80" i="23" s="1"/>
  <c r="F73" i="33" s="1"/>
  <c r="V68" i="23"/>
  <c r="W68" i="23" s="1"/>
  <c r="F61" i="33" s="1"/>
  <c r="V56" i="23"/>
  <c r="W56" i="23" s="1"/>
  <c r="F49" i="33" s="1"/>
  <c r="V157" i="23"/>
  <c r="W157" i="23" s="1"/>
  <c r="F150" i="33" s="1"/>
  <c r="V139" i="23"/>
  <c r="W139" i="23" s="1"/>
  <c r="F132" i="33" s="1"/>
  <c r="V127" i="23"/>
  <c r="W127" i="23" s="1"/>
  <c r="F120" i="33" s="1"/>
  <c r="V115" i="23"/>
  <c r="W115" i="23" s="1"/>
  <c r="F108" i="33" s="1"/>
  <c r="V97" i="23"/>
  <c r="W97" i="23" s="1"/>
  <c r="F90" i="33" s="1"/>
  <c r="V85" i="23"/>
  <c r="W85" i="23" s="1"/>
  <c r="F78" i="33" s="1"/>
  <c r="V73" i="23"/>
  <c r="W73" i="23" s="1"/>
  <c r="F66" i="33" s="1"/>
  <c r="V61" i="23"/>
  <c r="W61" i="23" s="1"/>
  <c r="F54" i="33" s="1"/>
  <c r="V43" i="23"/>
  <c r="W43" i="23" s="1"/>
  <c r="F36" i="33" s="1"/>
  <c r="V37" i="23"/>
  <c r="W37" i="23" s="1"/>
  <c r="F30" i="33" s="1"/>
  <c r="V25" i="23"/>
  <c r="W25" i="23" s="1"/>
  <c r="F18" i="33" s="1"/>
  <c r="V164" i="23"/>
  <c r="W164" i="23" s="1"/>
  <c r="F157" i="33" s="1"/>
  <c r="V140" i="23"/>
  <c r="W140" i="23" s="1"/>
  <c r="F133" i="33" s="1"/>
  <c r="V116" i="23"/>
  <c r="W116" i="23" s="1"/>
  <c r="F109" i="33" s="1"/>
  <c r="V92" i="23"/>
  <c r="W92" i="23" s="1"/>
  <c r="F85" i="33" s="1"/>
  <c r="V163" i="23"/>
  <c r="W163" i="23" s="1"/>
  <c r="F156" i="33" s="1"/>
  <c r="V151" i="23"/>
  <c r="W151" i="23" s="1"/>
  <c r="F144" i="33" s="1"/>
  <c r="V133" i="23"/>
  <c r="W133" i="23" s="1"/>
  <c r="F126" i="33" s="1"/>
  <c r="V121" i="23"/>
  <c r="W121" i="23" s="1"/>
  <c r="F114" i="33" s="1"/>
  <c r="V103" i="23"/>
  <c r="W103" i="23" s="1"/>
  <c r="F96" i="33" s="1"/>
  <c r="V91" i="23"/>
  <c r="W91" i="23" s="1"/>
  <c r="F84" i="33" s="1"/>
  <c r="V67" i="23"/>
  <c r="W67" i="23" s="1"/>
  <c r="F60" i="33" s="1"/>
  <c r="V55" i="23"/>
  <c r="W55" i="23" s="1"/>
  <c r="F48" i="33" s="1"/>
  <c r="V31" i="23"/>
  <c r="W31" i="23" s="1"/>
  <c r="F24" i="33" s="1"/>
  <c r="V161" i="23"/>
  <c r="W161" i="23" s="1"/>
  <c r="F154" i="33" s="1"/>
  <c r="V149" i="23"/>
  <c r="W149" i="23" s="1"/>
  <c r="F142" i="33" s="1"/>
  <c r="V137" i="23"/>
  <c r="W137" i="23" s="1"/>
  <c r="F130" i="33" s="1"/>
  <c r="V125" i="23"/>
  <c r="W125" i="23" s="1"/>
  <c r="F118" i="33" s="1"/>
  <c r="V113" i="23"/>
  <c r="W113" i="23" s="1"/>
  <c r="F106" i="33" s="1"/>
  <c r="V101" i="23"/>
  <c r="W101" i="23" s="1"/>
  <c r="F94" i="33" s="1"/>
  <c r="V89" i="23"/>
  <c r="W89" i="23" s="1"/>
  <c r="F82" i="33" s="1"/>
  <c r="V77" i="23"/>
  <c r="W77" i="23" s="1"/>
  <c r="F70" i="33" s="1"/>
  <c r="V65" i="23"/>
  <c r="W65" i="23" s="1"/>
  <c r="F58" i="33" s="1"/>
  <c r="V53" i="23"/>
  <c r="W53" i="23" s="1"/>
  <c r="F46" i="33" s="1"/>
  <c r="V41" i="23"/>
  <c r="W41" i="23" s="1"/>
  <c r="F34" i="33" s="1"/>
  <c r="V29" i="23"/>
  <c r="W29" i="23" s="1"/>
  <c r="F22" i="33" s="1"/>
  <c r="V17" i="23"/>
  <c r="W17" i="23" s="1"/>
  <c r="F10" i="33" s="1"/>
  <c r="V15" i="23"/>
  <c r="W15" i="23" s="1"/>
  <c r="V154" i="23"/>
  <c r="W154" i="23" s="1"/>
  <c r="F147" i="33" s="1"/>
  <c r="W51" i="23"/>
  <c r="F44" i="33" s="1"/>
  <c r="W72" i="23"/>
  <c r="F65" i="33" s="1"/>
  <c r="W159" i="23"/>
  <c r="F152" i="33" s="1"/>
  <c r="V148" i="23"/>
  <c r="W148" i="23" s="1"/>
  <c r="F141" i="33" s="1"/>
  <c r="F8" i="33" l="1"/>
  <c r="E66" i="16"/>
  <c r="G9" i="28" l="1"/>
  <c r="G10" i="28"/>
  <c r="G11" i="28"/>
  <c r="G12" i="28"/>
  <c r="G13" i="28"/>
  <c r="G14" i="28"/>
  <c r="G15" i="28"/>
  <c r="G16" i="28"/>
  <c r="G17" i="28"/>
  <c r="G18" i="28"/>
  <c r="G19" i="28"/>
  <c r="G20" i="28"/>
  <c r="G21" i="28"/>
  <c r="G22" i="28"/>
  <c r="G23" i="28"/>
  <c r="G24" i="28"/>
  <c r="G25" i="28"/>
  <c r="G26" i="28"/>
  <c r="G27" i="28"/>
  <c r="G28" i="28"/>
  <c r="G29" i="28"/>
  <c r="G30" i="28"/>
  <c r="G31" i="28"/>
  <c r="G32" i="28"/>
  <c r="G33" i="28"/>
  <c r="G34" i="28"/>
  <c r="G35" i="28"/>
  <c r="G36" i="28"/>
  <c r="G37" i="28"/>
  <c r="G38" i="28"/>
  <c r="G39" i="28"/>
  <c r="G40" i="28"/>
  <c r="G41" i="28"/>
  <c r="G42" i="28"/>
  <c r="G43" i="28"/>
  <c r="G44" i="28"/>
  <c r="G45" i="28"/>
  <c r="G46" i="28"/>
  <c r="G47" i="28"/>
  <c r="G48" i="28"/>
  <c r="G49" i="28"/>
  <c r="G50" i="28"/>
  <c r="G51" i="28"/>
  <c r="G52" i="28"/>
  <c r="AY52" i="28" s="1"/>
  <c r="G53" i="28"/>
  <c r="G54" i="28"/>
  <c r="G55" i="28"/>
  <c r="G56" i="28"/>
  <c r="G57" i="28"/>
  <c r="G58" i="28"/>
  <c r="G59" i="28"/>
  <c r="G60" i="28"/>
  <c r="G61" i="28"/>
  <c r="G62" i="28"/>
  <c r="G63" i="28"/>
  <c r="G64" i="28"/>
  <c r="AY64" i="28" s="1"/>
  <c r="G65" i="28"/>
  <c r="G66" i="28"/>
  <c r="G67" i="28"/>
  <c r="G68" i="28"/>
  <c r="G69" i="28"/>
  <c r="G70" i="28"/>
  <c r="G71" i="28"/>
  <c r="G72" i="28"/>
  <c r="G73" i="28"/>
  <c r="G74" i="28"/>
  <c r="G75" i="28"/>
  <c r="G76" i="28"/>
  <c r="AY76" i="28" s="1"/>
  <c r="G77" i="28"/>
  <c r="G78" i="28"/>
  <c r="G79" i="28"/>
  <c r="G80" i="28"/>
  <c r="G81" i="28"/>
  <c r="G82" i="28"/>
  <c r="G83" i="28"/>
  <c r="G84" i="28"/>
  <c r="G85" i="28"/>
  <c r="G86" i="28"/>
  <c r="G87" i="28"/>
  <c r="G88" i="28"/>
  <c r="AY88" i="28" s="1"/>
  <c r="G89" i="28"/>
  <c r="G90" i="28"/>
  <c r="G91" i="28"/>
  <c r="G92" i="28"/>
  <c r="G93" i="28"/>
  <c r="G94" i="28"/>
  <c r="G95" i="28"/>
  <c r="G96" i="28"/>
  <c r="G97" i="28"/>
  <c r="G98" i="28"/>
  <c r="G99" i="28"/>
  <c r="G100" i="28"/>
  <c r="AY100" i="28" s="1"/>
  <c r="G101" i="28"/>
  <c r="G102" i="28"/>
  <c r="G103" i="28"/>
  <c r="G104" i="28"/>
  <c r="G105" i="28"/>
  <c r="G106" i="28"/>
  <c r="G107" i="28"/>
  <c r="G108" i="28"/>
  <c r="G109" i="28"/>
  <c r="G110" i="28"/>
  <c r="G111" i="28"/>
  <c r="G112" i="28"/>
  <c r="AY112" i="28" s="1"/>
  <c r="G113" i="28"/>
  <c r="G114" i="28"/>
  <c r="G115" i="28"/>
  <c r="G116" i="28"/>
  <c r="G117" i="28"/>
  <c r="G118" i="28"/>
  <c r="G119" i="28"/>
  <c r="G120" i="28"/>
  <c r="G121" i="28"/>
  <c r="G122" i="28"/>
  <c r="G123" i="28"/>
  <c r="G124" i="28"/>
  <c r="AY124" i="28" s="1"/>
  <c r="G125" i="28"/>
  <c r="G126" i="28"/>
  <c r="G127" i="28"/>
  <c r="G128" i="28"/>
  <c r="AY128" i="28" s="1"/>
  <c r="G129" i="28"/>
  <c r="G130" i="28"/>
  <c r="G131" i="28"/>
  <c r="G132" i="28"/>
  <c r="G133" i="28"/>
  <c r="G134" i="28"/>
  <c r="G135" i="28"/>
  <c r="G136" i="28"/>
  <c r="AY136" i="28" s="1"/>
  <c r="G137" i="28"/>
  <c r="G138" i="28"/>
  <c r="G139" i="28"/>
  <c r="G140" i="28"/>
  <c r="AY140" i="28" s="1"/>
  <c r="G141" i="28"/>
  <c r="G142" i="28"/>
  <c r="G143" i="28"/>
  <c r="G144" i="28"/>
  <c r="G145" i="28"/>
  <c r="G146" i="28"/>
  <c r="G147" i="28"/>
  <c r="G148" i="28"/>
  <c r="AY148" i="28" s="1"/>
  <c r="G149" i="28"/>
  <c r="G150" i="28"/>
  <c r="G151" i="28"/>
  <c r="G152" i="28"/>
  <c r="AY152" i="28" s="1"/>
  <c r="G153" i="28"/>
  <c r="G154" i="28"/>
  <c r="G155" i="28"/>
  <c r="G156" i="28"/>
  <c r="G157" i="28"/>
  <c r="G158" i="28"/>
  <c r="H9" i="28"/>
  <c r="H10" i="28"/>
  <c r="H11" i="28"/>
  <c r="H12" i="28"/>
  <c r="H13" i="28"/>
  <c r="H14" i="28"/>
  <c r="H15" i="28"/>
  <c r="H16" i="28"/>
  <c r="H17" i="28"/>
  <c r="H18" i="28"/>
  <c r="H19" i="28"/>
  <c r="H20" i="28"/>
  <c r="H21" i="28"/>
  <c r="H22" i="28"/>
  <c r="H23" i="28"/>
  <c r="H24" i="28"/>
  <c r="H25" i="28"/>
  <c r="H26" i="28"/>
  <c r="H27" i="28"/>
  <c r="H28" i="28"/>
  <c r="H29" i="28"/>
  <c r="H30" i="28"/>
  <c r="H31" i="28"/>
  <c r="H32" i="28"/>
  <c r="H33" i="28"/>
  <c r="H34" i="28"/>
  <c r="H35" i="28"/>
  <c r="H36" i="28"/>
  <c r="H37" i="28"/>
  <c r="H38" i="28"/>
  <c r="H39" i="28"/>
  <c r="H40" i="28"/>
  <c r="H41" i="28"/>
  <c r="H42" i="28"/>
  <c r="H43" i="28"/>
  <c r="H44" i="28"/>
  <c r="H45" i="28"/>
  <c r="H46" i="28"/>
  <c r="H47" i="28"/>
  <c r="H48" i="28"/>
  <c r="H49" i="28"/>
  <c r="H50" i="28"/>
  <c r="H51" i="28"/>
  <c r="H52" i="28"/>
  <c r="H53" i="28"/>
  <c r="H54" i="28"/>
  <c r="H55" i="28"/>
  <c r="H56" i="28"/>
  <c r="H57" i="28"/>
  <c r="H58" i="28"/>
  <c r="H59" i="28"/>
  <c r="H60" i="28"/>
  <c r="H61" i="28"/>
  <c r="H62" i="28"/>
  <c r="H63" i="28"/>
  <c r="H64" i="28"/>
  <c r="H65" i="28"/>
  <c r="H66" i="28"/>
  <c r="H67" i="28"/>
  <c r="H68" i="28"/>
  <c r="H69" i="28"/>
  <c r="H70" i="28"/>
  <c r="H71" i="28"/>
  <c r="H72" i="28"/>
  <c r="H73" i="28"/>
  <c r="H74" i="28"/>
  <c r="H75" i="28"/>
  <c r="H76" i="28"/>
  <c r="H77" i="28"/>
  <c r="H78" i="28"/>
  <c r="H79" i="28"/>
  <c r="H80" i="28"/>
  <c r="H81" i="28"/>
  <c r="H82" i="28"/>
  <c r="H83" i="28"/>
  <c r="H84" i="28"/>
  <c r="H85" i="28"/>
  <c r="H86" i="28"/>
  <c r="H87" i="28"/>
  <c r="H88" i="28"/>
  <c r="H89" i="28"/>
  <c r="H90" i="28"/>
  <c r="H91" i="28"/>
  <c r="H92" i="28"/>
  <c r="H93" i="28"/>
  <c r="H94" i="28"/>
  <c r="H95" i="28"/>
  <c r="H96" i="28"/>
  <c r="H97" i="28"/>
  <c r="H98" i="28"/>
  <c r="H99" i="28"/>
  <c r="H100" i="28"/>
  <c r="H101" i="28"/>
  <c r="H102" i="28"/>
  <c r="H103" i="28"/>
  <c r="H104" i="28"/>
  <c r="H105" i="28"/>
  <c r="H106" i="28"/>
  <c r="H107" i="28"/>
  <c r="H108" i="28"/>
  <c r="H109" i="28"/>
  <c r="H110" i="28"/>
  <c r="H111" i="28"/>
  <c r="H112" i="28"/>
  <c r="H113" i="28"/>
  <c r="H114" i="28"/>
  <c r="H115" i="28"/>
  <c r="H116" i="28"/>
  <c r="H117" i="28"/>
  <c r="H118" i="28"/>
  <c r="H119" i="28"/>
  <c r="H120" i="28"/>
  <c r="H121" i="28"/>
  <c r="H122" i="28"/>
  <c r="H123" i="28"/>
  <c r="H124" i="28"/>
  <c r="H125" i="28"/>
  <c r="H126" i="28"/>
  <c r="H127" i="28"/>
  <c r="H128" i="28"/>
  <c r="H129" i="28"/>
  <c r="H130" i="28"/>
  <c r="H131" i="28"/>
  <c r="H132" i="28"/>
  <c r="H133" i="28"/>
  <c r="H134" i="28"/>
  <c r="H135" i="28"/>
  <c r="H136" i="28"/>
  <c r="H137" i="28"/>
  <c r="H138" i="28"/>
  <c r="H139" i="28"/>
  <c r="H140" i="28"/>
  <c r="H141" i="28"/>
  <c r="H142" i="28"/>
  <c r="H143" i="28"/>
  <c r="H144" i="28"/>
  <c r="H145" i="28"/>
  <c r="H146" i="28"/>
  <c r="H147" i="28"/>
  <c r="H148" i="28"/>
  <c r="H149" i="28"/>
  <c r="H150" i="28"/>
  <c r="H151" i="28"/>
  <c r="H152" i="28"/>
  <c r="H153" i="28"/>
  <c r="H154" i="28"/>
  <c r="H155" i="28"/>
  <c r="H156" i="28"/>
  <c r="H157" i="28"/>
  <c r="H158" i="28"/>
  <c r="H8" i="28"/>
  <c r="G8" i="28"/>
  <c r="AY116" i="28" l="1"/>
  <c r="AY104" i="28"/>
  <c r="AY92" i="28"/>
  <c r="AY80" i="28"/>
  <c r="AY68" i="28"/>
  <c r="AY56" i="28"/>
  <c r="AY44" i="28"/>
  <c r="AY32" i="28"/>
  <c r="AY20" i="28"/>
  <c r="AY137" i="28"/>
  <c r="AY149" i="28"/>
  <c r="AY147" i="28"/>
  <c r="AY91" i="28"/>
  <c r="AY135" i="28"/>
  <c r="AY123" i="28"/>
  <c r="AY111" i="28"/>
  <c r="AY99" i="28"/>
  <c r="AY87" i="28"/>
  <c r="AY75" i="28"/>
  <c r="AY63" i="28"/>
  <c r="AY51" i="28"/>
  <c r="AY8" i="28"/>
  <c r="AY19" i="28"/>
  <c r="AY151" i="28"/>
  <c r="AY103" i="28"/>
  <c r="AY79" i="28"/>
  <c r="AY150" i="28"/>
  <c r="AY138" i="28"/>
  <c r="AY126" i="28"/>
  <c r="AY114" i="28"/>
  <c r="AY102" i="28"/>
  <c r="AY90" i="28"/>
  <c r="AY78" i="28"/>
  <c r="AY66" i="28"/>
  <c r="AY54" i="28"/>
  <c r="AY42" i="28"/>
  <c r="AY30" i="28"/>
  <c r="AY18" i="28"/>
  <c r="AY139" i="28"/>
  <c r="AY31" i="28"/>
  <c r="AY125" i="28"/>
  <c r="AY113" i="28"/>
  <c r="AY101" i="28"/>
  <c r="AY89" i="28"/>
  <c r="AY65" i="28"/>
  <c r="AY53" i="28"/>
  <c r="AY127" i="28"/>
  <c r="AY43" i="28"/>
  <c r="AY40" i="28"/>
  <c r="AY28" i="28"/>
  <c r="AY16" i="28"/>
  <c r="AY115" i="28"/>
  <c r="AY67" i="28"/>
  <c r="AY39" i="28"/>
  <c r="AY27" i="28"/>
  <c r="AY15" i="28"/>
  <c r="AY55" i="28"/>
  <c r="AY77" i="28"/>
  <c r="AY41" i="28"/>
  <c r="AY29" i="28"/>
  <c r="AY17" i="28"/>
  <c r="AY158" i="28"/>
  <c r="AY146" i="28"/>
  <c r="AY134" i="28"/>
  <c r="AY122" i="28"/>
  <c r="AY110" i="28"/>
  <c r="AY98" i="28"/>
  <c r="AY86" i="28"/>
  <c r="AY74" i="28"/>
  <c r="AY62" i="28"/>
  <c r="AY50" i="28"/>
  <c r="AY38" i="28"/>
  <c r="AY26" i="28"/>
  <c r="AY14" i="28"/>
  <c r="AY145" i="28"/>
  <c r="AY97" i="28"/>
  <c r="AY49" i="28"/>
  <c r="AY96" i="28"/>
  <c r="AY133" i="28"/>
  <c r="AY109" i="28"/>
  <c r="AY85" i="28"/>
  <c r="AY61" i="28"/>
  <c r="AY25" i="28"/>
  <c r="AY156" i="28"/>
  <c r="AY144" i="28"/>
  <c r="AY132" i="28"/>
  <c r="AY120" i="28"/>
  <c r="AY108" i="28"/>
  <c r="AY84" i="28"/>
  <c r="AY72" i="28"/>
  <c r="AY60" i="28"/>
  <c r="AY48" i="28"/>
  <c r="AY36" i="28"/>
  <c r="AY24" i="28"/>
  <c r="AY12" i="28"/>
  <c r="AY155" i="28"/>
  <c r="AY143" i="28"/>
  <c r="AY131" i="28"/>
  <c r="AY119" i="28"/>
  <c r="AY107" i="28"/>
  <c r="AY95" i="28"/>
  <c r="AY83" i="28"/>
  <c r="AY71" i="28"/>
  <c r="AY59" i="28"/>
  <c r="AY47" i="28"/>
  <c r="AY35" i="28"/>
  <c r="AY23" i="28"/>
  <c r="AY11" i="28"/>
  <c r="AY157" i="28"/>
  <c r="AY73" i="28"/>
  <c r="AY13" i="28"/>
  <c r="AY130" i="28"/>
  <c r="AY22" i="28"/>
  <c r="AY121" i="28"/>
  <c r="AY37" i="28"/>
  <c r="AY154" i="28"/>
  <c r="AY142" i="28"/>
  <c r="AY118" i="28"/>
  <c r="AY106" i="28"/>
  <c r="AY94" i="28"/>
  <c r="AY82" i="28"/>
  <c r="AY70" i="28"/>
  <c r="AY58" i="28"/>
  <c r="AY46" i="28"/>
  <c r="AY34" i="28"/>
  <c r="AY10" i="28"/>
  <c r="AY153" i="28"/>
  <c r="AY141" i="28"/>
  <c r="AY129" i="28"/>
  <c r="AY117" i="28"/>
  <c r="AY105" i="28"/>
  <c r="AY93" i="28"/>
  <c r="AY81" i="28"/>
  <c r="AY69" i="28"/>
  <c r="AY57" i="28"/>
  <c r="AY45" i="28"/>
  <c r="AY33" i="28"/>
  <c r="AY21" i="28"/>
  <c r="AY9" i="28"/>
  <c r="G7" i="28"/>
  <c r="H7" i="28"/>
  <c r="AY7" i="28" l="1"/>
  <c r="AO13" i="14"/>
  <c r="N9" i="33" s="1"/>
  <c r="AL43" i="14"/>
  <c r="K39" i="33" s="1"/>
  <c r="AN52" i="14"/>
  <c r="M48" i="33" s="1"/>
  <c r="AN61" i="14"/>
  <c r="M57" i="33" s="1"/>
  <c r="AL66" i="14"/>
  <c r="K62" i="33" s="1"/>
  <c r="AK74" i="14"/>
  <c r="J70" i="33" s="1"/>
  <c r="AK75" i="14"/>
  <c r="J71" i="33" s="1"/>
  <c r="AO78" i="14"/>
  <c r="N74" i="33" s="1"/>
  <c r="AO79" i="14"/>
  <c r="N75" i="33" s="1"/>
  <c r="AJ82" i="14"/>
  <c r="I78" i="33" s="1"/>
  <c r="AK83" i="14"/>
  <c r="J79" i="33" s="1"/>
  <c r="AL84" i="14"/>
  <c r="K80" i="33" s="1"/>
  <c r="AK90" i="14"/>
  <c r="J86" i="33" s="1"/>
  <c r="AK91" i="14"/>
  <c r="J87" i="33" s="1"/>
  <c r="AL92" i="14"/>
  <c r="K88" i="33" s="1"/>
  <c r="AM93" i="14"/>
  <c r="L89" i="33" s="1"/>
  <c r="AJ98" i="14"/>
  <c r="I94" i="33" s="1"/>
  <c r="AM100" i="14"/>
  <c r="L96" i="33" s="1"/>
  <c r="AM101" i="14"/>
  <c r="L97" i="33" s="1"/>
  <c r="AN102" i="14"/>
  <c r="M98" i="33" s="1"/>
  <c r="AJ106" i="14"/>
  <c r="I102" i="33" s="1"/>
  <c r="AK107" i="14"/>
  <c r="J103" i="33" s="1"/>
  <c r="AO110" i="14"/>
  <c r="N106" i="33" s="1"/>
  <c r="AO111" i="14"/>
  <c r="N107" i="33" s="1"/>
  <c r="AJ114" i="14"/>
  <c r="I110" i="33" s="1"/>
  <c r="AK115" i="14"/>
  <c r="J111" i="33" s="1"/>
  <c r="AL116" i="14"/>
  <c r="K112" i="33" s="1"/>
  <c r="AK122" i="14"/>
  <c r="J118" i="33" s="1"/>
  <c r="AK123" i="14"/>
  <c r="J119" i="33" s="1"/>
  <c r="AL124" i="14"/>
  <c r="K120" i="33" s="1"/>
  <c r="AK125" i="14"/>
  <c r="J121" i="33" s="1"/>
  <c r="AO126" i="14"/>
  <c r="N122" i="33" s="1"/>
  <c r="AM127" i="14"/>
  <c r="L123" i="33" s="1"/>
  <c r="AK130" i="14"/>
  <c r="J126" i="33" s="1"/>
  <c r="AJ131" i="14"/>
  <c r="I127" i="33" s="1"/>
  <c r="AJ132" i="14"/>
  <c r="I128" i="33" s="1"/>
  <c r="AM133" i="14"/>
  <c r="L129" i="33" s="1"/>
  <c r="AL134" i="14"/>
  <c r="K130" i="33" s="1"/>
  <c r="AO136" i="14"/>
  <c r="N132" i="33" s="1"/>
  <c r="AJ138" i="14"/>
  <c r="I134" i="33" s="1"/>
  <c r="AJ139" i="14"/>
  <c r="I135" i="33" s="1"/>
  <c r="AK140" i="14"/>
  <c r="J136" i="33" s="1"/>
  <c r="AK141" i="14"/>
  <c r="J137" i="33" s="1"/>
  <c r="AM142" i="14"/>
  <c r="L138" i="33" s="1"/>
  <c r="AO144" i="14"/>
  <c r="N140" i="33" s="1"/>
  <c r="AJ146" i="14"/>
  <c r="I142" i="33" s="1"/>
  <c r="AK147" i="14"/>
  <c r="J143" i="33" s="1"/>
  <c r="AJ148" i="14"/>
  <c r="I144" i="33" s="1"/>
  <c r="AM149" i="14"/>
  <c r="L145" i="33" s="1"/>
  <c r="AJ150" i="14"/>
  <c r="I146" i="33" s="1"/>
  <c r="AO151" i="14"/>
  <c r="N147" i="33" s="1"/>
  <c r="AK154" i="14"/>
  <c r="J150" i="33" s="1"/>
  <c r="G152" i="33"/>
  <c r="AW152" i="33" s="1"/>
  <c r="G153" i="33"/>
  <c r="AW153" i="33" s="1"/>
  <c r="G154" i="33"/>
  <c r="AW154" i="33" s="1"/>
  <c r="G155" i="33"/>
  <c r="AW155" i="33" s="1"/>
  <c r="G156" i="33"/>
  <c r="AW156" i="33" s="1"/>
  <c r="G157" i="33"/>
  <c r="AW157" i="33" s="1"/>
  <c r="G158" i="33"/>
  <c r="AW158" i="33" s="1"/>
  <c r="G8" i="33"/>
  <c r="AW8" i="33" s="1"/>
  <c r="AP162" i="14"/>
  <c r="O158" i="33" s="1"/>
  <c r="AP161" i="14"/>
  <c r="O157" i="33" s="1"/>
  <c r="AP160" i="14"/>
  <c r="O156" i="33" s="1"/>
  <c r="AP158" i="14"/>
  <c r="O154" i="33" s="1"/>
  <c r="AP157" i="14"/>
  <c r="O153" i="33" s="1"/>
  <c r="AP154" i="14"/>
  <c r="O150" i="33" s="1"/>
  <c r="AP152" i="14"/>
  <c r="O148" i="33" s="1"/>
  <c r="AP150" i="14"/>
  <c r="O146" i="33" s="1"/>
  <c r="AP149" i="14"/>
  <c r="O145" i="33" s="1"/>
  <c r="AP146" i="14"/>
  <c r="O142" i="33" s="1"/>
  <c r="AP144" i="14"/>
  <c r="O140" i="33" s="1"/>
  <c r="AP142" i="14"/>
  <c r="O138" i="33" s="1"/>
  <c r="AP141" i="14"/>
  <c r="O137" i="33" s="1"/>
  <c r="AP139" i="14"/>
  <c r="O135" i="33" s="1"/>
  <c r="AP138" i="14"/>
  <c r="O134" i="33" s="1"/>
  <c r="AP137" i="14"/>
  <c r="O133" i="33" s="1"/>
  <c r="AP136" i="14"/>
  <c r="O132" i="33" s="1"/>
  <c r="AP134" i="14"/>
  <c r="O130" i="33" s="1"/>
  <c r="AP133" i="14"/>
  <c r="O129" i="33" s="1"/>
  <c r="AP130" i="14"/>
  <c r="O126" i="33" s="1"/>
  <c r="AP129" i="14"/>
  <c r="O125" i="33" s="1"/>
  <c r="AP128" i="14"/>
  <c r="O124" i="33" s="1"/>
  <c r="AP126" i="14"/>
  <c r="O122" i="33" s="1"/>
  <c r="AP125" i="14"/>
  <c r="O121" i="33" s="1"/>
  <c r="AP124" i="14"/>
  <c r="O120" i="33" s="1"/>
  <c r="AP122" i="14"/>
  <c r="O118" i="33" s="1"/>
  <c r="AP120" i="14"/>
  <c r="O116" i="33" s="1"/>
  <c r="AP118" i="14"/>
  <c r="O114" i="33" s="1"/>
  <c r="AP117" i="14"/>
  <c r="O113" i="33" s="1"/>
  <c r="AP114" i="14"/>
  <c r="O110" i="33" s="1"/>
  <c r="AP113" i="14"/>
  <c r="O109" i="33" s="1"/>
  <c r="AP112" i="14"/>
  <c r="O108" i="33" s="1"/>
  <c r="AP110" i="14"/>
  <c r="O106" i="33" s="1"/>
  <c r="AP109" i="14"/>
  <c r="O105" i="33" s="1"/>
  <c r="AP106" i="14"/>
  <c r="O102" i="33" s="1"/>
  <c r="AP105" i="14"/>
  <c r="O101" i="33" s="1"/>
  <c r="AP104" i="14"/>
  <c r="O100" i="33" s="1"/>
  <c r="AP102" i="14"/>
  <c r="O98" i="33" s="1"/>
  <c r="AP101" i="14"/>
  <c r="O97" i="33" s="1"/>
  <c r="AP98" i="14"/>
  <c r="O94" i="33" s="1"/>
  <c r="AP97" i="14"/>
  <c r="O93" i="33" s="1"/>
  <c r="AP96" i="14"/>
  <c r="O92" i="33" s="1"/>
  <c r="AP94" i="14"/>
  <c r="O90" i="33" s="1"/>
  <c r="AP93" i="14"/>
  <c r="O89" i="33" s="1"/>
  <c r="AP92" i="14"/>
  <c r="O88" i="33" s="1"/>
  <c r="AP91" i="14"/>
  <c r="O87" i="33" s="1"/>
  <c r="AP90" i="14"/>
  <c r="O86" i="33" s="1"/>
  <c r="AP89" i="14"/>
  <c r="O85" i="33" s="1"/>
  <c r="AP88" i="14"/>
  <c r="O84" i="33" s="1"/>
  <c r="AP86" i="14"/>
  <c r="O82" i="33" s="1"/>
  <c r="AP85" i="14"/>
  <c r="O81" i="33" s="1"/>
  <c r="AP82" i="14"/>
  <c r="O78" i="33" s="1"/>
  <c r="AP81" i="14"/>
  <c r="O77" i="33" s="1"/>
  <c r="AP80" i="14"/>
  <c r="O76" i="33" s="1"/>
  <c r="AP78" i="14"/>
  <c r="O74" i="33" s="1"/>
  <c r="AP77" i="14"/>
  <c r="O73" i="33" s="1"/>
  <c r="AP76" i="14"/>
  <c r="O72" i="33" s="1"/>
  <c r="AP74" i="14"/>
  <c r="O70" i="33" s="1"/>
  <c r="AP73" i="14"/>
  <c r="O69" i="33" s="1"/>
  <c r="AP72" i="14"/>
  <c r="O68" i="33" s="1"/>
  <c r="AP70" i="14"/>
  <c r="O66" i="33" s="1"/>
  <c r="AP69" i="14"/>
  <c r="O65" i="33" s="1"/>
  <c r="AP66" i="14"/>
  <c r="O62" i="33" s="1"/>
  <c r="AP65" i="14"/>
  <c r="O61" i="33" s="1"/>
  <c r="AP64" i="14"/>
  <c r="O60" i="33" s="1"/>
  <c r="AP62" i="14"/>
  <c r="O58" i="33" s="1"/>
  <c r="AP61" i="14"/>
  <c r="O57" i="33" s="1"/>
  <c r="AP60" i="14"/>
  <c r="O56" i="33" s="1"/>
  <c r="AP58" i="14"/>
  <c r="O54" i="33" s="1"/>
  <c r="AP57" i="14"/>
  <c r="O53" i="33" s="1"/>
  <c r="AP56" i="14"/>
  <c r="O52" i="33" s="1"/>
  <c r="AP54" i="14"/>
  <c r="O50" i="33" s="1"/>
  <c r="AP53" i="14"/>
  <c r="O49" i="33" s="1"/>
  <c r="AP50" i="14"/>
  <c r="O46" i="33" s="1"/>
  <c r="AP49" i="14"/>
  <c r="O45" i="33" s="1"/>
  <c r="AP48" i="14"/>
  <c r="O44" i="33" s="1"/>
  <c r="AP46" i="14"/>
  <c r="O42" i="33" s="1"/>
  <c r="AP45" i="14"/>
  <c r="O41" i="33" s="1"/>
  <c r="AP43" i="14"/>
  <c r="O39" i="33" s="1"/>
  <c r="AP42" i="14"/>
  <c r="O38" i="33" s="1"/>
  <c r="AP41" i="14"/>
  <c r="O37" i="33" s="1"/>
  <c r="AP40" i="14"/>
  <c r="O36" i="33" s="1"/>
  <c r="AP38" i="14"/>
  <c r="O34" i="33" s="1"/>
  <c r="AP37" i="14"/>
  <c r="O33" i="33" s="1"/>
  <c r="AP34" i="14"/>
  <c r="O30" i="33" s="1"/>
  <c r="AP33" i="14"/>
  <c r="O29" i="33" s="1"/>
  <c r="AP32" i="14"/>
  <c r="O28" i="33" s="1"/>
  <c r="AP30" i="14"/>
  <c r="O26" i="33" s="1"/>
  <c r="AP29" i="14"/>
  <c r="O25" i="33" s="1"/>
  <c r="AP27" i="14"/>
  <c r="O23" i="33" s="1"/>
  <c r="AP26" i="14"/>
  <c r="O22" i="33" s="1"/>
  <c r="AP24" i="14"/>
  <c r="O20" i="33" s="1"/>
  <c r="AP22" i="14"/>
  <c r="O18" i="33" s="1"/>
  <c r="AP21" i="14"/>
  <c r="O17" i="33" s="1"/>
  <c r="AP18" i="14"/>
  <c r="O14" i="33" s="1"/>
  <c r="AP16" i="14"/>
  <c r="O12" i="33" s="1"/>
  <c r="AP14" i="14"/>
  <c r="O10" i="33" s="1"/>
  <c r="AP13" i="14"/>
  <c r="O9" i="33" s="1"/>
  <c r="AI162" i="14"/>
  <c r="H158" i="33" s="1"/>
  <c r="AI160" i="14"/>
  <c r="H156" i="33" s="1"/>
  <c r="AI159" i="14"/>
  <c r="H155" i="33" s="1"/>
  <c r="AI158" i="14"/>
  <c r="H154" i="33" s="1"/>
  <c r="AI157" i="14"/>
  <c r="H153" i="33" s="1"/>
  <c r="AI156" i="14"/>
  <c r="H152" i="33" s="1"/>
  <c r="AI151" i="14"/>
  <c r="H147" i="33" s="1"/>
  <c r="AI150" i="14"/>
  <c r="H146" i="33" s="1"/>
  <c r="AI149" i="14"/>
  <c r="H145" i="33" s="1"/>
  <c r="AI148" i="14"/>
  <c r="H144" i="33" s="1"/>
  <c r="AI144" i="14"/>
  <c r="H140" i="33" s="1"/>
  <c r="AI143" i="14"/>
  <c r="H139" i="33" s="1"/>
  <c r="AI141" i="14"/>
  <c r="H137" i="33" s="1"/>
  <c r="AI140" i="14"/>
  <c r="H136" i="33" s="1"/>
  <c r="AI136" i="14"/>
  <c r="H132" i="33" s="1"/>
  <c r="AI135" i="14"/>
  <c r="H131" i="33" s="1"/>
  <c r="AI134" i="14"/>
  <c r="H130" i="33" s="1"/>
  <c r="AI133" i="14"/>
  <c r="H129" i="33" s="1"/>
  <c r="AI132" i="14"/>
  <c r="H128" i="33" s="1"/>
  <c r="AI130" i="14"/>
  <c r="H126" i="33" s="1"/>
  <c r="AI129" i="14"/>
  <c r="H125" i="33" s="1"/>
  <c r="AI128" i="14"/>
  <c r="H124" i="33" s="1"/>
  <c r="AI127" i="14"/>
  <c r="H123" i="33" s="1"/>
  <c r="AI126" i="14"/>
  <c r="H122" i="33" s="1"/>
  <c r="AI125" i="14"/>
  <c r="H121" i="33" s="1"/>
  <c r="AI124" i="14"/>
  <c r="H120" i="33" s="1"/>
  <c r="AI116" i="14"/>
  <c r="H112" i="33" s="1"/>
  <c r="AI115" i="14"/>
  <c r="H111" i="33" s="1"/>
  <c r="AI112" i="14"/>
  <c r="H108" i="33" s="1"/>
  <c r="AI110" i="14"/>
  <c r="H106" i="33" s="1"/>
  <c r="AI109" i="14"/>
  <c r="H105" i="33" s="1"/>
  <c r="AI108" i="14"/>
  <c r="H104" i="33" s="1"/>
  <c r="AI107" i="14"/>
  <c r="H103" i="33" s="1"/>
  <c r="AI106" i="14"/>
  <c r="H102" i="33" s="1"/>
  <c r="AI105" i="14"/>
  <c r="H101" i="33" s="1"/>
  <c r="AI104" i="14"/>
  <c r="H100" i="33" s="1"/>
  <c r="AI103" i="14"/>
  <c r="H99" i="33" s="1"/>
  <c r="AI102" i="14"/>
  <c r="H98" i="33" s="1"/>
  <c r="AI101" i="14"/>
  <c r="H97" i="33" s="1"/>
  <c r="AI100" i="14"/>
  <c r="H96" i="33" s="1"/>
  <c r="AI99" i="14"/>
  <c r="H95" i="33" s="1"/>
  <c r="AI97" i="14"/>
  <c r="H93" i="33" s="1"/>
  <c r="AI96" i="14"/>
  <c r="H92" i="33" s="1"/>
  <c r="AI95" i="14"/>
  <c r="H91" i="33" s="1"/>
  <c r="AI94" i="14"/>
  <c r="H90" i="33" s="1"/>
  <c r="AI93" i="14"/>
  <c r="H89" i="33" s="1"/>
  <c r="AI92" i="14"/>
  <c r="H88" i="33" s="1"/>
  <c r="AI90" i="14"/>
  <c r="H86" i="33" s="1"/>
  <c r="AI89" i="14"/>
  <c r="H85" i="33" s="1"/>
  <c r="AI88" i="14"/>
  <c r="H84" i="33" s="1"/>
  <c r="AI87" i="14"/>
  <c r="H83" i="33" s="1"/>
  <c r="AI86" i="14"/>
  <c r="H82" i="33" s="1"/>
  <c r="AI85" i="14"/>
  <c r="H81" i="33" s="1"/>
  <c r="AI84" i="14"/>
  <c r="H80" i="33" s="1"/>
  <c r="AI83" i="14"/>
  <c r="H79" i="33" s="1"/>
  <c r="AI82" i="14"/>
  <c r="H78" i="33" s="1"/>
  <c r="AI81" i="14"/>
  <c r="H77" i="33" s="1"/>
  <c r="AI80" i="14"/>
  <c r="H76" i="33" s="1"/>
  <c r="AI79" i="14"/>
  <c r="H75" i="33" s="1"/>
  <c r="AI78" i="14"/>
  <c r="H74" i="33" s="1"/>
  <c r="AI77" i="14"/>
  <c r="H73" i="33" s="1"/>
  <c r="AI76" i="14"/>
  <c r="H72" i="33" s="1"/>
  <c r="AI75" i="14"/>
  <c r="H71" i="33" s="1"/>
  <c r="AI74" i="14"/>
  <c r="H70" i="33" s="1"/>
  <c r="AI73" i="14"/>
  <c r="H69" i="33" s="1"/>
  <c r="AI72" i="14"/>
  <c r="H68" i="33" s="1"/>
  <c r="AI71" i="14"/>
  <c r="H67" i="33" s="1"/>
  <c r="AI70" i="14"/>
  <c r="H66" i="33" s="1"/>
  <c r="AI69" i="14"/>
  <c r="H65" i="33" s="1"/>
  <c r="AI68" i="14"/>
  <c r="H64" i="33" s="1"/>
  <c r="AI67" i="14"/>
  <c r="H63" i="33" s="1"/>
  <c r="AI66" i="14"/>
  <c r="H62" i="33" s="1"/>
  <c r="AI65" i="14"/>
  <c r="H61" i="33" s="1"/>
  <c r="AI64" i="14"/>
  <c r="H60" i="33" s="1"/>
  <c r="AI63" i="14"/>
  <c r="H59" i="33" s="1"/>
  <c r="AI62" i="14"/>
  <c r="H58" i="33" s="1"/>
  <c r="AI61" i="14"/>
  <c r="H57" i="33" s="1"/>
  <c r="AI60" i="14"/>
  <c r="H56" i="33" s="1"/>
  <c r="AI59" i="14"/>
  <c r="H55" i="33" s="1"/>
  <c r="AI58" i="14"/>
  <c r="H54" i="33" s="1"/>
  <c r="AI57" i="14"/>
  <c r="H53" i="33" s="1"/>
  <c r="AI56" i="14"/>
  <c r="H52" i="33" s="1"/>
  <c r="AI55" i="14"/>
  <c r="H51" i="33" s="1"/>
  <c r="AI54" i="14"/>
  <c r="H50" i="33" s="1"/>
  <c r="AI53" i="14"/>
  <c r="H49" i="33" s="1"/>
  <c r="AI52" i="14"/>
  <c r="H48" i="33" s="1"/>
  <c r="AI51" i="14"/>
  <c r="H47" i="33" s="1"/>
  <c r="AI50" i="14"/>
  <c r="H46" i="33" s="1"/>
  <c r="AI49" i="14"/>
  <c r="H45" i="33" s="1"/>
  <c r="AI48" i="14"/>
  <c r="H44" i="33" s="1"/>
  <c r="AI47" i="14"/>
  <c r="H43" i="33" s="1"/>
  <c r="AI46" i="14"/>
  <c r="H42" i="33" s="1"/>
  <c r="AI45" i="14"/>
  <c r="H41" i="33" s="1"/>
  <c r="AI44" i="14"/>
  <c r="H40" i="33" s="1"/>
  <c r="AI43" i="14"/>
  <c r="H39" i="33" s="1"/>
  <c r="AI42" i="14"/>
  <c r="H38" i="33" s="1"/>
  <c r="AI41" i="14"/>
  <c r="H37" i="33" s="1"/>
  <c r="AI40" i="14"/>
  <c r="H36" i="33" s="1"/>
  <c r="AI39" i="14"/>
  <c r="H35" i="33" s="1"/>
  <c r="AI38" i="14"/>
  <c r="H34" i="33" s="1"/>
  <c r="AI37" i="14"/>
  <c r="H33" i="33" s="1"/>
  <c r="AI36" i="14"/>
  <c r="H32" i="33" s="1"/>
  <c r="AI35" i="14"/>
  <c r="H31" i="33" s="1"/>
  <c r="AI34" i="14"/>
  <c r="H30" i="33" s="1"/>
  <c r="AI33" i="14"/>
  <c r="H29" i="33" s="1"/>
  <c r="AI32" i="14"/>
  <c r="H28" i="33" s="1"/>
  <c r="AI31" i="14"/>
  <c r="H27" i="33" s="1"/>
  <c r="AI30" i="14"/>
  <c r="H26" i="33" s="1"/>
  <c r="AI29" i="14"/>
  <c r="H25" i="33" s="1"/>
  <c r="AI28" i="14"/>
  <c r="H24" i="33" s="1"/>
  <c r="AI27" i="14"/>
  <c r="H23" i="33" s="1"/>
  <c r="AI26" i="14"/>
  <c r="H22" i="33" s="1"/>
  <c r="AI25" i="14"/>
  <c r="H21" i="33" s="1"/>
  <c r="AI24" i="14"/>
  <c r="H20" i="33" s="1"/>
  <c r="AI23" i="14"/>
  <c r="H19" i="33" s="1"/>
  <c r="AI22" i="14"/>
  <c r="H18" i="33" s="1"/>
  <c r="AI21" i="14"/>
  <c r="H17" i="33" s="1"/>
  <c r="AI20" i="14"/>
  <c r="H16" i="33" s="1"/>
  <c r="AI19" i="14"/>
  <c r="H15" i="33" s="1"/>
  <c r="AI18" i="14"/>
  <c r="H14" i="33" s="1"/>
  <c r="AI17" i="14"/>
  <c r="H13" i="33" s="1"/>
  <c r="AI16" i="14"/>
  <c r="H12" i="33" s="1"/>
  <c r="AI15" i="14"/>
  <c r="H11" i="33" s="1"/>
  <c r="AI14" i="14"/>
  <c r="H10" i="33" s="1"/>
  <c r="AI13" i="14"/>
  <c r="H9" i="33" s="1"/>
  <c r="N13" i="14"/>
  <c r="N18" i="14"/>
  <c r="N19" i="14"/>
  <c r="AB19" i="14" s="1"/>
  <c r="N15" i="28" s="1"/>
  <c r="N20" i="14"/>
  <c r="N23" i="14"/>
  <c r="N25" i="14"/>
  <c r="N26" i="14"/>
  <c r="N27" i="14"/>
  <c r="Z27" i="14" s="1"/>
  <c r="L23" i="28" s="1"/>
  <c r="N28" i="14"/>
  <c r="N33" i="14"/>
  <c r="N34" i="14"/>
  <c r="N35" i="14"/>
  <c r="N36" i="14"/>
  <c r="N37" i="14"/>
  <c r="N42" i="14"/>
  <c r="N43" i="14"/>
  <c r="N44" i="14"/>
  <c r="N45" i="14"/>
  <c r="N50" i="14"/>
  <c r="N52" i="14"/>
  <c r="N55" i="14"/>
  <c r="N57" i="14"/>
  <c r="N58" i="14"/>
  <c r="N59" i="14"/>
  <c r="AD59" i="14" s="1"/>
  <c r="P55" i="28" s="1"/>
  <c r="N60" i="14"/>
  <c r="N66" i="14"/>
  <c r="N67" i="14"/>
  <c r="N68" i="14"/>
  <c r="N69" i="14"/>
  <c r="N73" i="14"/>
  <c r="N75" i="14"/>
  <c r="N76" i="14"/>
  <c r="N79" i="14"/>
  <c r="N81" i="14"/>
  <c r="N82" i="14"/>
  <c r="N83" i="14"/>
  <c r="N84" i="14"/>
  <c r="N89" i="14"/>
  <c r="N90" i="14"/>
  <c r="N92" i="14"/>
  <c r="N93" i="14"/>
  <c r="N97" i="14"/>
  <c r="N99" i="14"/>
  <c r="N100" i="14"/>
  <c r="N103" i="14"/>
  <c r="N105" i="14"/>
  <c r="N106" i="14"/>
  <c r="N107" i="14"/>
  <c r="N108" i="14"/>
  <c r="N114" i="14"/>
  <c r="N115" i="14"/>
  <c r="AA115" i="14" s="1"/>
  <c r="M111" i="28" s="1"/>
  <c r="N116" i="14"/>
  <c r="N117" i="14"/>
  <c r="N122" i="14"/>
  <c r="N123" i="14"/>
  <c r="N124" i="14"/>
  <c r="N129" i="14"/>
  <c r="N130" i="14"/>
  <c r="N132" i="14"/>
  <c r="N138" i="14"/>
  <c r="N139" i="14"/>
  <c r="Y139" i="14" s="1"/>
  <c r="K135" i="28" s="1"/>
  <c r="N140" i="14"/>
  <c r="N141" i="14"/>
  <c r="N143" i="14"/>
  <c r="N145" i="14"/>
  <c r="N146" i="14"/>
  <c r="N148" i="14"/>
  <c r="N149" i="14"/>
  <c r="N153" i="14"/>
  <c r="AB153" i="14" s="1"/>
  <c r="N149" i="28" s="1"/>
  <c r="N154" i="14"/>
  <c r="N155" i="14"/>
  <c r="Z155" i="14" s="1"/>
  <c r="L151" i="28" s="1"/>
  <c r="N157" i="14"/>
  <c r="N159" i="14"/>
  <c r="N162" i="14"/>
  <c r="N161" i="14"/>
  <c r="N160" i="14"/>
  <c r="X160" i="14" s="1"/>
  <c r="J156" i="28" s="1"/>
  <c r="N152" i="14"/>
  <c r="Y152" i="14" s="1"/>
  <c r="K148" i="28" s="1"/>
  <c r="N151" i="14"/>
  <c r="N144" i="14"/>
  <c r="X144" i="14" s="1"/>
  <c r="J140" i="28" s="1"/>
  <c r="N137" i="14"/>
  <c r="AA137" i="14" s="1"/>
  <c r="M133" i="28" s="1"/>
  <c r="N136" i="14"/>
  <c r="Y136" i="14" s="1"/>
  <c r="K132" i="28" s="1"/>
  <c r="N135" i="14"/>
  <c r="N134" i="14"/>
  <c r="N133" i="14"/>
  <c r="AE133" i="14" s="1"/>
  <c r="Q129" i="28" s="1"/>
  <c r="N128" i="14"/>
  <c r="AA128" i="14" s="1"/>
  <c r="M124" i="28" s="1"/>
  <c r="N127" i="14"/>
  <c r="Y127" i="14" s="1"/>
  <c r="K123" i="28" s="1"/>
  <c r="N125" i="14"/>
  <c r="AE125" i="14" s="1"/>
  <c r="Q121" i="28" s="1"/>
  <c r="N121" i="14"/>
  <c r="N120" i="14"/>
  <c r="AA120" i="14" s="1"/>
  <c r="M116" i="28" s="1"/>
  <c r="N119" i="14"/>
  <c r="Z119" i="14" s="1"/>
  <c r="L115" i="28" s="1"/>
  <c r="N113" i="14"/>
  <c r="AB113" i="14" s="1"/>
  <c r="N109" i="28" s="1"/>
  <c r="N112" i="14"/>
  <c r="Z112" i="14" s="1"/>
  <c r="L108" i="28" s="1"/>
  <c r="N111" i="14"/>
  <c r="N109" i="14"/>
  <c r="N104" i="14"/>
  <c r="AC104" i="14" s="1"/>
  <c r="O100" i="28" s="1"/>
  <c r="N101" i="14"/>
  <c r="N98" i="14"/>
  <c r="Y98" i="14" s="1"/>
  <c r="K94" i="28" s="1"/>
  <c r="N96" i="14"/>
  <c r="N95" i="14"/>
  <c r="Y95" i="14" s="1"/>
  <c r="K91" i="28" s="1"/>
  <c r="N88" i="14"/>
  <c r="Z88" i="14" s="1"/>
  <c r="L84" i="28" s="1"/>
  <c r="N87" i="14"/>
  <c r="N86" i="14"/>
  <c r="AB86" i="14" s="1"/>
  <c r="N82" i="28" s="1"/>
  <c r="N85" i="14"/>
  <c r="N80" i="14"/>
  <c r="Y80" i="14" s="1"/>
  <c r="K76" i="28" s="1"/>
  <c r="N77" i="14"/>
  <c r="AE77" i="14" s="1"/>
  <c r="Q73" i="28" s="1"/>
  <c r="N74" i="14"/>
  <c r="N72" i="14"/>
  <c r="N71" i="14"/>
  <c r="Y71" i="14" s="1"/>
  <c r="K67" i="28" s="1"/>
  <c r="N70" i="14"/>
  <c r="AD70" i="14" s="1"/>
  <c r="P66" i="28" s="1"/>
  <c r="N65" i="14"/>
  <c r="AB65" i="14" s="1"/>
  <c r="N61" i="28" s="1"/>
  <c r="N64" i="14"/>
  <c r="N63" i="14"/>
  <c r="AF63" i="14" s="1"/>
  <c r="R59" i="28" s="1"/>
  <c r="N61" i="14"/>
  <c r="N56" i="14"/>
  <c r="Z56" i="14" s="1"/>
  <c r="L52" i="28" s="1"/>
  <c r="N54" i="14"/>
  <c r="AC54" i="14" s="1"/>
  <c r="O50" i="28" s="1"/>
  <c r="N53" i="14"/>
  <c r="N49" i="14"/>
  <c r="N48" i="14"/>
  <c r="Y48" i="14" s="1"/>
  <c r="K44" i="28" s="1"/>
  <c r="N47" i="14"/>
  <c r="Z47" i="14" s="1"/>
  <c r="L43" i="28" s="1"/>
  <c r="N46" i="14"/>
  <c r="Y46" i="14" s="1"/>
  <c r="K42" i="28" s="1"/>
  <c r="N41" i="14"/>
  <c r="N40" i="14"/>
  <c r="Y40" i="14" s="1"/>
  <c r="K36" i="28" s="1"/>
  <c r="N39" i="14"/>
  <c r="N38" i="14"/>
  <c r="AA38" i="14" s="1"/>
  <c r="M34" i="28" s="1"/>
  <c r="N32" i="14"/>
  <c r="AA32" i="14" s="1"/>
  <c r="M28" i="28" s="1"/>
  <c r="N31" i="14"/>
  <c r="AF31" i="14" s="1"/>
  <c r="R27" i="28" s="1"/>
  <c r="N30" i="14"/>
  <c r="N29" i="14"/>
  <c r="N24" i="14"/>
  <c r="AA24" i="14" s="1"/>
  <c r="M20" i="28" s="1"/>
  <c r="N22" i="14"/>
  <c r="AA22" i="14" s="1"/>
  <c r="M18" i="28" s="1"/>
  <c r="N21" i="14"/>
  <c r="AF21" i="14" s="1"/>
  <c r="R17" i="28" s="1"/>
  <c r="N17" i="14"/>
  <c r="N16" i="14"/>
  <c r="AA16" i="14" s="1"/>
  <c r="M12" i="28" s="1"/>
  <c r="N15" i="14"/>
  <c r="Z15" i="14" s="1"/>
  <c r="L11" i="28" s="1"/>
  <c r="N14" i="14"/>
  <c r="Z14" i="14" s="1"/>
  <c r="L10" i="28" s="1"/>
  <c r="M16" i="23"/>
  <c r="M17" i="23"/>
  <c r="M18" i="23"/>
  <c r="M19" i="23"/>
  <c r="M20" i="23"/>
  <c r="M21" i="23"/>
  <c r="M22" i="23"/>
  <c r="M23" i="23"/>
  <c r="M24" i="23"/>
  <c r="M25" i="23"/>
  <c r="M26" i="23"/>
  <c r="M27" i="23"/>
  <c r="M28" i="23"/>
  <c r="M29" i="23"/>
  <c r="M30" i="23"/>
  <c r="M31" i="23"/>
  <c r="M32" i="23"/>
  <c r="M33" i="23"/>
  <c r="M34" i="23"/>
  <c r="M35" i="23"/>
  <c r="M36" i="23"/>
  <c r="M37" i="23"/>
  <c r="M38" i="23"/>
  <c r="M39" i="23"/>
  <c r="M40" i="23"/>
  <c r="M41" i="23"/>
  <c r="M42" i="23"/>
  <c r="M43" i="23"/>
  <c r="M44" i="23"/>
  <c r="M45" i="23"/>
  <c r="M46" i="23"/>
  <c r="M47" i="23"/>
  <c r="M48" i="23"/>
  <c r="M49" i="23"/>
  <c r="M50" i="23"/>
  <c r="M51" i="23"/>
  <c r="M52" i="23"/>
  <c r="M53" i="23"/>
  <c r="M54" i="23"/>
  <c r="M55" i="23"/>
  <c r="M56" i="23"/>
  <c r="M57" i="23"/>
  <c r="M58" i="23"/>
  <c r="M59" i="23"/>
  <c r="M60" i="23"/>
  <c r="M61" i="23"/>
  <c r="M62" i="23"/>
  <c r="M63" i="23"/>
  <c r="M64" i="23"/>
  <c r="M65" i="23"/>
  <c r="M66" i="23"/>
  <c r="M67" i="23"/>
  <c r="M68" i="23"/>
  <c r="M69" i="23"/>
  <c r="M70" i="23"/>
  <c r="M71" i="23"/>
  <c r="M72" i="23"/>
  <c r="M73" i="23"/>
  <c r="M74" i="23"/>
  <c r="M75" i="23"/>
  <c r="M76" i="23"/>
  <c r="M77" i="23"/>
  <c r="M78" i="23"/>
  <c r="M79" i="23"/>
  <c r="M80" i="23"/>
  <c r="M81" i="23"/>
  <c r="M82" i="23"/>
  <c r="M83" i="23"/>
  <c r="M84" i="23"/>
  <c r="M85" i="23"/>
  <c r="M86" i="23"/>
  <c r="M87" i="23"/>
  <c r="M88" i="23"/>
  <c r="M89" i="23"/>
  <c r="M90" i="23"/>
  <c r="M91" i="23"/>
  <c r="M92" i="23"/>
  <c r="M93" i="23"/>
  <c r="M94" i="23"/>
  <c r="M95" i="23"/>
  <c r="M96" i="23"/>
  <c r="M97" i="23"/>
  <c r="M98" i="23"/>
  <c r="M99" i="23"/>
  <c r="M100" i="23"/>
  <c r="M101" i="23"/>
  <c r="M102" i="23"/>
  <c r="M103" i="23"/>
  <c r="M104" i="23"/>
  <c r="M105" i="23"/>
  <c r="M106" i="23"/>
  <c r="M107" i="23"/>
  <c r="M108" i="23"/>
  <c r="M109" i="23"/>
  <c r="M110" i="23"/>
  <c r="M111" i="23"/>
  <c r="M112" i="23"/>
  <c r="M113" i="23"/>
  <c r="M114" i="23"/>
  <c r="M115" i="23"/>
  <c r="M116" i="23"/>
  <c r="M117" i="23"/>
  <c r="M118" i="23"/>
  <c r="M119" i="23"/>
  <c r="M120" i="23"/>
  <c r="M121" i="23"/>
  <c r="M122" i="23"/>
  <c r="M123" i="23"/>
  <c r="M124" i="23"/>
  <c r="M125" i="23"/>
  <c r="M126" i="23"/>
  <c r="M127" i="23"/>
  <c r="M128" i="23"/>
  <c r="M129" i="23"/>
  <c r="M130" i="23"/>
  <c r="M131" i="23"/>
  <c r="M132" i="23"/>
  <c r="M133" i="23"/>
  <c r="M134" i="23"/>
  <c r="M135" i="23"/>
  <c r="M136" i="23"/>
  <c r="M137" i="23"/>
  <c r="M138" i="23"/>
  <c r="M139" i="23"/>
  <c r="M140" i="23"/>
  <c r="M141" i="23"/>
  <c r="M142" i="23"/>
  <c r="M143" i="23"/>
  <c r="M144" i="23"/>
  <c r="M145" i="23"/>
  <c r="M146" i="23"/>
  <c r="M147" i="23"/>
  <c r="M148" i="23"/>
  <c r="M149" i="23"/>
  <c r="M150" i="23"/>
  <c r="M151" i="23"/>
  <c r="M152" i="23"/>
  <c r="M153" i="23"/>
  <c r="M154" i="23"/>
  <c r="M155" i="23"/>
  <c r="M156" i="23"/>
  <c r="M157" i="23"/>
  <c r="M158" i="23"/>
  <c r="M159" i="23"/>
  <c r="M160" i="23"/>
  <c r="M161" i="23"/>
  <c r="M162" i="23"/>
  <c r="M163" i="23"/>
  <c r="M164" i="23"/>
  <c r="M165" i="23"/>
  <c r="M15" i="23"/>
  <c r="L15" i="23"/>
  <c r="L16" i="23"/>
  <c r="L17" i="23"/>
  <c r="L18" i="23"/>
  <c r="L19" i="23"/>
  <c r="L20" i="23"/>
  <c r="L21" i="23"/>
  <c r="L22" i="23"/>
  <c r="L23" i="23"/>
  <c r="L24" i="23"/>
  <c r="L25" i="23"/>
  <c r="L26" i="23"/>
  <c r="L27" i="23"/>
  <c r="L28" i="23"/>
  <c r="L29" i="23"/>
  <c r="L30" i="23"/>
  <c r="L31" i="23"/>
  <c r="L32" i="23"/>
  <c r="L33" i="23"/>
  <c r="L34" i="23"/>
  <c r="L35" i="23"/>
  <c r="L36" i="23"/>
  <c r="L37" i="23"/>
  <c r="L38" i="23"/>
  <c r="L39" i="23"/>
  <c r="L40" i="23"/>
  <c r="L41" i="23"/>
  <c r="L42" i="23"/>
  <c r="L43" i="23"/>
  <c r="L44" i="23"/>
  <c r="L45" i="23"/>
  <c r="L46" i="23"/>
  <c r="L47" i="23"/>
  <c r="L48" i="23"/>
  <c r="L49" i="23"/>
  <c r="L50" i="23"/>
  <c r="L51" i="23"/>
  <c r="L52" i="23"/>
  <c r="L53" i="23"/>
  <c r="L54" i="23"/>
  <c r="L55" i="23"/>
  <c r="L56" i="23"/>
  <c r="L57" i="23"/>
  <c r="L58" i="23"/>
  <c r="L59" i="23"/>
  <c r="L60" i="23"/>
  <c r="L61" i="23"/>
  <c r="L62" i="23"/>
  <c r="L63" i="23"/>
  <c r="L64" i="23"/>
  <c r="L65" i="23"/>
  <c r="L66" i="23"/>
  <c r="L67" i="23"/>
  <c r="L68" i="23"/>
  <c r="L69" i="23"/>
  <c r="L70" i="23"/>
  <c r="L71" i="23"/>
  <c r="L72" i="23"/>
  <c r="L73" i="23"/>
  <c r="L74" i="23"/>
  <c r="L75" i="23"/>
  <c r="L76" i="23"/>
  <c r="L77" i="23"/>
  <c r="L78" i="23"/>
  <c r="L79" i="23"/>
  <c r="L80" i="23"/>
  <c r="L81" i="23"/>
  <c r="L82" i="23"/>
  <c r="L83" i="23"/>
  <c r="L84" i="23"/>
  <c r="L85" i="23"/>
  <c r="L86" i="23"/>
  <c r="L87" i="23"/>
  <c r="L88" i="23"/>
  <c r="L89" i="23"/>
  <c r="L90" i="23"/>
  <c r="L91" i="23"/>
  <c r="L92" i="23"/>
  <c r="L93" i="23"/>
  <c r="L94" i="23"/>
  <c r="L95" i="23"/>
  <c r="L96" i="23"/>
  <c r="L97" i="23"/>
  <c r="L98" i="23"/>
  <c r="L99" i="23"/>
  <c r="L100" i="23"/>
  <c r="L101" i="23"/>
  <c r="L102" i="23"/>
  <c r="L103" i="23"/>
  <c r="L104" i="23"/>
  <c r="L105" i="23"/>
  <c r="L106" i="23"/>
  <c r="L107" i="23"/>
  <c r="L108" i="23"/>
  <c r="L109" i="23"/>
  <c r="L110" i="23"/>
  <c r="L111" i="23"/>
  <c r="L112" i="23"/>
  <c r="L113" i="23"/>
  <c r="L114" i="23"/>
  <c r="L115" i="23"/>
  <c r="L116" i="23"/>
  <c r="L117" i="23"/>
  <c r="L118" i="23"/>
  <c r="L119" i="23"/>
  <c r="L120" i="23"/>
  <c r="L121" i="23"/>
  <c r="L122" i="23"/>
  <c r="L123" i="23"/>
  <c r="L124" i="23"/>
  <c r="L125" i="23"/>
  <c r="L126" i="23"/>
  <c r="L127" i="23"/>
  <c r="L128" i="23"/>
  <c r="L129" i="23"/>
  <c r="L130" i="23"/>
  <c r="L131" i="23"/>
  <c r="L132" i="23"/>
  <c r="L133" i="23"/>
  <c r="L134" i="23"/>
  <c r="L135" i="23"/>
  <c r="L136" i="23"/>
  <c r="L137" i="23"/>
  <c r="L138" i="23"/>
  <c r="L139" i="23"/>
  <c r="L140" i="23"/>
  <c r="L141" i="23"/>
  <c r="L142" i="23"/>
  <c r="L143" i="23"/>
  <c r="L144" i="23"/>
  <c r="L145" i="23"/>
  <c r="L146" i="23"/>
  <c r="L147" i="23"/>
  <c r="L148" i="23"/>
  <c r="L149" i="23"/>
  <c r="L150" i="23"/>
  <c r="L151" i="23"/>
  <c r="L152" i="23"/>
  <c r="L153" i="23"/>
  <c r="L154" i="23"/>
  <c r="L155" i="23"/>
  <c r="L156" i="23"/>
  <c r="L157" i="23"/>
  <c r="L158" i="23"/>
  <c r="L159" i="23"/>
  <c r="L160" i="23"/>
  <c r="L161" i="23"/>
  <c r="L162" i="23"/>
  <c r="L163" i="23"/>
  <c r="L164" i="23"/>
  <c r="L165" i="23"/>
  <c r="O15" i="23" l="1"/>
  <c r="AE128" i="14"/>
  <c r="Q124" i="28" s="1"/>
  <c r="AC128" i="14"/>
  <c r="O124" i="28" s="1"/>
  <c r="I155" i="28"/>
  <c r="Y159" i="14"/>
  <c r="K155" i="28" s="1"/>
  <c r="AD159" i="14"/>
  <c r="P155" i="28" s="1"/>
  <c r="AC159" i="14"/>
  <c r="O155" i="28" s="1"/>
  <c r="AF159" i="14"/>
  <c r="R155" i="28" s="1"/>
  <c r="X159" i="14"/>
  <c r="J155" i="28" s="1"/>
  <c r="Z159" i="14"/>
  <c r="L155" i="28" s="1"/>
  <c r="AA159" i="14"/>
  <c r="M155" i="28" s="1"/>
  <c r="AB159" i="14"/>
  <c r="N155" i="28" s="1"/>
  <c r="I139" i="28"/>
  <c r="AF143" i="14"/>
  <c r="R139" i="28" s="1"/>
  <c r="AB143" i="14"/>
  <c r="N139" i="28" s="1"/>
  <c r="AD143" i="14"/>
  <c r="P139" i="28" s="1"/>
  <c r="Y143" i="14"/>
  <c r="K139" i="28" s="1"/>
  <c r="Z143" i="14"/>
  <c r="L139" i="28" s="1"/>
  <c r="AA143" i="14"/>
  <c r="M139" i="28" s="1"/>
  <c r="AC143" i="14"/>
  <c r="O139" i="28" s="1"/>
  <c r="I99" i="28"/>
  <c r="Y103" i="14"/>
  <c r="K99" i="28" s="1"/>
  <c r="AD103" i="14"/>
  <c r="P99" i="28" s="1"/>
  <c r="Z103" i="14"/>
  <c r="L99" i="28" s="1"/>
  <c r="AA103" i="14"/>
  <c r="M99" i="28" s="1"/>
  <c r="AB103" i="14"/>
  <c r="N99" i="28" s="1"/>
  <c r="AC103" i="14"/>
  <c r="O99" i="28" s="1"/>
  <c r="AF103" i="14"/>
  <c r="R99" i="28" s="1"/>
  <c r="I75" i="28"/>
  <c r="AD79" i="14"/>
  <c r="P75" i="28" s="1"/>
  <c r="Y79" i="14"/>
  <c r="K75" i="28" s="1"/>
  <c r="AA79" i="14"/>
  <c r="M75" i="28" s="1"/>
  <c r="AF79" i="14"/>
  <c r="R75" i="28" s="1"/>
  <c r="Z79" i="14"/>
  <c r="L75" i="28" s="1"/>
  <c r="AB79" i="14"/>
  <c r="N75" i="28" s="1"/>
  <c r="AC79" i="14"/>
  <c r="O75" i="28" s="1"/>
  <c r="I51" i="28"/>
  <c r="Z55" i="14"/>
  <c r="L51" i="28" s="1"/>
  <c r="Y55" i="14"/>
  <c r="K51" i="28" s="1"/>
  <c r="AB55" i="14"/>
  <c r="N51" i="28" s="1"/>
  <c r="AC55" i="14"/>
  <c r="O51" i="28" s="1"/>
  <c r="AA55" i="14"/>
  <c r="M51" i="28" s="1"/>
  <c r="AD55" i="14"/>
  <c r="P51" i="28" s="1"/>
  <c r="AF55" i="14"/>
  <c r="R51" i="28" s="1"/>
  <c r="I19" i="28"/>
  <c r="AA23" i="14"/>
  <c r="M19" i="28" s="1"/>
  <c r="AB23" i="14"/>
  <c r="N19" i="28" s="1"/>
  <c r="AD23" i="14"/>
  <c r="P19" i="28" s="1"/>
  <c r="Y23" i="14"/>
  <c r="K19" i="28" s="1"/>
  <c r="Z23" i="14"/>
  <c r="L19" i="28" s="1"/>
  <c r="AC23" i="14"/>
  <c r="O19" i="28" s="1"/>
  <c r="AF23" i="14"/>
  <c r="R19" i="28" s="1"/>
  <c r="I153" i="28"/>
  <c r="Z157" i="14"/>
  <c r="L153" i="28" s="1"/>
  <c r="AE157" i="14"/>
  <c r="Q153" i="28" s="1"/>
  <c r="Y157" i="14"/>
  <c r="K153" i="28" s="1"/>
  <c r="AA157" i="14"/>
  <c r="M153" i="28" s="1"/>
  <c r="AB157" i="14"/>
  <c r="N153" i="28" s="1"/>
  <c r="AC157" i="14"/>
  <c r="O153" i="28" s="1"/>
  <c r="AD157" i="14"/>
  <c r="P153" i="28" s="1"/>
  <c r="AF157" i="14"/>
  <c r="R153" i="28" s="1"/>
  <c r="I145" i="28"/>
  <c r="AC149" i="14"/>
  <c r="O145" i="28" s="1"/>
  <c r="Z149" i="14"/>
  <c r="L145" i="28" s="1"/>
  <c r="AE149" i="14"/>
  <c r="Q145" i="28" s="1"/>
  <c r="AF149" i="14"/>
  <c r="R145" i="28" s="1"/>
  <c r="Y149" i="14"/>
  <c r="K145" i="28" s="1"/>
  <c r="AA149" i="14"/>
  <c r="M145" i="28" s="1"/>
  <c r="AB149" i="14"/>
  <c r="N145" i="28" s="1"/>
  <c r="AD149" i="14"/>
  <c r="P145" i="28" s="1"/>
  <c r="I137" i="28"/>
  <c r="AE141" i="14"/>
  <c r="Q137" i="28" s="1"/>
  <c r="AB141" i="14"/>
  <c r="N137" i="28" s="1"/>
  <c r="Y141" i="14"/>
  <c r="K137" i="28" s="1"/>
  <c r="Z141" i="14"/>
  <c r="L137" i="28" s="1"/>
  <c r="AA141" i="14"/>
  <c r="M137" i="28" s="1"/>
  <c r="AC141" i="14"/>
  <c r="O137" i="28" s="1"/>
  <c r="AD141" i="14"/>
  <c r="P137" i="28" s="1"/>
  <c r="AF141" i="14"/>
  <c r="R137" i="28" s="1"/>
  <c r="I113" i="28"/>
  <c r="AB117" i="14"/>
  <c r="N113" i="28" s="1"/>
  <c r="Y117" i="14"/>
  <c r="K113" i="28" s="1"/>
  <c r="AA117" i="14"/>
  <c r="M113" i="28" s="1"/>
  <c r="AC117" i="14"/>
  <c r="O113" i="28" s="1"/>
  <c r="AD117" i="14"/>
  <c r="P113" i="28" s="1"/>
  <c r="AE117" i="14"/>
  <c r="Q113" i="28" s="1"/>
  <c r="AF117" i="14"/>
  <c r="R113" i="28" s="1"/>
  <c r="Z117" i="14"/>
  <c r="L113" i="28" s="1"/>
  <c r="Z93" i="14"/>
  <c r="L89" i="28" s="1"/>
  <c r="I89" i="28"/>
  <c r="Y93" i="14"/>
  <c r="K89" i="28" s="1"/>
  <c r="AB93" i="14"/>
  <c r="N89" i="28" s="1"/>
  <c r="AE93" i="14"/>
  <c r="Q89" i="28" s="1"/>
  <c r="AA93" i="14"/>
  <c r="M89" i="28" s="1"/>
  <c r="AC93" i="14"/>
  <c r="O89" i="28" s="1"/>
  <c r="AD93" i="14"/>
  <c r="P89" i="28" s="1"/>
  <c r="AF93" i="14"/>
  <c r="R89" i="28" s="1"/>
  <c r="AE69" i="14"/>
  <c r="Q65" i="28" s="1"/>
  <c r="I65" i="28"/>
  <c r="Y69" i="14"/>
  <c r="K65" i="28" s="1"/>
  <c r="AA69" i="14"/>
  <c r="M65" i="28" s="1"/>
  <c r="AD69" i="14"/>
  <c r="P65" i="28" s="1"/>
  <c r="Z69" i="14"/>
  <c r="L65" i="28" s="1"/>
  <c r="AB69" i="14"/>
  <c r="N65" i="28" s="1"/>
  <c r="AC69" i="14"/>
  <c r="O65" i="28" s="1"/>
  <c r="AF69" i="14"/>
  <c r="R65" i="28" s="1"/>
  <c r="AA45" i="14"/>
  <c r="M41" i="28" s="1"/>
  <c r="I41" i="28"/>
  <c r="AF45" i="14"/>
  <c r="R41" i="28" s="1"/>
  <c r="Y45" i="14"/>
  <c r="K41" i="28" s="1"/>
  <c r="AB45" i="14"/>
  <c r="N41" i="28" s="1"/>
  <c r="AC45" i="14"/>
  <c r="O41" i="28" s="1"/>
  <c r="Z45" i="14"/>
  <c r="L41" i="28" s="1"/>
  <c r="AD45" i="14"/>
  <c r="P41" i="28" s="1"/>
  <c r="AE45" i="14"/>
  <c r="Q41" i="28" s="1"/>
  <c r="AE37" i="14"/>
  <c r="Q33" i="28" s="1"/>
  <c r="I33" i="28"/>
  <c r="AB37" i="14"/>
  <c r="N33" i="28" s="1"/>
  <c r="AD37" i="14"/>
  <c r="P33" i="28" s="1"/>
  <c r="Y37" i="14"/>
  <c r="K33" i="28" s="1"/>
  <c r="AF37" i="14"/>
  <c r="R33" i="28" s="1"/>
  <c r="Z37" i="14"/>
  <c r="L33" i="28" s="1"/>
  <c r="AA37" i="14"/>
  <c r="M33" i="28" s="1"/>
  <c r="AC37" i="14"/>
  <c r="O33" i="28" s="1"/>
  <c r="AF13" i="14"/>
  <c r="R9" i="28" s="1"/>
  <c r="I9" i="28"/>
  <c r="Z13" i="14"/>
  <c r="L9" i="28" s="1"/>
  <c r="AB13" i="14"/>
  <c r="N9" i="28" s="1"/>
  <c r="AC13" i="14"/>
  <c r="O9" i="28" s="1"/>
  <c r="Y13" i="14"/>
  <c r="K9" i="28" s="1"/>
  <c r="AA13" i="14"/>
  <c r="M9" i="28" s="1"/>
  <c r="AD13" i="14"/>
  <c r="P9" i="28" s="1"/>
  <c r="AE13" i="14"/>
  <c r="Q9" i="28" s="1"/>
  <c r="I158" i="28"/>
  <c r="X162" i="14"/>
  <c r="J158" i="28" s="1"/>
  <c r="AC162" i="14"/>
  <c r="O158" i="28" s="1"/>
  <c r="Z162" i="14"/>
  <c r="L158" i="28" s="1"/>
  <c r="AA162" i="14"/>
  <c r="M158" i="28" s="1"/>
  <c r="AB162" i="14"/>
  <c r="N158" i="28" s="1"/>
  <c r="AD162" i="14"/>
  <c r="P158" i="28" s="1"/>
  <c r="AE162" i="14"/>
  <c r="Q158" i="28" s="1"/>
  <c r="Y162" i="14"/>
  <c r="K158" i="28" s="1"/>
  <c r="I150" i="28"/>
  <c r="AE154" i="14"/>
  <c r="Q150" i="28" s="1"/>
  <c r="AB154" i="14"/>
  <c r="N150" i="28" s="1"/>
  <c r="Y154" i="14"/>
  <c r="K150" i="28" s="1"/>
  <c r="Z154" i="14"/>
  <c r="L150" i="28" s="1"/>
  <c r="AA154" i="14"/>
  <c r="M150" i="28" s="1"/>
  <c r="AC154" i="14"/>
  <c r="O150" i="28" s="1"/>
  <c r="AD154" i="14"/>
  <c r="P150" i="28" s="1"/>
  <c r="AF154" i="14"/>
  <c r="R150" i="28" s="1"/>
  <c r="I142" i="28"/>
  <c r="AC146" i="14"/>
  <c r="O142" i="28" s="1"/>
  <c r="AB146" i="14"/>
  <c r="N142" i="28" s="1"/>
  <c r="AD146" i="14"/>
  <c r="P142" i="28" s="1"/>
  <c r="AE146" i="14"/>
  <c r="Q142" i="28" s="1"/>
  <c r="Y146" i="14"/>
  <c r="K142" i="28" s="1"/>
  <c r="Z146" i="14"/>
  <c r="L142" i="28" s="1"/>
  <c r="AA146" i="14"/>
  <c r="M142" i="28" s="1"/>
  <c r="I134" i="28"/>
  <c r="Z138" i="14"/>
  <c r="L134" i="28" s="1"/>
  <c r="AE138" i="14"/>
  <c r="Q134" i="28" s="1"/>
  <c r="Y138" i="14"/>
  <c r="K134" i="28" s="1"/>
  <c r="AA138" i="14"/>
  <c r="M134" i="28" s="1"/>
  <c r="AB138" i="14"/>
  <c r="N134" i="28" s="1"/>
  <c r="AC138" i="14"/>
  <c r="O134" i="28" s="1"/>
  <c r="AD138" i="14"/>
  <c r="P134" i="28" s="1"/>
  <c r="I126" i="28"/>
  <c r="AC130" i="14"/>
  <c r="O126" i="28" s="1"/>
  <c r="Z130" i="14"/>
  <c r="L126" i="28" s="1"/>
  <c r="AB130" i="14"/>
  <c r="N126" i="28" s="1"/>
  <c r="AD130" i="14"/>
  <c r="P126" i="28" s="1"/>
  <c r="AE130" i="14"/>
  <c r="Q126" i="28" s="1"/>
  <c r="Y130" i="14"/>
  <c r="K126" i="28" s="1"/>
  <c r="AA130" i="14"/>
  <c r="M126" i="28" s="1"/>
  <c r="I118" i="28"/>
  <c r="AD122" i="14"/>
  <c r="P118" i="28" s="1"/>
  <c r="AA122" i="14"/>
  <c r="M118" i="28" s="1"/>
  <c r="Y122" i="14"/>
  <c r="K118" i="28" s="1"/>
  <c r="Z122" i="14"/>
  <c r="L118" i="28" s="1"/>
  <c r="AB122" i="14"/>
  <c r="N118" i="28" s="1"/>
  <c r="AC122" i="14"/>
  <c r="O118" i="28" s="1"/>
  <c r="AE122" i="14"/>
  <c r="Q118" i="28" s="1"/>
  <c r="I110" i="28"/>
  <c r="AE114" i="14"/>
  <c r="Q110" i="28" s="1"/>
  <c r="AB114" i="14"/>
  <c r="N110" i="28" s="1"/>
  <c r="Y114" i="14"/>
  <c r="K110" i="28" s="1"/>
  <c r="Z114" i="14"/>
  <c r="L110" i="28" s="1"/>
  <c r="AA114" i="14"/>
  <c r="M110" i="28" s="1"/>
  <c r="AC114" i="14"/>
  <c r="O110" i="28" s="1"/>
  <c r="AD114" i="14"/>
  <c r="P110" i="28" s="1"/>
  <c r="I102" i="28"/>
  <c r="AA106" i="14"/>
  <c r="M102" i="28" s="1"/>
  <c r="AF106" i="14"/>
  <c r="R102" i="28" s="1"/>
  <c r="AE106" i="14"/>
  <c r="Q102" i="28" s="1"/>
  <c r="Y106" i="14"/>
  <c r="K102" i="28" s="1"/>
  <c r="Z106" i="14"/>
  <c r="L102" i="28" s="1"/>
  <c r="AB106" i="14"/>
  <c r="N102" i="28" s="1"/>
  <c r="AC106" i="14"/>
  <c r="O102" i="28" s="1"/>
  <c r="AD106" i="14"/>
  <c r="P102" i="28" s="1"/>
  <c r="AE90" i="14"/>
  <c r="Q86" i="28" s="1"/>
  <c r="I86" i="28"/>
  <c r="AB90" i="14"/>
  <c r="N86" i="28" s="1"/>
  <c r="AD90" i="14"/>
  <c r="P86" i="28" s="1"/>
  <c r="Y90" i="14"/>
  <c r="K86" i="28" s="1"/>
  <c r="AC90" i="14"/>
  <c r="O86" i="28" s="1"/>
  <c r="AF90" i="14"/>
  <c r="R86" i="28" s="1"/>
  <c r="Z90" i="14"/>
  <c r="L86" i="28" s="1"/>
  <c r="AA90" i="14"/>
  <c r="M86" i="28" s="1"/>
  <c r="I78" i="28"/>
  <c r="AD82" i="14"/>
  <c r="P78" i="28" s="1"/>
  <c r="AA82" i="14"/>
  <c r="M78" i="28" s="1"/>
  <c r="AB82" i="14"/>
  <c r="N78" i="28" s="1"/>
  <c r="AC82" i="14"/>
  <c r="O78" i="28" s="1"/>
  <c r="AE82" i="14"/>
  <c r="Q78" i="28" s="1"/>
  <c r="Y82" i="14"/>
  <c r="K78" i="28" s="1"/>
  <c r="Z82" i="14"/>
  <c r="L78" i="28" s="1"/>
  <c r="AA66" i="14"/>
  <c r="M62" i="28" s="1"/>
  <c r="I62" i="28"/>
  <c r="Z66" i="14"/>
  <c r="L62" i="28" s="1"/>
  <c r="AC66" i="14"/>
  <c r="O62" i="28" s="1"/>
  <c r="Y66" i="14"/>
  <c r="K62" i="28" s="1"/>
  <c r="AB66" i="14"/>
  <c r="N62" i="28" s="1"/>
  <c r="AD66" i="14"/>
  <c r="P62" i="28" s="1"/>
  <c r="AE66" i="14"/>
  <c r="Q62" i="28" s="1"/>
  <c r="AB58" i="14"/>
  <c r="N54" i="28" s="1"/>
  <c r="I54" i="28"/>
  <c r="AC58" i="14"/>
  <c r="O54" i="28" s="1"/>
  <c r="AE58" i="14"/>
  <c r="Q54" i="28" s="1"/>
  <c r="Y58" i="14"/>
  <c r="K54" i="28" s="1"/>
  <c r="Z58" i="14"/>
  <c r="L54" i="28" s="1"/>
  <c r="AA58" i="14"/>
  <c r="M54" i="28" s="1"/>
  <c r="AD58" i="14"/>
  <c r="P54" i="28" s="1"/>
  <c r="AC50" i="14"/>
  <c r="O46" i="28" s="1"/>
  <c r="I46" i="28"/>
  <c r="AE50" i="14"/>
  <c r="Q46" i="28" s="1"/>
  <c r="Z50" i="14"/>
  <c r="L46" i="28" s="1"/>
  <c r="AA50" i="14"/>
  <c r="M46" i="28" s="1"/>
  <c r="Y50" i="14"/>
  <c r="K46" i="28" s="1"/>
  <c r="AB50" i="14"/>
  <c r="N46" i="28" s="1"/>
  <c r="AD50" i="14"/>
  <c r="P46" i="28" s="1"/>
  <c r="Y42" i="14"/>
  <c r="K38" i="28" s="1"/>
  <c r="I38" i="28"/>
  <c r="AA42" i="14"/>
  <c r="M38" i="28" s="1"/>
  <c r="AC42" i="14"/>
  <c r="O38" i="28" s="1"/>
  <c r="AE42" i="14"/>
  <c r="Q38" i="28" s="1"/>
  <c r="AF42" i="14"/>
  <c r="R38" i="28" s="1"/>
  <c r="AD42" i="14"/>
  <c r="P38" i="28" s="1"/>
  <c r="Z42" i="14"/>
  <c r="L38" i="28" s="1"/>
  <c r="AB42" i="14"/>
  <c r="N38" i="28" s="1"/>
  <c r="Z34" i="14"/>
  <c r="L30" i="28" s="1"/>
  <c r="I30" i="28"/>
  <c r="AC34" i="14"/>
  <c r="O30" i="28" s="1"/>
  <c r="AE34" i="14"/>
  <c r="Q30" i="28" s="1"/>
  <c r="Y34" i="14"/>
  <c r="K30" i="28" s="1"/>
  <c r="AA34" i="14"/>
  <c r="M30" i="28" s="1"/>
  <c r="AB34" i="14"/>
  <c r="N30" i="28" s="1"/>
  <c r="AD34" i="14"/>
  <c r="P30" i="28" s="1"/>
  <c r="AC26" i="14"/>
  <c r="O22" i="28" s="1"/>
  <c r="I22" i="28"/>
  <c r="Z26" i="14"/>
  <c r="L22" i="28" s="1"/>
  <c r="AB26" i="14"/>
  <c r="N22" i="28" s="1"/>
  <c r="AD26" i="14"/>
  <c r="P22" i="28" s="1"/>
  <c r="Y26" i="14"/>
  <c r="K22" i="28" s="1"/>
  <c r="AA26" i="14"/>
  <c r="M22" i="28" s="1"/>
  <c r="AE26" i="14"/>
  <c r="Q22" i="28" s="1"/>
  <c r="AF26" i="14"/>
  <c r="R22" i="28" s="1"/>
  <c r="AB18" i="14"/>
  <c r="N14" i="28" s="1"/>
  <c r="I14" i="28"/>
  <c r="Z18" i="14"/>
  <c r="L14" i="28" s="1"/>
  <c r="AC18" i="14"/>
  <c r="O14" i="28" s="1"/>
  <c r="AD18" i="14"/>
  <c r="P14" i="28" s="1"/>
  <c r="Y18" i="14"/>
  <c r="K14" i="28" s="1"/>
  <c r="AA18" i="14"/>
  <c r="M14" i="28" s="1"/>
  <c r="I125" i="28"/>
  <c r="AB129" i="14"/>
  <c r="N125" i="28" s="1"/>
  <c r="Y129" i="14"/>
  <c r="K125" i="28" s="1"/>
  <c r="Z129" i="14"/>
  <c r="L125" i="28" s="1"/>
  <c r="AA129" i="14"/>
  <c r="M125" i="28" s="1"/>
  <c r="AC129" i="14"/>
  <c r="O125" i="28" s="1"/>
  <c r="AD129" i="14"/>
  <c r="P125" i="28" s="1"/>
  <c r="AF129" i="14"/>
  <c r="R125" i="28" s="1"/>
  <c r="I101" i="28"/>
  <c r="Z105" i="14"/>
  <c r="L101" i="28" s="1"/>
  <c r="AF105" i="14"/>
  <c r="R101" i="28" s="1"/>
  <c r="AB105" i="14"/>
  <c r="N101" i="28" s="1"/>
  <c r="AC105" i="14"/>
  <c r="O101" i="28" s="1"/>
  <c r="AD105" i="14"/>
  <c r="P101" i="28" s="1"/>
  <c r="Y105" i="14"/>
  <c r="K101" i="28" s="1"/>
  <c r="AA105" i="14"/>
  <c r="M101" i="28" s="1"/>
  <c r="AA97" i="14"/>
  <c r="M93" i="28" s="1"/>
  <c r="I93" i="28"/>
  <c r="AF97" i="14"/>
  <c r="R93" i="28" s="1"/>
  <c r="AB97" i="14"/>
  <c r="N93" i="28" s="1"/>
  <c r="Y97" i="14"/>
  <c r="K93" i="28" s="1"/>
  <c r="Z97" i="14"/>
  <c r="L93" i="28" s="1"/>
  <c r="AC97" i="14"/>
  <c r="O93" i="28" s="1"/>
  <c r="AD97" i="14"/>
  <c r="P93" i="28" s="1"/>
  <c r="AD89" i="14"/>
  <c r="P85" i="28" s="1"/>
  <c r="I85" i="28"/>
  <c r="Z89" i="14"/>
  <c r="L85" i="28" s="1"/>
  <c r="AB89" i="14"/>
  <c r="N85" i="28" s="1"/>
  <c r="Y89" i="14"/>
  <c r="K85" i="28" s="1"/>
  <c r="AA89" i="14"/>
  <c r="M85" i="28" s="1"/>
  <c r="AC89" i="14"/>
  <c r="O85" i="28" s="1"/>
  <c r="AF89" i="14"/>
  <c r="R85" i="28" s="1"/>
  <c r="AF81" i="14"/>
  <c r="R77" i="28" s="1"/>
  <c r="I77" i="28"/>
  <c r="AB81" i="14"/>
  <c r="N77" i="28" s="1"/>
  <c r="AD81" i="14"/>
  <c r="P77" i="28" s="1"/>
  <c r="Y81" i="14"/>
  <c r="K77" i="28" s="1"/>
  <c r="Z81" i="14"/>
  <c r="L77" i="28" s="1"/>
  <c r="AA81" i="14"/>
  <c r="M77" i="28" s="1"/>
  <c r="AC81" i="14"/>
  <c r="O77" i="28" s="1"/>
  <c r="I69" i="28"/>
  <c r="AD73" i="14"/>
  <c r="P69" i="28" s="1"/>
  <c r="AA73" i="14"/>
  <c r="M69" i="28" s="1"/>
  <c r="Y73" i="14"/>
  <c r="K69" i="28" s="1"/>
  <c r="Z73" i="14"/>
  <c r="L69" i="28" s="1"/>
  <c r="AB73" i="14"/>
  <c r="N69" i="28" s="1"/>
  <c r="AC73" i="14"/>
  <c r="O69" i="28" s="1"/>
  <c r="AF73" i="14"/>
  <c r="R69" i="28" s="1"/>
  <c r="AA57" i="14"/>
  <c r="M53" i="28" s="1"/>
  <c r="I53" i="28"/>
  <c r="Z57" i="14"/>
  <c r="L53" i="28" s="1"/>
  <c r="AC57" i="14"/>
  <c r="O53" i="28" s="1"/>
  <c r="AF57" i="14"/>
  <c r="R53" i="28" s="1"/>
  <c r="AD57" i="14"/>
  <c r="P53" i="28" s="1"/>
  <c r="Y57" i="14"/>
  <c r="K53" i="28" s="1"/>
  <c r="AB57" i="14"/>
  <c r="N53" i="28" s="1"/>
  <c r="Y33" i="14"/>
  <c r="K29" i="28" s="1"/>
  <c r="I29" i="28"/>
  <c r="AA33" i="14"/>
  <c r="M29" i="28" s="1"/>
  <c r="AC33" i="14"/>
  <c r="O29" i="28" s="1"/>
  <c r="AF33" i="14"/>
  <c r="R29" i="28" s="1"/>
  <c r="Z33" i="14"/>
  <c r="L29" i="28" s="1"/>
  <c r="AB33" i="14"/>
  <c r="N29" i="28" s="1"/>
  <c r="AD33" i="14"/>
  <c r="P29" i="28" s="1"/>
  <c r="AB25" i="14"/>
  <c r="N21" i="28" s="1"/>
  <c r="I21" i="28"/>
  <c r="AF25" i="14"/>
  <c r="R21" i="28" s="1"/>
  <c r="Z25" i="14"/>
  <c r="L21" i="28" s="1"/>
  <c r="AA25" i="14"/>
  <c r="M21" i="28" s="1"/>
  <c r="Y25" i="14"/>
  <c r="K21" i="28" s="1"/>
  <c r="AC25" i="14"/>
  <c r="O21" i="28" s="1"/>
  <c r="AD25" i="14"/>
  <c r="P21" i="28" s="1"/>
  <c r="AA17" i="14"/>
  <c r="M13" i="28" s="1"/>
  <c r="I13" i="28"/>
  <c r="AF17" i="14"/>
  <c r="R13" i="28" s="1"/>
  <c r="Z17" i="14"/>
  <c r="L13" i="28" s="1"/>
  <c r="AB17" i="14"/>
  <c r="N13" i="28" s="1"/>
  <c r="AF29" i="14"/>
  <c r="R25" i="28" s="1"/>
  <c r="I25" i="28"/>
  <c r="AD29" i="14"/>
  <c r="P25" i="28" s="1"/>
  <c r="Z29" i="14"/>
  <c r="L25" i="28" s="1"/>
  <c r="AA29" i="14"/>
  <c r="M25" i="28" s="1"/>
  <c r="I35" i="28"/>
  <c r="AF39" i="14"/>
  <c r="R35" i="28" s="1"/>
  <c r="AD39" i="14"/>
  <c r="P35" i="28" s="1"/>
  <c r="Z39" i="14"/>
  <c r="L35" i="28" s="1"/>
  <c r="AA39" i="14"/>
  <c r="M35" i="28" s="1"/>
  <c r="AB49" i="14"/>
  <c r="N45" i="28" s="1"/>
  <c r="I45" i="28"/>
  <c r="AC49" i="14"/>
  <c r="O45" i="28" s="1"/>
  <c r="AF49" i="14"/>
  <c r="R45" i="28" s="1"/>
  <c r="Y49" i="14"/>
  <c r="K45" i="28" s="1"/>
  <c r="Y61" i="14"/>
  <c r="K57" i="28" s="1"/>
  <c r="I57" i="28"/>
  <c r="AB61" i="14"/>
  <c r="N57" i="28" s="1"/>
  <c r="AD61" i="14"/>
  <c r="P57" i="28" s="1"/>
  <c r="I68" i="28"/>
  <c r="AF72" i="14"/>
  <c r="R68" i="28" s="1"/>
  <c r="AC72" i="14"/>
  <c r="O68" i="28" s="1"/>
  <c r="AE72" i="14"/>
  <c r="Q68" i="28" s="1"/>
  <c r="Z72" i="14"/>
  <c r="L68" i="28" s="1"/>
  <c r="AC85" i="14"/>
  <c r="O81" i="28" s="1"/>
  <c r="I81" i="28"/>
  <c r="AD85" i="14"/>
  <c r="P81" i="28" s="1"/>
  <c r="AF85" i="14"/>
  <c r="R81" i="28" s="1"/>
  <c r="Z85" i="14"/>
  <c r="L81" i="28" s="1"/>
  <c r="I92" i="28"/>
  <c r="AA96" i="14"/>
  <c r="M92" i="28" s="1"/>
  <c r="AD96" i="14"/>
  <c r="P92" i="28" s="1"/>
  <c r="AF96" i="14"/>
  <c r="R92" i="28" s="1"/>
  <c r="Z96" i="14"/>
  <c r="L92" i="28" s="1"/>
  <c r="I105" i="28"/>
  <c r="AC109" i="14"/>
  <c r="O105" i="28" s="1"/>
  <c r="Z109" i="14"/>
  <c r="L105" i="28" s="1"/>
  <c r="I117" i="28"/>
  <c r="AC121" i="14"/>
  <c r="O117" i="28" s="1"/>
  <c r="Z121" i="14"/>
  <c r="L117" i="28" s="1"/>
  <c r="I130" i="28"/>
  <c r="Y134" i="14"/>
  <c r="K130" i="28" s="1"/>
  <c r="AD134" i="14"/>
  <c r="P130" i="28" s="1"/>
  <c r="I157" i="28"/>
  <c r="Y161" i="14"/>
  <c r="K157" i="28" s="1"/>
  <c r="AD161" i="14"/>
  <c r="P157" i="28" s="1"/>
  <c r="I144" i="28"/>
  <c r="AA148" i="14"/>
  <c r="M144" i="28" s="1"/>
  <c r="I136" i="28"/>
  <c r="AC140" i="14"/>
  <c r="O136" i="28" s="1"/>
  <c r="Z140" i="14"/>
  <c r="L136" i="28" s="1"/>
  <c r="I128" i="28"/>
  <c r="AB132" i="14"/>
  <c r="N128" i="28" s="1"/>
  <c r="I120" i="28"/>
  <c r="Y124" i="14"/>
  <c r="K120" i="28" s="1"/>
  <c r="AD124" i="14"/>
  <c r="P120" i="28" s="1"/>
  <c r="I112" i="28"/>
  <c r="Z116" i="14"/>
  <c r="L112" i="28" s="1"/>
  <c r="I104" i="28"/>
  <c r="AB108" i="14"/>
  <c r="N104" i="28" s="1"/>
  <c r="Y108" i="14"/>
  <c r="K104" i="28" s="1"/>
  <c r="I96" i="28"/>
  <c r="AC100" i="14"/>
  <c r="O96" i="28" s="1"/>
  <c r="Z100" i="14"/>
  <c r="L96" i="28" s="1"/>
  <c r="I88" i="28"/>
  <c r="Y92" i="14"/>
  <c r="K88" i="28" s="1"/>
  <c r="AB92" i="14"/>
  <c r="N88" i="28" s="1"/>
  <c r="AA84" i="14"/>
  <c r="M80" i="28" s="1"/>
  <c r="I80" i="28"/>
  <c r="Z84" i="14"/>
  <c r="L80" i="28" s="1"/>
  <c r="AC84" i="14"/>
  <c r="O80" i="28" s="1"/>
  <c r="AB76" i="14"/>
  <c r="N72" i="28" s="1"/>
  <c r="I72" i="28"/>
  <c r="AC76" i="14"/>
  <c r="O72" i="28" s="1"/>
  <c r="Y76" i="14"/>
  <c r="K72" i="28" s="1"/>
  <c r="AC68" i="14"/>
  <c r="O64" i="28" s="1"/>
  <c r="I64" i="28"/>
  <c r="AA68" i="14"/>
  <c r="M64" i="28" s="1"/>
  <c r="I56" i="28"/>
  <c r="Y60" i="14"/>
  <c r="K56" i="28" s="1"/>
  <c r="AA60" i="14"/>
  <c r="M56" i="28" s="1"/>
  <c r="AD60" i="14"/>
  <c r="P56" i="28" s="1"/>
  <c r="I48" i="28"/>
  <c r="AA52" i="14"/>
  <c r="M48" i="28" s="1"/>
  <c r="AC52" i="14"/>
  <c r="O48" i="28" s="1"/>
  <c r="Z44" i="14"/>
  <c r="L40" i="28" s="1"/>
  <c r="I40" i="28"/>
  <c r="AD44" i="14"/>
  <c r="P40" i="28" s="1"/>
  <c r="Y44" i="14"/>
  <c r="K40" i="28" s="1"/>
  <c r="AA44" i="14"/>
  <c r="M40" i="28" s="1"/>
  <c r="AC36" i="14"/>
  <c r="O32" i="28" s="1"/>
  <c r="I32" i="28"/>
  <c r="Y36" i="14"/>
  <c r="K32" i="28" s="1"/>
  <c r="AA36" i="14"/>
  <c r="M32" i="28" s="1"/>
  <c r="AD36" i="14"/>
  <c r="P32" i="28" s="1"/>
  <c r="AD28" i="14"/>
  <c r="P24" i="28" s="1"/>
  <c r="I24" i="28"/>
  <c r="AA28" i="14"/>
  <c r="M24" i="28" s="1"/>
  <c r="AC28" i="14"/>
  <c r="O24" i="28" s="1"/>
  <c r="I16" i="28"/>
  <c r="AD20" i="14"/>
  <c r="P16" i="28" s="1"/>
  <c r="Z20" i="14"/>
  <c r="L16" i="28" s="1"/>
  <c r="AA20" i="14"/>
  <c r="M16" i="28" s="1"/>
  <c r="AE160" i="14"/>
  <c r="Q156" i="28" s="1"/>
  <c r="AF153" i="14"/>
  <c r="R149" i="28" s="1"/>
  <c r="AB152" i="14"/>
  <c r="N148" i="28" s="1"/>
  <c r="Y148" i="14"/>
  <c r="K144" i="28" s="1"/>
  <c r="AF144" i="14"/>
  <c r="R140" i="28" s="1"/>
  <c r="AD140" i="14"/>
  <c r="P136" i="28" s="1"/>
  <c r="AC137" i="14"/>
  <c r="O133" i="28" s="1"/>
  <c r="AA136" i="14"/>
  <c r="M132" i="28" s="1"/>
  <c r="AE134" i="14"/>
  <c r="Q130" i="28" s="1"/>
  <c r="AB133" i="14"/>
  <c r="N129" i="28" s="1"/>
  <c r="AB127" i="14"/>
  <c r="N123" i="28" s="1"/>
  <c r="AB124" i="14"/>
  <c r="N120" i="28" s="1"/>
  <c r="AA121" i="14"/>
  <c r="M117" i="28" s="1"/>
  <c r="AF119" i="14"/>
  <c r="R115" i="28" s="1"/>
  <c r="AF113" i="14"/>
  <c r="R109" i="28" s="1"/>
  <c r="AB112" i="14"/>
  <c r="N108" i="28" s="1"/>
  <c r="AD109" i="14"/>
  <c r="P105" i="28" s="1"/>
  <c r="Z108" i="14"/>
  <c r="L104" i="28" s="1"/>
  <c r="AB100" i="14"/>
  <c r="N96" i="28" s="1"/>
  <c r="AA98" i="14"/>
  <c r="M94" i="28" s="1"/>
  <c r="AB96" i="14"/>
  <c r="N92" i="28" s="1"/>
  <c r="AA92" i="14"/>
  <c r="M88" i="28" s="1"/>
  <c r="AB88" i="14"/>
  <c r="N84" i="28" s="1"/>
  <c r="AB84" i="14"/>
  <c r="N80" i="28" s="1"/>
  <c r="Z80" i="14"/>
  <c r="L76" i="28" s="1"/>
  <c r="Z76" i="14"/>
  <c r="L72" i="28" s="1"/>
  <c r="Y72" i="14"/>
  <c r="K68" i="28" s="1"/>
  <c r="Y70" i="14"/>
  <c r="K66" i="28" s="1"/>
  <c r="Y68" i="14"/>
  <c r="K64" i="28" s="1"/>
  <c r="AF65" i="14"/>
  <c r="R61" i="28" s="1"/>
  <c r="AF61" i="14"/>
  <c r="R57" i="28" s="1"/>
  <c r="AF54" i="14"/>
  <c r="R50" i="28" s="1"/>
  <c r="AB52" i="14"/>
  <c r="N48" i="28" s="1"/>
  <c r="AD49" i="14"/>
  <c r="P45" i="28" s="1"/>
  <c r="AF44" i="14"/>
  <c r="R40" i="28" s="1"/>
  <c r="AE29" i="14"/>
  <c r="Q25" i="28" s="1"/>
  <c r="AE24" i="14"/>
  <c r="Q20" i="28" s="1"/>
  <c r="AD16" i="14"/>
  <c r="P12" i="28" s="1"/>
  <c r="AF30" i="14"/>
  <c r="R26" i="28" s="1"/>
  <c r="I26" i="28"/>
  <c r="AE30" i="14"/>
  <c r="Q26" i="28" s="1"/>
  <c r="Y30" i="14"/>
  <c r="K26" i="28" s="1"/>
  <c r="AA30" i="14"/>
  <c r="M26" i="28" s="1"/>
  <c r="AB30" i="14"/>
  <c r="N26" i="28" s="1"/>
  <c r="I36" i="28"/>
  <c r="AF40" i="14"/>
  <c r="R36" i="28" s="1"/>
  <c r="Z40" i="14"/>
  <c r="L36" i="28" s="1"/>
  <c r="AB40" i="14"/>
  <c r="N36" i="28" s="1"/>
  <c r="AC40" i="14"/>
  <c r="O36" i="28" s="1"/>
  <c r="I59" i="28"/>
  <c r="Y63" i="14"/>
  <c r="K59" i="28" s="1"/>
  <c r="AD63" i="14"/>
  <c r="P59" i="28" s="1"/>
  <c r="AA63" i="14"/>
  <c r="M59" i="28" s="1"/>
  <c r="AC86" i="14"/>
  <c r="O82" i="28" s="1"/>
  <c r="I82" i="28"/>
  <c r="AE86" i="14"/>
  <c r="Q82" i="28" s="1"/>
  <c r="AA86" i="14"/>
  <c r="M82" i="28" s="1"/>
  <c r="I107" i="28"/>
  <c r="AC111" i="14"/>
  <c r="O107" i="28" s="1"/>
  <c r="Z111" i="14"/>
  <c r="L107" i="28" s="1"/>
  <c r="I131" i="28"/>
  <c r="Y135" i="14"/>
  <c r="K131" i="28" s="1"/>
  <c r="AD135" i="14"/>
  <c r="P131" i="28" s="1"/>
  <c r="I151" i="28"/>
  <c r="AF155" i="14"/>
  <c r="R151" i="28" s="1"/>
  <c r="AB155" i="14"/>
  <c r="N151" i="28" s="1"/>
  <c r="I135" i="28"/>
  <c r="AA139" i="14"/>
  <c r="M135" i="28" s="1"/>
  <c r="I119" i="28"/>
  <c r="AB123" i="14"/>
  <c r="N119" i="28" s="1"/>
  <c r="I111" i="28"/>
  <c r="AC115" i="14"/>
  <c r="O111" i="28" s="1"/>
  <c r="I103" i="28"/>
  <c r="AA107" i="14"/>
  <c r="M103" i="28" s="1"/>
  <c r="AC99" i="14"/>
  <c r="O95" i="28" s="1"/>
  <c r="I95" i="28"/>
  <c r="Z99" i="14"/>
  <c r="L95" i="28" s="1"/>
  <c r="AB99" i="14"/>
  <c r="N95" i="28" s="1"/>
  <c r="Y83" i="14"/>
  <c r="K79" i="28" s="1"/>
  <c r="I79" i="28"/>
  <c r="Z83" i="14"/>
  <c r="L79" i="28" s="1"/>
  <c r="AC83" i="14"/>
  <c r="O79" i="28" s="1"/>
  <c r="Z75" i="14"/>
  <c r="L71" i="28" s="1"/>
  <c r="I71" i="28"/>
  <c r="Y75" i="14"/>
  <c r="K71" i="28" s="1"/>
  <c r="AB75" i="14"/>
  <c r="N71" i="28" s="1"/>
  <c r="AB67" i="14"/>
  <c r="N63" i="28" s="1"/>
  <c r="I63" i="28"/>
  <c r="AC67" i="14"/>
  <c r="O63" i="28" s="1"/>
  <c r="AF67" i="14"/>
  <c r="R63" i="28" s="1"/>
  <c r="Y67" i="14"/>
  <c r="K63" i="28" s="1"/>
  <c r="AC59" i="14"/>
  <c r="O55" i="28" s="1"/>
  <c r="I55" i="28"/>
  <c r="AA59" i="14"/>
  <c r="M55" i="28" s="1"/>
  <c r="Y43" i="14"/>
  <c r="K39" i="28" s="1"/>
  <c r="I39" i="28"/>
  <c r="AB43" i="14"/>
  <c r="N39" i="28" s="1"/>
  <c r="AD43" i="14"/>
  <c r="P39" i="28" s="1"/>
  <c r="AA35" i="14"/>
  <c r="M31" i="28" s="1"/>
  <c r="I31" i="28"/>
  <c r="Z35" i="14"/>
  <c r="L31" i="28" s="1"/>
  <c r="AB35" i="14"/>
  <c r="N31" i="28" s="1"/>
  <c r="AC27" i="14"/>
  <c r="O23" i="28" s="1"/>
  <c r="I23" i="28"/>
  <c r="Y27" i="14"/>
  <c r="K23" i="28" s="1"/>
  <c r="AA27" i="14"/>
  <c r="M23" i="28" s="1"/>
  <c r="AD27" i="14"/>
  <c r="P23" i="28" s="1"/>
  <c r="AF27" i="14"/>
  <c r="R23" i="28" s="1"/>
  <c r="AD19" i="14"/>
  <c r="P15" i="28" s="1"/>
  <c r="I15" i="28"/>
  <c r="AA19" i="14"/>
  <c r="M15" i="28" s="1"/>
  <c r="AC19" i="14"/>
  <c r="O15" i="28" s="1"/>
  <c r="N147" i="14"/>
  <c r="X147" i="14" s="1"/>
  <c r="J143" i="28" s="1"/>
  <c r="N131" i="14"/>
  <c r="X131" i="14" s="1"/>
  <c r="J127" i="28" s="1"/>
  <c r="N91" i="14"/>
  <c r="X91" i="14" s="1"/>
  <c r="J87" i="28" s="1"/>
  <c r="N51" i="14"/>
  <c r="X51" i="14" s="1"/>
  <c r="J47" i="28" s="1"/>
  <c r="X117" i="14"/>
  <c r="J113" i="28" s="1"/>
  <c r="AF161" i="14"/>
  <c r="R157" i="28" s="1"/>
  <c r="AC160" i="14"/>
  <c r="O156" i="28" s="1"/>
  <c r="Y155" i="14"/>
  <c r="K151" i="28" s="1"/>
  <c r="AC153" i="14"/>
  <c r="O149" i="28" s="1"/>
  <c r="Z152" i="14"/>
  <c r="L148" i="28" s="1"/>
  <c r="AD144" i="14"/>
  <c r="P140" i="28" s="1"/>
  <c r="AB140" i="14"/>
  <c r="N136" i="28" s="1"/>
  <c r="AB137" i="14"/>
  <c r="N133" i="28" s="1"/>
  <c r="AC134" i="14"/>
  <c r="O130" i="28" s="1"/>
  <c r="AA133" i="14"/>
  <c r="M129" i="28" s="1"/>
  <c r="AD128" i="14"/>
  <c r="P124" i="28" s="1"/>
  <c r="Z127" i="14"/>
  <c r="L123" i="28" s="1"/>
  <c r="AA124" i="14"/>
  <c r="M120" i="28" s="1"/>
  <c r="Y121" i="14"/>
  <c r="K117" i="28" s="1"/>
  <c r="AD119" i="14"/>
  <c r="P115" i="28" s="1"/>
  <c r="AD116" i="14"/>
  <c r="P112" i="28" s="1"/>
  <c r="Z115" i="14"/>
  <c r="L111" i="28" s="1"/>
  <c r="AC113" i="14"/>
  <c r="O109" i="28" s="1"/>
  <c r="AB109" i="14"/>
  <c r="N105" i="28" s="1"/>
  <c r="AF107" i="14"/>
  <c r="R103" i="28" s="1"/>
  <c r="AA100" i="14"/>
  <c r="M96" i="28" s="1"/>
  <c r="Y96" i="14"/>
  <c r="K92" i="28" s="1"/>
  <c r="Z92" i="14"/>
  <c r="L88" i="28" s="1"/>
  <c r="Z86" i="14"/>
  <c r="L82" i="28" s="1"/>
  <c r="Y84" i="14"/>
  <c r="K80" i="28" s="1"/>
  <c r="AD75" i="14"/>
  <c r="P71" i="28" s="1"/>
  <c r="AD71" i="14"/>
  <c r="P67" i="28" s="1"/>
  <c r="AD67" i="14"/>
  <c r="P63" i="28" s="1"/>
  <c r="AC65" i="14"/>
  <c r="O61" i="28" s="1"/>
  <c r="AC63" i="14"/>
  <c r="O59" i="28" s="1"/>
  <c r="AE61" i="14"/>
  <c r="Q57" i="28" s="1"/>
  <c r="AB59" i="14"/>
  <c r="N55" i="28" s="1"/>
  <c r="AD54" i="14"/>
  <c r="P50" i="28" s="1"/>
  <c r="Z52" i="14"/>
  <c r="L48" i="28" s="1"/>
  <c r="AA49" i="14"/>
  <c r="M45" i="28" s="1"/>
  <c r="AF46" i="14"/>
  <c r="R42" i="28" s="1"/>
  <c r="AC44" i="14"/>
  <c r="O40" i="28" s="1"/>
  <c r="AC39" i="14"/>
  <c r="O35" i="28" s="1"/>
  <c r="AC29" i="14"/>
  <c r="O25" i="28" s="1"/>
  <c r="AC24" i="14"/>
  <c r="O20" i="28" s="1"/>
  <c r="Z19" i="14"/>
  <c r="L15" i="28" s="1"/>
  <c r="AB16" i="14"/>
  <c r="Z21" i="14"/>
  <c r="L17" i="28" s="1"/>
  <c r="I17" i="28"/>
  <c r="AA21" i="14"/>
  <c r="M17" i="28" s="1"/>
  <c r="AC21" i="14"/>
  <c r="O17" i="28" s="1"/>
  <c r="AD21" i="14"/>
  <c r="P17" i="28" s="1"/>
  <c r="I27" i="28"/>
  <c r="Z31" i="14"/>
  <c r="L27" i="28" s="1"/>
  <c r="AB31" i="14"/>
  <c r="N27" i="28" s="1"/>
  <c r="AC31" i="14"/>
  <c r="O27" i="28" s="1"/>
  <c r="I37" i="28"/>
  <c r="Y41" i="14"/>
  <c r="K37" i="28" s="1"/>
  <c r="AA41" i="14"/>
  <c r="M37" i="28" s="1"/>
  <c r="AC41" i="14"/>
  <c r="O37" i="28" s="1"/>
  <c r="AD41" i="14"/>
  <c r="P37" i="28" s="1"/>
  <c r="Z53" i="14"/>
  <c r="L49" i="28" s="1"/>
  <c r="I49" i="28"/>
  <c r="AD53" i="14"/>
  <c r="P49" i="28" s="1"/>
  <c r="AF53" i="14"/>
  <c r="R49" i="28" s="1"/>
  <c r="Y53" i="14"/>
  <c r="K49" i="28" s="1"/>
  <c r="AA53" i="14"/>
  <c r="M49" i="28" s="1"/>
  <c r="I60" i="28"/>
  <c r="Z64" i="14"/>
  <c r="L60" i="28" s="1"/>
  <c r="AF64" i="14"/>
  <c r="R60" i="28" s="1"/>
  <c r="Y64" i="14"/>
  <c r="K60" i="28" s="1"/>
  <c r="AC64" i="14"/>
  <c r="O60" i="28" s="1"/>
  <c r="Y74" i="14"/>
  <c r="K70" i="28" s="1"/>
  <c r="I70" i="28"/>
  <c r="Z74" i="14"/>
  <c r="L70" i="28" s="1"/>
  <c r="AC74" i="14"/>
  <c r="O70" i="28" s="1"/>
  <c r="I83" i="28"/>
  <c r="AC87" i="14"/>
  <c r="O83" i="28" s="1"/>
  <c r="Y87" i="14"/>
  <c r="K83" i="28" s="1"/>
  <c r="AB87" i="14"/>
  <c r="N83" i="28" s="1"/>
  <c r="AB98" i="14"/>
  <c r="N94" i="28" s="1"/>
  <c r="I94" i="28"/>
  <c r="Z98" i="14"/>
  <c r="L94" i="28" s="1"/>
  <c r="AD98" i="14"/>
  <c r="P94" i="28" s="1"/>
  <c r="I108" i="28"/>
  <c r="AD112" i="14"/>
  <c r="P108" i="28" s="1"/>
  <c r="AA112" i="14"/>
  <c r="M108" i="28" s="1"/>
  <c r="I121" i="28"/>
  <c r="AA125" i="14"/>
  <c r="M121" i="28" s="1"/>
  <c r="AF125" i="14"/>
  <c r="R121" i="28" s="1"/>
  <c r="I132" i="28"/>
  <c r="Z136" i="14"/>
  <c r="L132" i="28" s="1"/>
  <c r="AE136" i="14"/>
  <c r="Q132" i="28" s="1"/>
  <c r="I147" i="28"/>
  <c r="AC151" i="14"/>
  <c r="O147" i="28" s="1"/>
  <c r="Z151" i="14"/>
  <c r="L147" i="28" s="1"/>
  <c r="AE161" i="14"/>
  <c r="Q157" i="28" s="1"/>
  <c r="AB160" i="14"/>
  <c r="N156" i="28" s="1"/>
  <c r="AC144" i="14"/>
  <c r="O140" i="28" s="1"/>
  <c r="AA140" i="14"/>
  <c r="M136" i="28" s="1"/>
  <c r="AF135" i="14"/>
  <c r="R131" i="28" s="1"/>
  <c r="AB134" i="14"/>
  <c r="N130" i="28" s="1"/>
  <c r="Z133" i="14"/>
  <c r="L129" i="28" s="1"/>
  <c r="AD125" i="14"/>
  <c r="P121" i="28" s="1"/>
  <c r="Z124" i="14"/>
  <c r="L120" i="28" s="1"/>
  <c r="AF120" i="14"/>
  <c r="R116" i="28" s="1"/>
  <c r="AC119" i="14"/>
  <c r="O115" i="28" s="1"/>
  <c r="AC116" i="14"/>
  <c r="O112" i="28" s="1"/>
  <c r="Y115" i="14"/>
  <c r="K111" i="28" s="1"/>
  <c r="Y112" i="14"/>
  <c r="K108" i="28" s="1"/>
  <c r="AA109" i="14"/>
  <c r="M105" i="28" s="1"/>
  <c r="AD107" i="14"/>
  <c r="P103" i="28" s="1"/>
  <c r="AF104" i="14"/>
  <c r="R100" i="28" s="1"/>
  <c r="Y100" i="14"/>
  <c r="K96" i="28" s="1"/>
  <c r="AF95" i="14"/>
  <c r="R91" i="28" s="1"/>
  <c r="AF87" i="14"/>
  <c r="R83" i="28" s="1"/>
  <c r="Y86" i="14"/>
  <c r="K82" i="28" s="1"/>
  <c r="AD83" i="14"/>
  <c r="P79" i="28" s="1"/>
  <c r="AC75" i="14"/>
  <c r="O71" i="28" s="1"/>
  <c r="AB71" i="14"/>
  <c r="N67" i="28" s="1"/>
  <c r="AA67" i="14"/>
  <c r="M63" i="28" s="1"/>
  <c r="AB63" i="14"/>
  <c r="N59" i="28" s="1"/>
  <c r="AC61" i="14"/>
  <c r="O57" i="28" s="1"/>
  <c r="Z59" i="14"/>
  <c r="L55" i="28" s="1"/>
  <c r="AF56" i="14"/>
  <c r="R52" i="28" s="1"/>
  <c r="Y52" i="14"/>
  <c r="K48" i="28" s="1"/>
  <c r="Z49" i="14"/>
  <c r="L45" i="28" s="1"/>
  <c r="AE46" i="14"/>
  <c r="Q42" i="28" s="1"/>
  <c r="AB44" i="14"/>
  <c r="N40" i="28" s="1"/>
  <c r="AF41" i="14"/>
  <c r="R37" i="28" s="1"/>
  <c r="AB39" i="14"/>
  <c r="N35" i="28" s="1"/>
  <c r="AD31" i="14"/>
  <c r="P27" i="28" s="1"/>
  <c r="AB29" i="14"/>
  <c r="N25" i="28" s="1"/>
  <c r="AE21" i="14"/>
  <c r="Q17" i="28" s="1"/>
  <c r="Y19" i="14"/>
  <c r="AE121" i="14"/>
  <c r="Q117" i="28" s="1"/>
  <c r="AE145" i="14"/>
  <c r="Q141" i="28" s="1"/>
  <c r="AE153" i="14"/>
  <c r="Q149" i="28" s="1"/>
  <c r="Z22" i="14"/>
  <c r="L18" i="28" s="1"/>
  <c r="I18" i="28"/>
  <c r="Y22" i="14"/>
  <c r="K18" i="28" s="1"/>
  <c r="AB22" i="14"/>
  <c r="N18" i="28" s="1"/>
  <c r="AD22" i="14"/>
  <c r="P18" i="28" s="1"/>
  <c r="AF22" i="14"/>
  <c r="R18" i="28" s="1"/>
  <c r="I28" i="28"/>
  <c r="Y32" i="14"/>
  <c r="K28" i="28" s="1"/>
  <c r="Z32" i="14"/>
  <c r="L28" i="28" s="1"/>
  <c r="AB32" i="14"/>
  <c r="N28" i="28" s="1"/>
  <c r="AD32" i="14"/>
  <c r="P28" i="28" s="1"/>
  <c r="AE32" i="14"/>
  <c r="Q28" i="28" s="1"/>
  <c r="Z54" i="14"/>
  <c r="L50" i="28" s="1"/>
  <c r="I50" i="28"/>
  <c r="AE54" i="14"/>
  <c r="Q50" i="28" s="1"/>
  <c r="AA54" i="14"/>
  <c r="M50" i="28" s="1"/>
  <c r="AB54" i="14"/>
  <c r="N50" i="28" s="1"/>
  <c r="Z65" i="14"/>
  <c r="L61" i="28" s="1"/>
  <c r="I61" i="28"/>
  <c r="AA65" i="14"/>
  <c r="M61" i="28" s="1"/>
  <c r="AD65" i="14"/>
  <c r="P61" i="28" s="1"/>
  <c r="AD77" i="14"/>
  <c r="P73" i="28" s="1"/>
  <c r="I73" i="28"/>
  <c r="AF77" i="14"/>
  <c r="R73" i="28" s="1"/>
  <c r="Y77" i="14"/>
  <c r="K73" i="28" s="1"/>
  <c r="AB77" i="14"/>
  <c r="N73" i="28" s="1"/>
  <c r="I84" i="28"/>
  <c r="AD88" i="14"/>
  <c r="P84" i="28" s="1"/>
  <c r="Y88" i="14"/>
  <c r="K84" i="28" s="1"/>
  <c r="AA88" i="14"/>
  <c r="M84" i="28" s="1"/>
  <c r="AE88" i="14"/>
  <c r="Q84" i="28" s="1"/>
  <c r="Y101" i="14"/>
  <c r="K97" i="28" s="1"/>
  <c r="I97" i="28"/>
  <c r="AF101" i="14"/>
  <c r="R97" i="28" s="1"/>
  <c r="Z101" i="14"/>
  <c r="L97" i="28" s="1"/>
  <c r="AC101" i="14"/>
  <c r="O97" i="28" s="1"/>
  <c r="I109" i="28"/>
  <c r="AD113" i="14"/>
  <c r="P109" i="28" s="1"/>
  <c r="AA113" i="14"/>
  <c r="M109" i="28" s="1"/>
  <c r="I123" i="28"/>
  <c r="AA127" i="14"/>
  <c r="M123" i="28" s="1"/>
  <c r="I133" i="28"/>
  <c r="Z137" i="14"/>
  <c r="L133" i="28" s="1"/>
  <c r="AE137" i="14"/>
  <c r="Q133" i="28" s="1"/>
  <c r="I148" i="28"/>
  <c r="AD152" i="14"/>
  <c r="P148" i="28" s="1"/>
  <c r="AA152" i="14"/>
  <c r="M148" i="28" s="1"/>
  <c r="I149" i="28"/>
  <c r="AD153" i="14"/>
  <c r="P149" i="28" s="1"/>
  <c r="AA153" i="14"/>
  <c r="M149" i="28" s="1"/>
  <c r="I141" i="28"/>
  <c r="AF145" i="14"/>
  <c r="R141" i="28" s="1"/>
  <c r="AB145" i="14"/>
  <c r="N141" i="28" s="1"/>
  <c r="X111" i="14"/>
  <c r="J107" i="28" s="1"/>
  <c r="X119" i="14"/>
  <c r="J115" i="28" s="1"/>
  <c r="AC161" i="14"/>
  <c r="O157" i="28" s="1"/>
  <c r="AA160" i="14"/>
  <c r="M156" i="28" s="1"/>
  <c r="Z153" i="14"/>
  <c r="L149" i="28" s="1"/>
  <c r="AF151" i="14"/>
  <c r="R147" i="28" s="1"/>
  <c r="AD145" i="14"/>
  <c r="P141" i="28" s="1"/>
  <c r="AA144" i="14"/>
  <c r="M140" i="28" s="1"/>
  <c r="Y140" i="14"/>
  <c r="K136" i="28" s="1"/>
  <c r="Y137" i="14"/>
  <c r="K133" i="28" s="1"/>
  <c r="AC135" i="14"/>
  <c r="O131" i="28" s="1"/>
  <c r="AA134" i="14"/>
  <c r="M130" i="28" s="1"/>
  <c r="AD132" i="14"/>
  <c r="P128" i="28" s="1"/>
  <c r="AC125" i="14"/>
  <c r="O121" i="28" s="1"/>
  <c r="AD123" i="14"/>
  <c r="P119" i="28" s="1"/>
  <c r="AE120" i="14"/>
  <c r="Q116" i="28" s="1"/>
  <c r="AA119" i="14"/>
  <c r="M115" i="28" s="1"/>
  <c r="AB116" i="14"/>
  <c r="N112" i="28" s="1"/>
  <c r="Z113" i="14"/>
  <c r="L109" i="28" s="1"/>
  <c r="AF111" i="14"/>
  <c r="R107" i="28" s="1"/>
  <c r="Y109" i="14"/>
  <c r="K105" i="28" s="1"/>
  <c r="AC107" i="14"/>
  <c r="O103" i="28" s="1"/>
  <c r="AD104" i="14"/>
  <c r="P100" i="28" s="1"/>
  <c r="AE101" i="14"/>
  <c r="Q97" i="28" s="1"/>
  <c r="AD99" i="14"/>
  <c r="P95" i="28" s="1"/>
  <c r="AC95" i="14"/>
  <c r="O91" i="28" s="1"/>
  <c r="AD87" i="14"/>
  <c r="P83" i="28" s="1"/>
  <c r="AE85" i="14"/>
  <c r="Q81" i="28" s="1"/>
  <c r="AB83" i="14"/>
  <c r="N79" i="28" s="1"/>
  <c r="AC77" i="14"/>
  <c r="O73" i="28" s="1"/>
  <c r="AA75" i="14"/>
  <c r="M71" i="28" s="1"/>
  <c r="Z71" i="14"/>
  <c r="L67" i="28" s="1"/>
  <c r="Z67" i="14"/>
  <c r="L63" i="28" s="1"/>
  <c r="Y65" i="14"/>
  <c r="K61" i="28" s="1"/>
  <c r="Z63" i="14"/>
  <c r="L59" i="28" s="1"/>
  <c r="AA61" i="14"/>
  <c r="M57" i="28" s="1"/>
  <c r="Y59" i="14"/>
  <c r="K55" i="28" s="1"/>
  <c r="AC56" i="14"/>
  <c r="O52" i="28" s="1"/>
  <c r="Y54" i="14"/>
  <c r="K50" i="28" s="1"/>
  <c r="AE48" i="14"/>
  <c r="Q44" i="28" s="1"/>
  <c r="AB46" i="14"/>
  <c r="N42" i="28" s="1"/>
  <c r="AF43" i="14"/>
  <c r="R39" i="28" s="1"/>
  <c r="AB41" i="14"/>
  <c r="N37" i="28" s="1"/>
  <c r="Y39" i="14"/>
  <c r="K35" i="28" s="1"/>
  <c r="AB36" i="14"/>
  <c r="N32" i="28" s="1"/>
  <c r="AA31" i="14"/>
  <c r="M27" i="28" s="1"/>
  <c r="Y29" i="14"/>
  <c r="K25" i="28" s="1"/>
  <c r="AB21" i="14"/>
  <c r="N17" i="28" s="1"/>
  <c r="AD15" i="14"/>
  <c r="P11" i="28" s="1"/>
  <c r="I124" i="28"/>
  <c r="AB128" i="14"/>
  <c r="N124" i="28" s="1"/>
  <c r="Y128" i="14"/>
  <c r="K124" i="28" s="1"/>
  <c r="AB161" i="14"/>
  <c r="N157" i="28" s="1"/>
  <c r="Z160" i="14"/>
  <c r="L156" i="28" s="1"/>
  <c r="Y153" i="14"/>
  <c r="K149" i="28" s="1"/>
  <c r="AD151" i="14"/>
  <c r="P147" i="28" s="1"/>
  <c r="AD148" i="14"/>
  <c r="P144" i="28" s="1"/>
  <c r="AC145" i="14"/>
  <c r="O141" i="28" s="1"/>
  <c r="Z144" i="14"/>
  <c r="L140" i="28" s="1"/>
  <c r="AD139" i="14"/>
  <c r="P135" i="28" s="1"/>
  <c r="AF136" i="14"/>
  <c r="R132" i="28" s="1"/>
  <c r="AB135" i="14"/>
  <c r="N131" i="28" s="1"/>
  <c r="Z134" i="14"/>
  <c r="L130" i="28" s="1"/>
  <c r="AC132" i="14"/>
  <c r="O128" i="28" s="1"/>
  <c r="Z128" i="14"/>
  <c r="L124" i="28" s="1"/>
  <c r="AB125" i="14"/>
  <c r="N121" i="28" s="1"/>
  <c r="AC123" i="14"/>
  <c r="O119" i="28" s="1"/>
  <c r="AD120" i="14"/>
  <c r="P116" i="28" s="1"/>
  <c r="AA116" i="14"/>
  <c r="M112" i="28" s="1"/>
  <c r="Y113" i="14"/>
  <c r="K109" i="28" s="1"/>
  <c r="AD111" i="14"/>
  <c r="P107" i="28" s="1"/>
  <c r="AF108" i="14"/>
  <c r="R104" i="28" s="1"/>
  <c r="AB107" i="14"/>
  <c r="N103" i="28" s="1"/>
  <c r="AD101" i="14"/>
  <c r="P97" i="28" s="1"/>
  <c r="AA99" i="14"/>
  <c r="M95" i="28" s="1"/>
  <c r="AA95" i="14"/>
  <c r="M91" i="28" s="1"/>
  <c r="AA87" i="14"/>
  <c r="M83" i="28" s="1"/>
  <c r="AB85" i="14"/>
  <c r="N81" i="28" s="1"/>
  <c r="AA83" i="14"/>
  <c r="M79" i="28" s="1"/>
  <c r="AA77" i="14"/>
  <c r="M73" i="28" s="1"/>
  <c r="AE74" i="14"/>
  <c r="Q70" i="28" s="1"/>
  <c r="AE64" i="14"/>
  <c r="Q60" i="28" s="1"/>
  <c r="Z61" i="14"/>
  <c r="L57" i="28" s="1"/>
  <c r="AE53" i="14"/>
  <c r="Q49" i="28" s="1"/>
  <c r="AC48" i="14"/>
  <c r="O44" i="28" s="1"/>
  <c r="AC43" i="14"/>
  <c r="O39" i="28" s="1"/>
  <c r="Z41" i="14"/>
  <c r="L37" i="28" s="1"/>
  <c r="AD38" i="14"/>
  <c r="P34" i="28" s="1"/>
  <c r="Z36" i="14"/>
  <c r="L32" i="28" s="1"/>
  <c r="Y31" i="14"/>
  <c r="K27" i="28" s="1"/>
  <c r="AB28" i="14"/>
  <c r="N24" i="28" s="1"/>
  <c r="Y21" i="14"/>
  <c r="K17" i="28" s="1"/>
  <c r="AB15" i="14"/>
  <c r="N11" i="28" s="1"/>
  <c r="I10" i="28"/>
  <c r="Y14" i="14"/>
  <c r="K10" i="28" s="1"/>
  <c r="AA14" i="14"/>
  <c r="M10" i="28" s="1"/>
  <c r="AC14" i="14"/>
  <c r="O10" i="28" s="1"/>
  <c r="AD14" i="14"/>
  <c r="I20" i="28"/>
  <c r="AB24" i="14"/>
  <c r="N20" i="28" s="1"/>
  <c r="AD24" i="14"/>
  <c r="P20" i="28" s="1"/>
  <c r="AF24" i="14"/>
  <c r="R20" i="28" s="1"/>
  <c r="Y24" i="14"/>
  <c r="K20" i="28" s="1"/>
  <c r="Z24" i="14"/>
  <c r="L20" i="28" s="1"/>
  <c r="AA46" i="14"/>
  <c r="M42" i="28" s="1"/>
  <c r="I42" i="28"/>
  <c r="Z46" i="14"/>
  <c r="L42" i="28" s="1"/>
  <c r="AC46" i="14"/>
  <c r="O42" i="28" s="1"/>
  <c r="AD46" i="14"/>
  <c r="P42" i="28" s="1"/>
  <c r="I52" i="28"/>
  <c r="AA56" i="14"/>
  <c r="M52" i="28" s="1"/>
  <c r="Y56" i="14"/>
  <c r="K52" i="28" s="1"/>
  <c r="AB56" i="14"/>
  <c r="N52" i="28" s="1"/>
  <c r="AD56" i="14"/>
  <c r="P52" i="28" s="1"/>
  <c r="AE56" i="14"/>
  <c r="Q52" i="28" s="1"/>
  <c r="I76" i="28"/>
  <c r="AE80" i="14"/>
  <c r="Q76" i="28" s="1"/>
  <c r="AA80" i="14"/>
  <c r="M76" i="28" s="1"/>
  <c r="AC80" i="14"/>
  <c r="O76" i="28" s="1"/>
  <c r="I100" i="28"/>
  <c r="Z104" i="14"/>
  <c r="L100" i="28" s="1"/>
  <c r="AE104" i="14"/>
  <c r="Q100" i="28" s="1"/>
  <c r="X113" i="14"/>
  <c r="J109" i="28" s="1"/>
  <c r="X121" i="14"/>
  <c r="J117" i="28" s="1"/>
  <c r="X137" i="14"/>
  <c r="J133" i="28" s="1"/>
  <c r="X145" i="14"/>
  <c r="J141" i="28" s="1"/>
  <c r="X153" i="14"/>
  <c r="J149" i="28" s="1"/>
  <c r="X161" i="14"/>
  <c r="J157" i="28" s="1"/>
  <c r="AA161" i="14"/>
  <c r="M157" i="28" s="1"/>
  <c r="AD155" i="14"/>
  <c r="P151" i="28" s="1"/>
  <c r="AF152" i="14"/>
  <c r="R148" i="28" s="1"/>
  <c r="AB151" i="14"/>
  <c r="N147" i="28" s="1"/>
  <c r="AC148" i="14"/>
  <c r="O144" i="28" s="1"/>
  <c r="AA145" i="14"/>
  <c r="M141" i="28" s="1"/>
  <c r="Y144" i="14"/>
  <c r="K140" i="28" s="1"/>
  <c r="AC139" i="14"/>
  <c r="O135" i="28" s="1"/>
  <c r="AD136" i="14"/>
  <c r="P132" i="28" s="1"/>
  <c r="AA135" i="14"/>
  <c r="M131" i="28" s="1"/>
  <c r="AF133" i="14"/>
  <c r="R129" i="28" s="1"/>
  <c r="AA132" i="14"/>
  <c r="M128" i="28" s="1"/>
  <c r="AF127" i="14"/>
  <c r="R123" i="28" s="1"/>
  <c r="Z125" i="14"/>
  <c r="L121" i="28" s="1"/>
  <c r="AA123" i="14"/>
  <c r="M119" i="28" s="1"/>
  <c r="AF121" i="14"/>
  <c r="R117" i="28" s="1"/>
  <c r="AB120" i="14"/>
  <c r="N116" i="28" s="1"/>
  <c r="Y116" i="14"/>
  <c r="K112" i="28" s="1"/>
  <c r="AF112" i="14"/>
  <c r="R108" i="28" s="1"/>
  <c r="AB111" i="14"/>
  <c r="N107" i="28" s="1"/>
  <c r="AD108" i="14"/>
  <c r="P104" i="28" s="1"/>
  <c r="Z107" i="14"/>
  <c r="L103" i="28" s="1"/>
  <c r="AB104" i="14"/>
  <c r="N100" i="28" s="1"/>
  <c r="AB101" i="14"/>
  <c r="N97" i="28" s="1"/>
  <c r="Y99" i="14"/>
  <c r="K95" i="28" s="1"/>
  <c r="Z87" i="14"/>
  <c r="L83" i="28" s="1"/>
  <c r="AA85" i="14"/>
  <c r="M81" i="28" s="1"/>
  <c r="AF80" i="14"/>
  <c r="R76" i="28" s="1"/>
  <c r="Z77" i="14"/>
  <c r="L73" i="28" s="1"/>
  <c r="AD74" i="14"/>
  <c r="P70" i="28" s="1"/>
  <c r="AD72" i="14"/>
  <c r="P68" i="28" s="1"/>
  <c r="AD68" i="14"/>
  <c r="P64" i="28" s="1"/>
  <c r="AD64" i="14"/>
  <c r="P60" i="28" s="1"/>
  <c r="AC60" i="14"/>
  <c r="O56" i="28" s="1"/>
  <c r="AC53" i="14"/>
  <c r="O49" i="28" s="1"/>
  <c r="Z48" i="14"/>
  <c r="L44" i="28" s="1"/>
  <c r="AA43" i="14"/>
  <c r="M39" i="28" s="1"/>
  <c r="AE40" i="14"/>
  <c r="Q36" i="28" s="1"/>
  <c r="AB38" i="14"/>
  <c r="N34" i="28" s="1"/>
  <c r="AD35" i="14"/>
  <c r="P31" i="28" s="1"/>
  <c r="AD30" i="14"/>
  <c r="P26" i="28" s="1"/>
  <c r="Z28" i="14"/>
  <c r="L24" i="28" s="1"/>
  <c r="AC20" i="14"/>
  <c r="O16" i="28" s="1"/>
  <c r="AD17" i="14"/>
  <c r="P13" i="28" s="1"/>
  <c r="I11" i="28"/>
  <c r="Y15" i="14"/>
  <c r="K11" i="28" s="1"/>
  <c r="AA15" i="14"/>
  <c r="M11" i="28" s="1"/>
  <c r="AC15" i="14"/>
  <c r="AF15" i="14"/>
  <c r="R11" i="28" s="1"/>
  <c r="I43" i="28"/>
  <c r="AA47" i="14"/>
  <c r="M43" i="28" s="1"/>
  <c r="Y47" i="14"/>
  <c r="K43" i="28" s="1"/>
  <c r="AB47" i="14"/>
  <c r="N43" i="28" s="1"/>
  <c r="AD47" i="14"/>
  <c r="P43" i="28" s="1"/>
  <c r="AF47" i="14"/>
  <c r="R43" i="28" s="1"/>
  <c r="AE70" i="14"/>
  <c r="Q66" i="28" s="1"/>
  <c r="I66" i="28"/>
  <c r="Z70" i="14"/>
  <c r="L66" i="28" s="1"/>
  <c r="AB70" i="14"/>
  <c r="N66" i="28" s="1"/>
  <c r="AF70" i="14"/>
  <c r="R66" i="28" s="1"/>
  <c r="I115" i="28"/>
  <c r="AB119" i="14"/>
  <c r="N115" i="28" s="1"/>
  <c r="Y119" i="14"/>
  <c r="K115" i="28" s="1"/>
  <c r="N158" i="14"/>
  <c r="X158" i="14" s="1"/>
  <c r="J154" i="28" s="1"/>
  <c r="N150" i="14"/>
  <c r="X150" i="14" s="1"/>
  <c r="J146" i="28" s="1"/>
  <c r="N142" i="14"/>
  <c r="X142" i="14" s="1"/>
  <c r="J138" i="28" s="1"/>
  <c r="N126" i="14"/>
  <c r="X126" i="14" s="1"/>
  <c r="J122" i="28" s="1"/>
  <c r="N118" i="14"/>
  <c r="X118" i="14" s="1"/>
  <c r="J114" i="28" s="1"/>
  <c r="N110" i="14"/>
  <c r="X110" i="14" s="1"/>
  <c r="J106" i="28" s="1"/>
  <c r="N102" i="14"/>
  <c r="X102" i="14" s="1"/>
  <c r="J98" i="28" s="1"/>
  <c r="N94" i="14"/>
  <c r="X94" i="14" s="1"/>
  <c r="J90" i="28" s="1"/>
  <c r="N78" i="14"/>
  <c r="X78" i="14" s="1"/>
  <c r="J74" i="28" s="1"/>
  <c r="N62" i="14"/>
  <c r="X62" i="14" s="1"/>
  <c r="J58" i="28" s="1"/>
  <c r="X98" i="14"/>
  <c r="J94" i="28" s="1"/>
  <c r="X114" i="14"/>
  <c r="J110" i="28" s="1"/>
  <c r="X122" i="14"/>
  <c r="J118" i="28" s="1"/>
  <c r="X138" i="14"/>
  <c r="J134" i="28" s="1"/>
  <c r="X146" i="14"/>
  <c r="J142" i="28" s="1"/>
  <c r="X154" i="14"/>
  <c r="J150" i="28" s="1"/>
  <c r="Z161" i="14"/>
  <c r="L157" i="28" s="1"/>
  <c r="AC155" i="14"/>
  <c r="O151" i="28" s="1"/>
  <c r="AE152" i="14"/>
  <c r="Q148" i="28" s="1"/>
  <c r="AA151" i="14"/>
  <c r="M147" i="28" s="1"/>
  <c r="AB148" i="14"/>
  <c r="N144" i="28" s="1"/>
  <c r="Z145" i="14"/>
  <c r="L141" i="28" s="1"/>
  <c r="AB139" i="14"/>
  <c r="N135" i="28" s="1"/>
  <c r="AF137" i="14"/>
  <c r="R133" i="28" s="1"/>
  <c r="AC136" i="14"/>
  <c r="O132" i="28" s="1"/>
  <c r="Z135" i="14"/>
  <c r="L131" i="28" s="1"/>
  <c r="Z132" i="14"/>
  <c r="L128" i="28" s="1"/>
  <c r="AD127" i="14"/>
  <c r="P123" i="28" s="1"/>
  <c r="Y125" i="14"/>
  <c r="K121" i="28" s="1"/>
  <c r="Z123" i="14"/>
  <c r="L119" i="28" s="1"/>
  <c r="AD121" i="14"/>
  <c r="P117" i="28" s="1"/>
  <c r="AD115" i="14"/>
  <c r="P111" i="28" s="1"/>
  <c r="AE112" i="14"/>
  <c r="Q108" i="28" s="1"/>
  <c r="AA111" i="14"/>
  <c r="M107" i="28" s="1"/>
  <c r="AF109" i="14"/>
  <c r="R105" i="28" s="1"/>
  <c r="AC108" i="14"/>
  <c r="O104" i="28" s="1"/>
  <c r="Y107" i="14"/>
  <c r="K103" i="28" s="1"/>
  <c r="AA104" i="14"/>
  <c r="M100" i="28" s="1"/>
  <c r="AA101" i="14"/>
  <c r="M97" i="28" s="1"/>
  <c r="AE98" i="14"/>
  <c r="Q94" i="28" s="1"/>
  <c r="AE96" i="14"/>
  <c r="Q92" i="28" s="1"/>
  <c r="AD92" i="14"/>
  <c r="P88" i="28" s="1"/>
  <c r="AF88" i="14"/>
  <c r="R84" i="28" s="1"/>
  <c r="AF86" i="14"/>
  <c r="R82" i="28" s="1"/>
  <c r="Y85" i="14"/>
  <c r="K81" i="28" s="1"/>
  <c r="AD80" i="14"/>
  <c r="P76" i="28" s="1"/>
  <c r="AD76" i="14"/>
  <c r="P72" i="28" s="1"/>
  <c r="AB74" i="14"/>
  <c r="N70" i="28" s="1"/>
  <c r="AB72" i="14"/>
  <c r="N68" i="28" s="1"/>
  <c r="AC70" i="14"/>
  <c r="O66" i="28" s="1"/>
  <c r="AB68" i="14"/>
  <c r="N64" i="28" s="1"/>
  <c r="AB64" i="14"/>
  <c r="N60" i="28" s="1"/>
  <c r="AB60" i="14"/>
  <c r="N56" i="28" s="1"/>
  <c r="AB53" i="14"/>
  <c r="N49" i="28" s="1"/>
  <c r="Z43" i="14"/>
  <c r="L39" i="28" s="1"/>
  <c r="AD40" i="14"/>
  <c r="P36" i="28" s="1"/>
  <c r="AC35" i="14"/>
  <c r="O31" i="28" s="1"/>
  <c r="AF32" i="14"/>
  <c r="R28" i="28" s="1"/>
  <c r="AC30" i="14"/>
  <c r="O26" i="28" s="1"/>
  <c r="Y28" i="14"/>
  <c r="K24" i="28" s="1"/>
  <c r="AB20" i="14"/>
  <c r="N16" i="28" s="1"/>
  <c r="AC17" i="14"/>
  <c r="O13" i="28" s="1"/>
  <c r="AF14" i="14"/>
  <c r="R10" i="28" s="1"/>
  <c r="I12" i="28"/>
  <c r="Z16" i="14"/>
  <c r="L12" i="28" s="1"/>
  <c r="AC16" i="14"/>
  <c r="O12" i="28" s="1"/>
  <c r="AF16" i="14"/>
  <c r="R12" i="28" s="1"/>
  <c r="Y16" i="14"/>
  <c r="K12" i="28" s="1"/>
  <c r="AE38" i="14"/>
  <c r="Q34" i="28" s="1"/>
  <c r="I34" i="28"/>
  <c r="AC38" i="14"/>
  <c r="O34" i="28" s="1"/>
  <c r="AF38" i="14"/>
  <c r="R34" i="28" s="1"/>
  <c r="Y38" i="14"/>
  <c r="K34" i="28" s="1"/>
  <c r="Z38" i="14"/>
  <c r="L34" i="28" s="1"/>
  <c r="I44" i="28"/>
  <c r="AB48" i="14"/>
  <c r="N44" i="28" s="1"/>
  <c r="AA48" i="14"/>
  <c r="M44" i="28" s="1"/>
  <c r="AD48" i="14"/>
  <c r="P44" i="28" s="1"/>
  <c r="AF48" i="14"/>
  <c r="R44" i="28" s="1"/>
  <c r="I67" i="28"/>
  <c r="AF71" i="14"/>
  <c r="R67" i="28" s="1"/>
  <c r="AA71" i="14"/>
  <c r="M67" i="28" s="1"/>
  <c r="AC71" i="14"/>
  <c r="O67" i="28" s="1"/>
  <c r="I91" i="28"/>
  <c r="Z95" i="14"/>
  <c r="L91" i="28" s="1"/>
  <c r="AB95" i="14"/>
  <c r="N91" i="28" s="1"/>
  <c r="AD95" i="14"/>
  <c r="P91" i="28" s="1"/>
  <c r="I116" i="28"/>
  <c r="AC120" i="14"/>
  <c r="O116" i="28" s="1"/>
  <c r="Z120" i="14"/>
  <c r="L116" i="28" s="1"/>
  <c r="I129" i="28"/>
  <c r="Y133" i="14"/>
  <c r="K129" i="28" s="1"/>
  <c r="AD133" i="14"/>
  <c r="P129" i="28" s="1"/>
  <c r="I140" i="28"/>
  <c r="AE144" i="14"/>
  <c r="Q140" i="28" s="1"/>
  <c r="AB144" i="14"/>
  <c r="N140" i="28" s="1"/>
  <c r="I156" i="28"/>
  <c r="Y160" i="14"/>
  <c r="K156" i="28" s="1"/>
  <c r="AD160" i="14"/>
  <c r="P156" i="28" s="1"/>
  <c r="AF160" i="14"/>
  <c r="R156" i="28" s="1"/>
  <c r="AA155" i="14"/>
  <c r="M151" i="28" s="1"/>
  <c r="AC152" i="14"/>
  <c r="O148" i="28" s="1"/>
  <c r="Y151" i="14"/>
  <c r="K147" i="28" s="1"/>
  <c r="Z148" i="14"/>
  <c r="L144" i="28" s="1"/>
  <c r="Y145" i="14"/>
  <c r="K141" i="28" s="1"/>
  <c r="Z139" i="14"/>
  <c r="L135" i="28" s="1"/>
  <c r="AD137" i="14"/>
  <c r="P133" i="28" s="1"/>
  <c r="AB136" i="14"/>
  <c r="N132" i="28" s="1"/>
  <c r="AF134" i="14"/>
  <c r="R130" i="28" s="1"/>
  <c r="AC133" i="14"/>
  <c r="O129" i="28" s="1"/>
  <c r="Y132" i="14"/>
  <c r="K128" i="28" s="1"/>
  <c r="AF128" i="14"/>
  <c r="R124" i="28" s="1"/>
  <c r="AC127" i="14"/>
  <c r="O123" i="28" s="1"/>
  <c r="AC124" i="14"/>
  <c r="O120" i="28" s="1"/>
  <c r="Y123" i="14"/>
  <c r="K119" i="28" s="1"/>
  <c r="AB121" i="14"/>
  <c r="N117" i="28" s="1"/>
  <c r="Y120" i="14"/>
  <c r="K116" i="28" s="1"/>
  <c r="AB115" i="14"/>
  <c r="N111" i="28" s="1"/>
  <c r="AC112" i="14"/>
  <c r="O108" i="28" s="1"/>
  <c r="Y111" i="14"/>
  <c r="K107" i="28" s="1"/>
  <c r="AE109" i="14"/>
  <c r="Q105" i="28" s="1"/>
  <c r="AA108" i="14"/>
  <c r="M104" i="28" s="1"/>
  <c r="Y104" i="14"/>
  <c r="K100" i="28" s="1"/>
  <c r="AD100" i="14"/>
  <c r="P96" i="28" s="1"/>
  <c r="AC98" i="14"/>
  <c r="O94" i="28" s="1"/>
  <c r="AC96" i="14"/>
  <c r="O92" i="28" s="1"/>
  <c r="AC92" i="14"/>
  <c r="O88" i="28" s="1"/>
  <c r="AC88" i="14"/>
  <c r="O84" i="28" s="1"/>
  <c r="AD86" i="14"/>
  <c r="P82" i="28" s="1"/>
  <c r="AD84" i="14"/>
  <c r="P80" i="28" s="1"/>
  <c r="AB80" i="14"/>
  <c r="N76" i="28" s="1"/>
  <c r="AA76" i="14"/>
  <c r="M72" i="28" s="1"/>
  <c r="AA74" i="14"/>
  <c r="M70" i="28" s="1"/>
  <c r="AA72" i="14"/>
  <c r="M68" i="28" s="1"/>
  <c r="AA70" i="14"/>
  <c r="M66" i="28" s="1"/>
  <c r="Z68" i="14"/>
  <c r="L64" i="28" s="1"/>
  <c r="AA64" i="14"/>
  <c r="M60" i="28" s="1"/>
  <c r="Z60" i="14"/>
  <c r="L56" i="28" s="1"/>
  <c r="AD52" i="14"/>
  <c r="P48" i="28" s="1"/>
  <c r="AC47" i="14"/>
  <c r="O43" i="28" s="1"/>
  <c r="AA40" i="14"/>
  <c r="M36" i="28" s="1"/>
  <c r="Y35" i="14"/>
  <c r="K31" i="28" s="1"/>
  <c r="AC32" i="14"/>
  <c r="O28" i="28" s="1"/>
  <c r="Z30" i="14"/>
  <c r="L26" i="28" s="1"/>
  <c r="AB27" i="14"/>
  <c r="N23" i="28" s="1"/>
  <c r="AC22" i="14"/>
  <c r="O18" i="28" s="1"/>
  <c r="Y20" i="14"/>
  <c r="K16" i="28" s="1"/>
  <c r="Y17" i="14"/>
  <c r="K13" i="28" s="1"/>
  <c r="AB14" i="14"/>
  <c r="N10" i="28" s="1"/>
  <c r="X123" i="14"/>
  <c r="J119" i="28" s="1"/>
  <c r="X139" i="14"/>
  <c r="J135" i="28" s="1"/>
  <c r="X155" i="14"/>
  <c r="J151" i="28" s="1"/>
  <c r="AE103" i="14"/>
  <c r="Q99" i="28" s="1"/>
  <c r="AE111" i="14"/>
  <c r="Q107" i="28" s="1"/>
  <c r="AE119" i="14"/>
  <c r="Q115" i="28" s="1"/>
  <c r="AE127" i="14"/>
  <c r="Q123" i="28" s="1"/>
  <c r="AE135" i="14"/>
  <c r="Q131" i="28" s="1"/>
  <c r="AE143" i="14"/>
  <c r="Q139" i="28" s="1"/>
  <c r="AE151" i="14"/>
  <c r="Q147" i="28" s="1"/>
  <c r="AE159" i="14"/>
  <c r="Q155" i="28" s="1"/>
  <c r="AF148" i="14"/>
  <c r="R144" i="28" s="1"/>
  <c r="AF140" i="14"/>
  <c r="R136" i="28" s="1"/>
  <c r="AF132" i="14"/>
  <c r="R128" i="28" s="1"/>
  <c r="AF124" i="14"/>
  <c r="R120" i="28" s="1"/>
  <c r="AF92" i="14"/>
  <c r="R88" i="28" s="1"/>
  <c r="AF84" i="14"/>
  <c r="R80" i="28" s="1"/>
  <c r="AF76" i="14"/>
  <c r="R72" i="28" s="1"/>
  <c r="AF68" i="14"/>
  <c r="R64" i="28" s="1"/>
  <c r="AF60" i="14"/>
  <c r="R56" i="28" s="1"/>
  <c r="AF52" i="14"/>
  <c r="R48" i="28" s="1"/>
  <c r="AF36" i="14"/>
  <c r="R32" i="28" s="1"/>
  <c r="AF28" i="14"/>
  <c r="R24" i="28" s="1"/>
  <c r="AF20" i="14"/>
  <c r="R16" i="28" s="1"/>
  <c r="AQ155" i="14"/>
  <c r="P151" i="33" s="1"/>
  <c r="AE99" i="14"/>
  <c r="Q95" i="28" s="1"/>
  <c r="AE107" i="14"/>
  <c r="Q103" i="28" s="1"/>
  <c r="AE115" i="14"/>
  <c r="Q111" i="28" s="1"/>
  <c r="AE123" i="14"/>
  <c r="Q119" i="28" s="1"/>
  <c r="AE155" i="14"/>
  <c r="Q151" i="28" s="1"/>
  <c r="AF123" i="14"/>
  <c r="R119" i="28" s="1"/>
  <c r="AF115" i="14"/>
  <c r="R111" i="28" s="1"/>
  <c r="AF99" i="14"/>
  <c r="R95" i="28" s="1"/>
  <c r="AF83" i="14"/>
  <c r="R79" i="28" s="1"/>
  <c r="AF75" i="14"/>
  <c r="R71" i="28" s="1"/>
  <c r="AF59" i="14"/>
  <c r="R55" i="28" s="1"/>
  <c r="AF35" i="14"/>
  <c r="R31" i="28" s="1"/>
  <c r="AF19" i="14"/>
  <c r="R15" i="28" s="1"/>
  <c r="X120" i="14"/>
  <c r="J116" i="28" s="1"/>
  <c r="X152" i="14"/>
  <c r="J148" i="28" s="1"/>
  <c r="AQ38" i="14"/>
  <c r="P34" i="33" s="1"/>
  <c r="AE100" i="14"/>
  <c r="Q96" i="28" s="1"/>
  <c r="AE108" i="14"/>
  <c r="Q104" i="28" s="1"/>
  <c r="AE116" i="14"/>
  <c r="Q112" i="28" s="1"/>
  <c r="AE132" i="14"/>
  <c r="Q128" i="28" s="1"/>
  <c r="AE140" i="14"/>
  <c r="Q136" i="28" s="1"/>
  <c r="AE148" i="14"/>
  <c r="Q144" i="28" s="1"/>
  <c r="AP156" i="14"/>
  <c r="O152" i="33" s="1"/>
  <c r="AF162" i="14"/>
  <c r="R158" i="28" s="1"/>
  <c r="AF146" i="14"/>
  <c r="R142" i="28" s="1"/>
  <c r="AF138" i="14"/>
  <c r="R134" i="28" s="1"/>
  <c r="AF130" i="14"/>
  <c r="R126" i="28" s="1"/>
  <c r="AF122" i="14"/>
  <c r="R118" i="28" s="1"/>
  <c r="AF114" i="14"/>
  <c r="R110" i="28" s="1"/>
  <c r="AF98" i="14"/>
  <c r="R94" i="28" s="1"/>
  <c r="AF82" i="14"/>
  <c r="R78" i="28" s="1"/>
  <c r="AF74" i="14"/>
  <c r="R70" i="28" s="1"/>
  <c r="AF66" i="14"/>
  <c r="R62" i="28" s="1"/>
  <c r="AF58" i="14"/>
  <c r="R54" i="28" s="1"/>
  <c r="AF50" i="14"/>
  <c r="R46" i="28" s="1"/>
  <c r="AF34" i="14"/>
  <c r="R30" i="28" s="1"/>
  <c r="AF18" i="14"/>
  <c r="R14" i="28" s="1"/>
  <c r="AK153" i="14"/>
  <c r="J149" i="33" s="1"/>
  <c r="AL153" i="14"/>
  <c r="K149" i="33" s="1"/>
  <c r="AN153" i="14"/>
  <c r="M149" i="33" s="1"/>
  <c r="G149" i="33"/>
  <c r="AW149" i="33" s="1"/>
  <c r="AK145" i="14"/>
  <c r="J141" i="33" s="1"/>
  <c r="AL145" i="14"/>
  <c r="K141" i="33" s="1"/>
  <c r="AN145" i="14"/>
  <c r="M141" i="33" s="1"/>
  <c r="G141" i="33"/>
  <c r="AW141" i="33" s="1"/>
  <c r="AK137" i="14"/>
  <c r="J133" i="33" s="1"/>
  <c r="AL137" i="14"/>
  <c r="K133" i="33" s="1"/>
  <c r="AM137" i="14"/>
  <c r="L133" i="33" s="1"/>
  <c r="G133" i="33"/>
  <c r="AW133" i="33" s="1"/>
  <c r="AN137" i="14"/>
  <c r="M133" i="33" s="1"/>
  <c r="AK129" i="14"/>
  <c r="J125" i="33" s="1"/>
  <c r="AL129" i="14"/>
  <c r="K125" i="33" s="1"/>
  <c r="G125" i="33"/>
  <c r="AW125" i="33" s="1"/>
  <c r="AM129" i="14"/>
  <c r="L125" i="33" s="1"/>
  <c r="AN129" i="14"/>
  <c r="M125" i="33" s="1"/>
  <c r="AK121" i="14"/>
  <c r="J117" i="33" s="1"/>
  <c r="G117" i="33"/>
  <c r="AW117" i="33" s="1"/>
  <c r="AL121" i="14"/>
  <c r="K117" i="33" s="1"/>
  <c r="AM121" i="14"/>
  <c r="L117" i="33" s="1"/>
  <c r="AN121" i="14"/>
  <c r="M117" i="33" s="1"/>
  <c r="AO121" i="14"/>
  <c r="N117" i="33" s="1"/>
  <c r="AQ121" i="14"/>
  <c r="P117" i="33" s="1"/>
  <c r="G109" i="33"/>
  <c r="AW109" i="33" s="1"/>
  <c r="AK113" i="14"/>
  <c r="J109" i="33" s="1"/>
  <c r="AL113" i="14"/>
  <c r="K109" i="33" s="1"/>
  <c r="AM113" i="14"/>
  <c r="L109" i="33" s="1"/>
  <c r="AN113" i="14"/>
  <c r="M109" i="33" s="1"/>
  <c r="AO113" i="14"/>
  <c r="N109" i="33" s="1"/>
  <c r="AQ113" i="14"/>
  <c r="P109" i="33" s="1"/>
  <c r="AK105" i="14"/>
  <c r="J101" i="33" s="1"/>
  <c r="AL105" i="14"/>
  <c r="K101" i="33" s="1"/>
  <c r="AM105" i="14"/>
  <c r="L101" i="33" s="1"/>
  <c r="AN105" i="14"/>
  <c r="M101" i="33" s="1"/>
  <c r="AO105" i="14"/>
  <c r="N101" i="33" s="1"/>
  <c r="AQ105" i="14"/>
  <c r="P101" i="33" s="1"/>
  <c r="G101" i="33"/>
  <c r="AW101" i="33" s="1"/>
  <c r="G93" i="33"/>
  <c r="AW93" i="33" s="1"/>
  <c r="AK97" i="14"/>
  <c r="J93" i="33" s="1"/>
  <c r="AL97" i="14"/>
  <c r="K93" i="33" s="1"/>
  <c r="AM97" i="14"/>
  <c r="L93" i="33" s="1"/>
  <c r="AN97" i="14"/>
  <c r="M93" i="33" s="1"/>
  <c r="AO97" i="14"/>
  <c r="N93" i="33" s="1"/>
  <c r="AQ97" i="14"/>
  <c r="P93" i="33" s="1"/>
  <c r="G85" i="33"/>
  <c r="AW85" i="33" s="1"/>
  <c r="AK89" i="14"/>
  <c r="J85" i="33" s="1"/>
  <c r="AL89" i="14"/>
  <c r="K85" i="33" s="1"/>
  <c r="AM89" i="14"/>
  <c r="L85" i="33" s="1"/>
  <c r="AN89" i="14"/>
  <c r="M85" i="33" s="1"/>
  <c r="AO89" i="14"/>
  <c r="N85" i="33" s="1"/>
  <c r="AQ89" i="14"/>
  <c r="P85" i="33" s="1"/>
  <c r="G77" i="33"/>
  <c r="AW77" i="33" s="1"/>
  <c r="AK81" i="14"/>
  <c r="J77" i="33" s="1"/>
  <c r="AL81" i="14"/>
  <c r="K77" i="33" s="1"/>
  <c r="AM81" i="14"/>
  <c r="L77" i="33" s="1"/>
  <c r="AN81" i="14"/>
  <c r="M77" i="33" s="1"/>
  <c r="AO81" i="14"/>
  <c r="N77" i="33" s="1"/>
  <c r="AQ81" i="14"/>
  <c r="P77" i="33" s="1"/>
  <c r="AL73" i="14"/>
  <c r="K69" i="33" s="1"/>
  <c r="G69" i="33"/>
  <c r="AW69" i="33" s="1"/>
  <c r="AM73" i="14"/>
  <c r="L69" i="33" s="1"/>
  <c r="AJ73" i="14"/>
  <c r="I69" i="33" s="1"/>
  <c r="AK73" i="14"/>
  <c r="J69" i="33" s="1"/>
  <c r="AN73" i="14"/>
  <c r="M69" i="33" s="1"/>
  <c r="AO73" i="14"/>
  <c r="N69" i="33" s="1"/>
  <c r="G61" i="33"/>
  <c r="AW61" i="33" s="1"/>
  <c r="AL65" i="14"/>
  <c r="K61" i="33" s="1"/>
  <c r="AM65" i="14"/>
  <c r="L61" i="33" s="1"/>
  <c r="AN65" i="14"/>
  <c r="M61" i="33" s="1"/>
  <c r="AO65" i="14"/>
  <c r="N61" i="33" s="1"/>
  <c r="AQ65" i="14"/>
  <c r="P61" i="33" s="1"/>
  <c r="AJ65" i="14"/>
  <c r="I61" i="33" s="1"/>
  <c r="AK65" i="14"/>
  <c r="J61" i="33" s="1"/>
  <c r="G53" i="33"/>
  <c r="AW53" i="33" s="1"/>
  <c r="AL57" i="14"/>
  <c r="K53" i="33" s="1"/>
  <c r="AM57" i="14"/>
  <c r="L53" i="33" s="1"/>
  <c r="AN57" i="14"/>
  <c r="M53" i="33" s="1"/>
  <c r="AO57" i="14"/>
  <c r="N53" i="33" s="1"/>
  <c r="AQ57" i="14"/>
  <c r="P53" i="33" s="1"/>
  <c r="G45" i="33"/>
  <c r="AW45" i="33" s="1"/>
  <c r="AL49" i="14"/>
  <c r="K45" i="33" s="1"/>
  <c r="AM49" i="14"/>
  <c r="L45" i="33" s="1"/>
  <c r="AN49" i="14"/>
  <c r="M45" i="33" s="1"/>
  <c r="AO49" i="14"/>
  <c r="N45" i="33" s="1"/>
  <c r="AQ49" i="14"/>
  <c r="P45" i="33" s="1"/>
  <c r="AJ49" i="14"/>
  <c r="I45" i="33" s="1"/>
  <c r="AK49" i="14"/>
  <c r="J45" i="33" s="1"/>
  <c r="G37" i="33"/>
  <c r="AW37" i="33" s="1"/>
  <c r="AL41" i="14"/>
  <c r="K37" i="33" s="1"/>
  <c r="AM41" i="14"/>
  <c r="L37" i="33" s="1"/>
  <c r="AN41" i="14"/>
  <c r="M37" i="33" s="1"/>
  <c r="AO41" i="14"/>
  <c r="N37" i="33" s="1"/>
  <c r="AQ41" i="14"/>
  <c r="P37" i="33" s="1"/>
  <c r="AJ41" i="14"/>
  <c r="I37" i="33" s="1"/>
  <c r="AK41" i="14"/>
  <c r="J37" i="33" s="1"/>
  <c r="G29" i="33"/>
  <c r="AW29" i="33" s="1"/>
  <c r="AL33" i="14"/>
  <c r="K29" i="33" s="1"/>
  <c r="AM33" i="14"/>
  <c r="L29" i="33" s="1"/>
  <c r="AN33" i="14"/>
  <c r="M29" i="33" s="1"/>
  <c r="AO33" i="14"/>
  <c r="N29" i="33" s="1"/>
  <c r="AQ33" i="14"/>
  <c r="P29" i="33" s="1"/>
  <c r="AJ33" i="14"/>
  <c r="I29" i="33" s="1"/>
  <c r="AK33" i="14"/>
  <c r="J29" i="33" s="1"/>
  <c r="G21" i="33"/>
  <c r="AW21" i="33" s="1"/>
  <c r="AL25" i="14"/>
  <c r="K21" i="33" s="1"/>
  <c r="AM25" i="14"/>
  <c r="L21" i="33" s="1"/>
  <c r="AN25" i="14"/>
  <c r="M21" i="33" s="1"/>
  <c r="AO25" i="14"/>
  <c r="N21" i="33" s="1"/>
  <c r="AQ25" i="14"/>
  <c r="P21" i="33" s="1"/>
  <c r="AJ25" i="14"/>
  <c r="I21" i="33" s="1"/>
  <c r="AK25" i="14"/>
  <c r="J21" i="33" s="1"/>
  <c r="G13" i="33"/>
  <c r="AW13" i="33" s="1"/>
  <c r="AL17" i="14"/>
  <c r="K13" i="33" s="1"/>
  <c r="AM17" i="14"/>
  <c r="L13" i="33" s="1"/>
  <c r="AN17" i="14"/>
  <c r="M13" i="33" s="1"/>
  <c r="AO17" i="14"/>
  <c r="N13" i="33" s="1"/>
  <c r="AQ17" i="14"/>
  <c r="P13" i="33" s="1"/>
  <c r="AJ17" i="14"/>
  <c r="I13" i="33" s="1"/>
  <c r="AK17" i="14"/>
  <c r="J13" i="33" s="1"/>
  <c r="AM12" i="14"/>
  <c r="AL162" i="14"/>
  <c r="K158" i="33" s="1"/>
  <c r="AK161" i="14"/>
  <c r="J157" i="33" s="1"/>
  <c r="AJ160" i="14"/>
  <c r="I156" i="33" s="1"/>
  <c r="AQ158" i="14"/>
  <c r="P154" i="33" s="1"/>
  <c r="AO157" i="14"/>
  <c r="N153" i="33" s="1"/>
  <c r="AN156" i="14"/>
  <c r="M152" i="33" s="1"/>
  <c r="AL155" i="14"/>
  <c r="K151" i="33" s="1"/>
  <c r="AQ153" i="14"/>
  <c r="P149" i="33" s="1"/>
  <c r="AQ151" i="14"/>
  <c r="P147" i="33" s="1"/>
  <c r="AL150" i="14"/>
  <c r="K146" i="33" s="1"/>
  <c r="AL148" i="14"/>
  <c r="K144" i="33" s="1"/>
  <c r="AN146" i="14"/>
  <c r="M142" i="33" s="1"/>
  <c r="AO142" i="14"/>
  <c r="N138" i="33" s="1"/>
  <c r="AM134" i="14"/>
  <c r="L130" i="33" s="1"/>
  <c r="AK132" i="14"/>
  <c r="J128" i="33" s="1"/>
  <c r="AQ129" i="14"/>
  <c r="P125" i="33" s="1"/>
  <c r="AN127" i="14"/>
  <c r="M123" i="33" s="1"/>
  <c r="AL125" i="14"/>
  <c r="K121" i="33" s="1"/>
  <c r="AJ121" i="14"/>
  <c r="I117" i="33" s="1"/>
  <c r="AM116" i="14"/>
  <c r="L112" i="33" s="1"/>
  <c r="AQ111" i="14"/>
  <c r="P107" i="33" s="1"/>
  <c r="AL107" i="14"/>
  <c r="K103" i="33" s="1"/>
  <c r="AO102" i="14"/>
  <c r="N98" i="33" s="1"/>
  <c r="AK98" i="14"/>
  <c r="J94" i="33" s="1"/>
  <c r="AN93" i="14"/>
  <c r="M89" i="33" s="1"/>
  <c r="AJ89" i="14"/>
  <c r="I85" i="33" s="1"/>
  <c r="AM84" i="14"/>
  <c r="L80" i="33" s="1"/>
  <c r="AQ79" i="14"/>
  <c r="P75" i="33" s="1"/>
  <c r="AL75" i="14"/>
  <c r="K71" i="33" s="1"/>
  <c r="AO61" i="14"/>
  <c r="N57" i="33" s="1"/>
  <c r="AM43" i="14"/>
  <c r="L39" i="33" s="1"/>
  <c r="G148" i="33"/>
  <c r="AW148" i="33" s="1"/>
  <c r="AJ152" i="14"/>
  <c r="I148" i="33" s="1"/>
  <c r="AK152" i="14"/>
  <c r="J148" i="33" s="1"/>
  <c r="AM152" i="14"/>
  <c r="L148" i="33" s="1"/>
  <c r="G140" i="33"/>
  <c r="AW140" i="33" s="1"/>
  <c r="AJ144" i="14"/>
  <c r="I140" i="33" s="1"/>
  <c r="AK144" i="14"/>
  <c r="J140" i="33" s="1"/>
  <c r="AM144" i="14"/>
  <c r="L140" i="33" s="1"/>
  <c r="G132" i="33"/>
  <c r="AW132" i="33" s="1"/>
  <c r="AJ136" i="14"/>
  <c r="I132" i="33" s="1"/>
  <c r="AK136" i="14"/>
  <c r="J132" i="33" s="1"/>
  <c r="AL136" i="14"/>
  <c r="K132" i="33" s="1"/>
  <c r="AM136" i="14"/>
  <c r="L132" i="33" s="1"/>
  <c r="G124" i="33"/>
  <c r="AW124" i="33" s="1"/>
  <c r="AJ128" i="14"/>
  <c r="I124" i="33" s="1"/>
  <c r="AK128" i="14"/>
  <c r="J124" i="33" s="1"/>
  <c r="AL128" i="14"/>
  <c r="K124" i="33" s="1"/>
  <c r="AM128" i="14"/>
  <c r="L124" i="33" s="1"/>
  <c r="G116" i="33"/>
  <c r="AW116" i="33" s="1"/>
  <c r="AJ120" i="14"/>
  <c r="I116" i="33" s="1"/>
  <c r="AK120" i="14"/>
  <c r="J116" i="33" s="1"/>
  <c r="AL120" i="14"/>
  <c r="K116" i="33" s="1"/>
  <c r="AM120" i="14"/>
  <c r="L116" i="33" s="1"/>
  <c r="AN120" i="14"/>
  <c r="M116" i="33" s="1"/>
  <c r="AO120" i="14"/>
  <c r="N116" i="33" s="1"/>
  <c r="G108" i="33"/>
  <c r="AW108" i="33" s="1"/>
  <c r="AJ112" i="14"/>
  <c r="I108" i="33" s="1"/>
  <c r="AK112" i="14"/>
  <c r="J108" i="33" s="1"/>
  <c r="AL112" i="14"/>
  <c r="K108" i="33" s="1"/>
  <c r="AM112" i="14"/>
  <c r="L108" i="33" s="1"/>
  <c r="AN112" i="14"/>
  <c r="M108" i="33" s="1"/>
  <c r="AO112" i="14"/>
  <c r="N108" i="33" s="1"/>
  <c r="G100" i="33"/>
  <c r="AW100" i="33" s="1"/>
  <c r="AJ104" i="14"/>
  <c r="I100" i="33" s="1"/>
  <c r="AK104" i="14"/>
  <c r="J100" i="33" s="1"/>
  <c r="AL104" i="14"/>
  <c r="K100" i="33" s="1"/>
  <c r="AM104" i="14"/>
  <c r="L100" i="33" s="1"/>
  <c r="AN104" i="14"/>
  <c r="M100" i="33" s="1"/>
  <c r="AO104" i="14"/>
  <c r="N100" i="33" s="1"/>
  <c r="AJ96" i="14"/>
  <c r="I92" i="33" s="1"/>
  <c r="AK96" i="14"/>
  <c r="J92" i="33" s="1"/>
  <c r="AL96" i="14"/>
  <c r="K92" i="33" s="1"/>
  <c r="AM96" i="14"/>
  <c r="L92" i="33" s="1"/>
  <c r="AN96" i="14"/>
  <c r="M92" i="33" s="1"/>
  <c r="AO96" i="14"/>
  <c r="N92" i="33" s="1"/>
  <c r="G92" i="33"/>
  <c r="AW92" i="33" s="1"/>
  <c r="G84" i="33"/>
  <c r="AW84" i="33" s="1"/>
  <c r="AJ88" i="14"/>
  <c r="I84" i="33" s="1"/>
  <c r="AK88" i="14"/>
  <c r="J84" i="33" s="1"/>
  <c r="AL88" i="14"/>
  <c r="K84" i="33" s="1"/>
  <c r="AM88" i="14"/>
  <c r="L84" i="33" s="1"/>
  <c r="AN88" i="14"/>
  <c r="M84" i="33" s="1"/>
  <c r="AO88" i="14"/>
  <c r="N84" i="33" s="1"/>
  <c r="G76" i="33"/>
  <c r="AW76" i="33" s="1"/>
  <c r="AJ80" i="14"/>
  <c r="I76" i="33" s="1"/>
  <c r="AK80" i="14"/>
  <c r="J76" i="33" s="1"/>
  <c r="AL80" i="14"/>
  <c r="K76" i="33" s="1"/>
  <c r="AM80" i="14"/>
  <c r="L76" i="33" s="1"/>
  <c r="AN80" i="14"/>
  <c r="M76" i="33" s="1"/>
  <c r="AO80" i="14"/>
  <c r="N76" i="33" s="1"/>
  <c r="G68" i="33"/>
  <c r="AW68" i="33" s="1"/>
  <c r="AK72" i="14"/>
  <c r="J68" i="33" s="1"/>
  <c r="AL72" i="14"/>
  <c r="K68" i="33" s="1"/>
  <c r="AM72" i="14"/>
  <c r="L68" i="33" s="1"/>
  <c r="AN72" i="14"/>
  <c r="M68" i="33" s="1"/>
  <c r="AO72" i="14"/>
  <c r="N68" i="33" s="1"/>
  <c r="AQ72" i="14"/>
  <c r="P68" i="33" s="1"/>
  <c r="AJ72" i="14"/>
  <c r="I68" i="33" s="1"/>
  <c r="AK64" i="14"/>
  <c r="J60" i="33" s="1"/>
  <c r="AL64" i="14"/>
  <c r="K60" i="33" s="1"/>
  <c r="AM64" i="14"/>
  <c r="L60" i="33" s="1"/>
  <c r="AN64" i="14"/>
  <c r="M60" i="33" s="1"/>
  <c r="G60" i="33"/>
  <c r="AW60" i="33" s="1"/>
  <c r="AO64" i="14"/>
  <c r="N60" i="33" s="1"/>
  <c r="AQ64" i="14"/>
  <c r="P60" i="33" s="1"/>
  <c r="AJ64" i="14"/>
  <c r="I60" i="33" s="1"/>
  <c r="G52" i="33"/>
  <c r="AW52" i="33" s="1"/>
  <c r="AK56" i="14"/>
  <c r="J52" i="33" s="1"/>
  <c r="AL56" i="14"/>
  <c r="K52" i="33" s="1"/>
  <c r="AM56" i="14"/>
  <c r="L52" i="33" s="1"/>
  <c r="AN56" i="14"/>
  <c r="M52" i="33" s="1"/>
  <c r="AO56" i="14"/>
  <c r="N52" i="33" s="1"/>
  <c r="AQ56" i="14"/>
  <c r="P52" i="33" s="1"/>
  <c r="AJ56" i="14"/>
  <c r="I52" i="33" s="1"/>
  <c r="G44" i="33"/>
  <c r="AW44" i="33" s="1"/>
  <c r="AK48" i="14"/>
  <c r="J44" i="33" s="1"/>
  <c r="AL48" i="14"/>
  <c r="K44" i="33" s="1"/>
  <c r="AM48" i="14"/>
  <c r="L44" i="33" s="1"/>
  <c r="AN48" i="14"/>
  <c r="M44" i="33" s="1"/>
  <c r="AO48" i="14"/>
  <c r="N44" i="33" s="1"/>
  <c r="AQ48" i="14"/>
  <c r="P44" i="33" s="1"/>
  <c r="G36" i="33"/>
  <c r="AW36" i="33" s="1"/>
  <c r="AK40" i="14"/>
  <c r="J36" i="33" s="1"/>
  <c r="AL40" i="14"/>
  <c r="K36" i="33" s="1"/>
  <c r="AM40" i="14"/>
  <c r="L36" i="33" s="1"/>
  <c r="AN40" i="14"/>
  <c r="M36" i="33" s="1"/>
  <c r="AO40" i="14"/>
  <c r="N36" i="33" s="1"/>
  <c r="AQ40" i="14"/>
  <c r="P36" i="33" s="1"/>
  <c r="AJ40" i="14"/>
  <c r="I36" i="33" s="1"/>
  <c r="G28" i="33"/>
  <c r="AW28" i="33" s="1"/>
  <c r="AK32" i="14"/>
  <c r="J28" i="33" s="1"/>
  <c r="AL32" i="14"/>
  <c r="K28" i="33" s="1"/>
  <c r="AM32" i="14"/>
  <c r="L28" i="33" s="1"/>
  <c r="AN32" i="14"/>
  <c r="M28" i="33" s="1"/>
  <c r="AO32" i="14"/>
  <c r="N28" i="33" s="1"/>
  <c r="AQ32" i="14"/>
  <c r="P28" i="33" s="1"/>
  <c r="G20" i="33"/>
  <c r="AW20" i="33" s="1"/>
  <c r="AK24" i="14"/>
  <c r="J20" i="33" s="1"/>
  <c r="AL24" i="14"/>
  <c r="K20" i="33" s="1"/>
  <c r="AM24" i="14"/>
  <c r="L20" i="33" s="1"/>
  <c r="AN24" i="14"/>
  <c r="M20" i="33" s="1"/>
  <c r="AO24" i="14"/>
  <c r="N20" i="33" s="1"/>
  <c r="AQ24" i="14"/>
  <c r="P20" i="33" s="1"/>
  <c r="AJ24" i="14"/>
  <c r="I20" i="33" s="1"/>
  <c r="G12" i="33"/>
  <c r="AW12" i="33" s="1"/>
  <c r="AK16" i="14"/>
  <c r="J12" i="33" s="1"/>
  <c r="AL16" i="14"/>
  <c r="K12" i="33" s="1"/>
  <c r="AM16" i="14"/>
  <c r="L12" i="33" s="1"/>
  <c r="AN16" i="14"/>
  <c r="M12" i="33" s="1"/>
  <c r="AO16" i="14"/>
  <c r="N12" i="33" s="1"/>
  <c r="AQ16" i="14"/>
  <c r="P12" i="33" s="1"/>
  <c r="AJ16" i="14"/>
  <c r="I12" i="33" s="1"/>
  <c r="AL12" i="14"/>
  <c r="AK162" i="14"/>
  <c r="J158" i="33" s="1"/>
  <c r="AJ161" i="14"/>
  <c r="I157" i="33" s="1"/>
  <c r="AQ159" i="14"/>
  <c r="P155" i="33" s="1"/>
  <c r="AO158" i="14"/>
  <c r="N154" i="33" s="1"/>
  <c r="AN157" i="14"/>
  <c r="M153" i="33" s="1"/>
  <c r="AM156" i="14"/>
  <c r="L152" i="33" s="1"/>
  <c r="AK155" i="14"/>
  <c r="J151" i="33" s="1"/>
  <c r="AO153" i="14"/>
  <c r="N149" i="33" s="1"/>
  <c r="AK148" i="14"/>
  <c r="J144" i="33" s="1"/>
  <c r="AK146" i="14"/>
  <c r="J142" i="33" s="1"/>
  <c r="AN144" i="14"/>
  <c r="M140" i="33" s="1"/>
  <c r="AN142" i="14"/>
  <c r="M138" i="33" s="1"/>
  <c r="AQ140" i="14"/>
  <c r="P136" i="33" s="1"/>
  <c r="AQ138" i="14"/>
  <c r="P134" i="33" s="1"/>
  <c r="AN136" i="14"/>
  <c r="M132" i="33" s="1"/>
  <c r="AO129" i="14"/>
  <c r="N125" i="33" s="1"/>
  <c r="AQ120" i="14"/>
  <c r="P116" i="33" s="1"/>
  <c r="AQ88" i="14"/>
  <c r="P84" i="33" s="1"/>
  <c r="G147" i="33"/>
  <c r="AW147" i="33" s="1"/>
  <c r="AJ151" i="14"/>
  <c r="I147" i="33" s="1"/>
  <c r="AL151" i="14"/>
  <c r="K147" i="33" s="1"/>
  <c r="G139" i="33"/>
  <c r="AW139" i="33" s="1"/>
  <c r="AJ143" i="14"/>
  <c r="I139" i="33" s="1"/>
  <c r="AL143" i="14"/>
  <c r="K139" i="33" s="1"/>
  <c r="G131" i="33"/>
  <c r="AW131" i="33" s="1"/>
  <c r="AJ135" i="14"/>
  <c r="I131" i="33" s="1"/>
  <c r="AK135" i="14"/>
  <c r="J131" i="33" s="1"/>
  <c r="AL135" i="14"/>
  <c r="K131" i="33" s="1"/>
  <c r="G123" i="33"/>
  <c r="AW123" i="33" s="1"/>
  <c r="AJ127" i="14"/>
  <c r="I123" i="33" s="1"/>
  <c r="AK127" i="14"/>
  <c r="J123" i="33" s="1"/>
  <c r="AL127" i="14"/>
  <c r="K123" i="33" s="1"/>
  <c r="G115" i="33"/>
  <c r="AW115" i="33" s="1"/>
  <c r="AJ119" i="14"/>
  <c r="I115" i="33" s="1"/>
  <c r="AK119" i="14"/>
  <c r="J115" i="33" s="1"/>
  <c r="AL119" i="14"/>
  <c r="K115" i="33" s="1"/>
  <c r="AM119" i="14"/>
  <c r="L115" i="33" s="1"/>
  <c r="AN119" i="14"/>
  <c r="M115" i="33" s="1"/>
  <c r="G107" i="33"/>
  <c r="AW107" i="33" s="1"/>
  <c r="AJ111" i="14"/>
  <c r="I107" i="33" s="1"/>
  <c r="AK111" i="14"/>
  <c r="J107" i="33" s="1"/>
  <c r="AL111" i="14"/>
  <c r="K107" i="33" s="1"/>
  <c r="AM111" i="14"/>
  <c r="L107" i="33" s="1"/>
  <c r="AN111" i="14"/>
  <c r="M107" i="33" s="1"/>
  <c r="G99" i="33"/>
  <c r="AW99" i="33" s="1"/>
  <c r="AJ103" i="14"/>
  <c r="I99" i="33" s="1"/>
  <c r="AK103" i="14"/>
  <c r="J99" i="33" s="1"/>
  <c r="AL103" i="14"/>
  <c r="K99" i="33" s="1"/>
  <c r="AM103" i="14"/>
  <c r="L99" i="33" s="1"/>
  <c r="AN103" i="14"/>
  <c r="M99" i="33" s="1"/>
  <c r="G91" i="33"/>
  <c r="AW91" i="33" s="1"/>
  <c r="AJ95" i="14"/>
  <c r="I91" i="33" s="1"/>
  <c r="AK95" i="14"/>
  <c r="J91" i="33" s="1"/>
  <c r="AL95" i="14"/>
  <c r="K91" i="33" s="1"/>
  <c r="AM95" i="14"/>
  <c r="L91" i="33" s="1"/>
  <c r="AN95" i="14"/>
  <c r="M91" i="33" s="1"/>
  <c r="G83" i="33"/>
  <c r="AW83" i="33" s="1"/>
  <c r="AJ87" i="14"/>
  <c r="I83" i="33" s="1"/>
  <c r="AK87" i="14"/>
  <c r="J83" i="33" s="1"/>
  <c r="AL87" i="14"/>
  <c r="K83" i="33" s="1"/>
  <c r="AM87" i="14"/>
  <c r="L83" i="33" s="1"/>
  <c r="AN87" i="14"/>
  <c r="M83" i="33" s="1"/>
  <c r="G75" i="33"/>
  <c r="AW75" i="33" s="1"/>
  <c r="AJ79" i="14"/>
  <c r="I75" i="33" s="1"/>
  <c r="AK79" i="14"/>
  <c r="J75" i="33" s="1"/>
  <c r="AL79" i="14"/>
  <c r="K75" i="33" s="1"/>
  <c r="AM79" i="14"/>
  <c r="L75" i="33" s="1"/>
  <c r="AN79" i="14"/>
  <c r="M75" i="33" s="1"/>
  <c r="G67" i="33"/>
  <c r="AW67" i="33" s="1"/>
  <c r="AJ71" i="14"/>
  <c r="I67" i="33" s="1"/>
  <c r="AK71" i="14"/>
  <c r="J67" i="33" s="1"/>
  <c r="AL71" i="14"/>
  <c r="K67" i="33" s="1"/>
  <c r="AM71" i="14"/>
  <c r="L67" i="33" s="1"/>
  <c r="AN71" i="14"/>
  <c r="M67" i="33" s="1"/>
  <c r="AO71" i="14"/>
  <c r="N67" i="33" s="1"/>
  <c r="AQ71" i="14"/>
  <c r="P67" i="33" s="1"/>
  <c r="G59" i="33"/>
  <c r="AW59" i="33" s="1"/>
  <c r="AJ63" i="14"/>
  <c r="I59" i="33" s="1"/>
  <c r="AK63" i="14"/>
  <c r="J59" i="33" s="1"/>
  <c r="AL63" i="14"/>
  <c r="K59" i="33" s="1"/>
  <c r="AM63" i="14"/>
  <c r="L59" i="33" s="1"/>
  <c r="AN63" i="14"/>
  <c r="M59" i="33" s="1"/>
  <c r="AO63" i="14"/>
  <c r="N59" i="33" s="1"/>
  <c r="AQ63" i="14"/>
  <c r="P59" i="33" s="1"/>
  <c r="G51" i="33"/>
  <c r="AW51" i="33" s="1"/>
  <c r="AJ55" i="14"/>
  <c r="I51" i="33" s="1"/>
  <c r="AK55" i="14"/>
  <c r="J51" i="33" s="1"/>
  <c r="AL55" i="14"/>
  <c r="K51" i="33" s="1"/>
  <c r="AM55" i="14"/>
  <c r="L51" i="33" s="1"/>
  <c r="AN55" i="14"/>
  <c r="M51" i="33" s="1"/>
  <c r="AO55" i="14"/>
  <c r="N51" i="33" s="1"/>
  <c r="AQ55" i="14"/>
  <c r="P51" i="33" s="1"/>
  <c r="G43" i="33"/>
  <c r="AW43" i="33" s="1"/>
  <c r="AJ47" i="14"/>
  <c r="I43" i="33" s="1"/>
  <c r="AK47" i="14"/>
  <c r="J43" i="33" s="1"/>
  <c r="AL47" i="14"/>
  <c r="K43" i="33" s="1"/>
  <c r="AM47" i="14"/>
  <c r="L43" i="33" s="1"/>
  <c r="AN47" i="14"/>
  <c r="M43" i="33" s="1"/>
  <c r="AO47" i="14"/>
  <c r="N43" i="33" s="1"/>
  <c r="G35" i="33"/>
  <c r="AW35" i="33" s="1"/>
  <c r="AJ39" i="14"/>
  <c r="I35" i="33" s="1"/>
  <c r="AK39" i="14"/>
  <c r="J35" i="33" s="1"/>
  <c r="AL39" i="14"/>
  <c r="K35" i="33" s="1"/>
  <c r="AM39" i="14"/>
  <c r="L35" i="33" s="1"/>
  <c r="AN39" i="14"/>
  <c r="M35" i="33" s="1"/>
  <c r="AO39" i="14"/>
  <c r="N35" i="33" s="1"/>
  <c r="AQ39" i="14"/>
  <c r="P35" i="33" s="1"/>
  <c r="G27" i="33"/>
  <c r="AW27" i="33" s="1"/>
  <c r="AJ31" i="14"/>
  <c r="I27" i="33" s="1"/>
  <c r="AK31" i="14"/>
  <c r="J27" i="33" s="1"/>
  <c r="AL31" i="14"/>
  <c r="K27" i="33" s="1"/>
  <c r="AM31" i="14"/>
  <c r="L27" i="33" s="1"/>
  <c r="AN31" i="14"/>
  <c r="M27" i="33" s="1"/>
  <c r="AO31" i="14"/>
  <c r="N27" i="33" s="1"/>
  <c r="AQ31" i="14"/>
  <c r="P27" i="33" s="1"/>
  <c r="G19" i="33"/>
  <c r="AW19" i="33" s="1"/>
  <c r="AJ23" i="14"/>
  <c r="I19" i="33" s="1"/>
  <c r="AK23" i="14"/>
  <c r="J19" i="33" s="1"/>
  <c r="AL23" i="14"/>
  <c r="K19" i="33" s="1"/>
  <c r="AM23" i="14"/>
  <c r="L19" i="33" s="1"/>
  <c r="AN23" i="14"/>
  <c r="M19" i="33" s="1"/>
  <c r="AO23" i="14"/>
  <c r="N19" i="33" s="1"/>
  <c r="AQ23" i="14"/>
  <c r="P19" i="33" s="1"/>
  <c r="G11" i="33"/>
  <c r="AW11" i="33" s="1"/>
  <c r="AJ15" i="14"/>
  <c r="I11" i="33" s="1"/>
  <c r="AK15" i="14"/>
  <c r="J11" i="33" s="1"/>
  <c r="AL15" i="14"/>
  <c r="K11" i="33" s="1"/>
  <c r="AM15" i="14"/>
  <c r="L11" i="33" s="1"/>
  <c r="AN15" i="14"/>
  <c r="M11" i="33" s="1"/>
  <c r="AO15" i="14"/>
  <c r="N11" i="33" s="1"/>
  <c r="AQ15" i="14"/>
  <c r="P11" i="33" s="1"/>
  <c r="AK12" i="14"/>
  <c r="AJ162" i="14"/>
  <c r="I158" i="33" s="1"/>
  <c r="AQ160" i="14"/>
  <c r="P156" i="33" s="1"/>
  <c r="AO159" i="14"/>
  <c r="N155" i="33" s="1"/>
  <c r="AN158" i="14"/>
  <c r="M154" i="33" s="1"/>
  <c r="AM157" i="14"/>
  <c r="L153" i="33" s="1"/>
  <c r="AL156" i="14"/>
  <c r="K152" i="33" s="1"/>
  <c r="AJ155" i="14"/>
  <c r="I151" i="33" s="1"/>
  <c r="AM153" i="14"/>
  <c r="L149" i="33" s="1"/>
  <c r="AN151" i="14"/>
  <c r="M147" i="33" s="1"/>
  <c r="AN149" i="14"/>
  <c r="M145" i="33" s="1"/>
  <c r="AL144" i="14"/>
  <c r="K140" i="33" s="1"/>
  <c r="AM140" i="14"/>
  <c r="L136" i="33" s="1"/>
  <c r="AK138" i="14"/>
  <c r="J134" i="33" s="1"/>
  <c r="AQ135" i="14"/>
  <c r="P131" i="33" s="1"/>
  <c r="AN133" i="14"/>
  <c r="M129" i="33" s="1"/>
  <c r="AL131" i="14"/>
  <c r="K127" i="33" s="1"/>
  <c r="AJ129" i="14"/>
  <c r="I125" i="33" s="1"/>
  <c r="AM124" i="14"/>
  <c r="L120" i="33" s="1"/>
  <c r="AQ119" i="14"/>
  <c r="P115" i="33" s="1"/>
  <c r="AL115" i="14"/>
  <c r="K111" i="33" s="1"/>
  <c r="AK106" i="14"/>
  <c r="J102" i="33" s="1"/>
  <c r="AN101" i="14"/>
  <c r="M97" i="33" s="1"/>
  <c r="AJ97" i="14"/>
  <c r="I93" i="33" s="1"/>
  <c r="AM92" i="14"/>
  <c r="L88" i="33" s="1"/>
  <c r="AQ87" i="14"/>
  <c r="P83" i="33" s="1"/>
  <c r="AL83" i="14"/>
  <c r="K79" i="33" s="1"/>
  <c r="AK57" i="14"/>
  <c r="J53" i="33" s="1"/>
  <c r="G146" i="33"/>
  <c r="AW146" i="33" s="1"/>
  <c r="AQ150" i="14"/>
  <c r="P146" i="33" s="1"/>
  <c r="AK150" i="14"/>
  <c r="J146" i="33" s="1"/>
  <c r="G138" i="33"/>
  <c r="AW138" i="33" s="1"/>
  <c r="AQ142" i="14"/>
  <c r="P138" i="33" s="1"/>
  <c r="AK142" i="14"/>
  <c r="J138" i="33" s="1"/>
  <c r="G130" i="33"/>
  <c r="AW130" i="33" s="1"/>
  <c r="AQ134" i="14"/>
  <c r="P130" i="33" s="1"/>
  <c r="AJ134" i="14"/>
  <c r="I130" i="33" s="1"/>
  <c r="AK134" i="14"/>
  <c r="J130" i="33" s="1"/>
  <c r="G122" i="33"/>
  <c r="AW122" i="33" s="1"/>
  <c r="AQ126" i="14"/>
  <c r="P122" i="33" s="1"/>
  <c r="AJ126" i="14"/>
  <c r="I122" i="33" s="1"/>
  <c r="AK126" i="14"/>
  <c r="J122" i="33" s="1"/>
  <c r="G114" i="33"/>
  <c r="AW114" i="33" s="1"/>
  <c r="AQ118" i="14"/>
  <c r="P114" i="33" s="1"/>
  <c r="AJ118" i="14"/>
  <c r="I114" i="33" s="1"/>
  <c r="AK118" i="14"/>
  <c r="J114" i="33" s="1"/>
  <c r="AL118" i="14"/>
  <c r="K114" i="33" s="1"/>
  <c r="AM118" i="14"/>
  <c r="L114" i="33" s="1"/>
  <c r="G106" i="33"/>
  <c r="AW106" i="33" s="1"/>
  <c r="AQ110" i="14"/>
  <c r="P106" i="33" s="1"/>
  <c r="AJ110" i="14"/>
  <c r="I106" i="33" s="1"/>
  <c r="AK110" i="14"/>
  <c r="J106" i="33" s="1"/>
  <c r="AL110" i="14"/>
  <c r="K106" i="33" s="1"/>
  <c r="AM110" i="14"/>
  <c r="L106" i="33" s="1"/>
  <c r="G98" i="33"/>
  <c r="AW98" i="33" s="1"/>
  <c r="AQ102" i="14"/>
  <c r="P98" i="33" s="1"/>
  <c r="AJ102" i="14"/>
  <c r="I98" i="33" s="1"/>
  <c r="AK102" i="14"/>
  <c r="J98" i="33" s="1"/>
  <c r="AL102" i="14"/>
  <c r="K98" i="33" s="1"/>
  <c r="AM102" i="14"/>
  <c r="L98" i="33" s="1"/>
  <c r="G90" i="33"/>
  <c r="AW90" i="33" s="1"/>
  <c r="AQ94" i="14"/>
  <c r="P90" i="33" s="1"/>
  <c r="AJ94" i="14"/>
  <c r="I90" i="33" s="1"/>
  <c r="AK94" i="14"/>
  <c r="J90" i="33" s="1"/>
  <c r="AL94" i="14"/>
  <c r="K90" i="33" s="1"/>
  <c r="AM94" i="14"/>
  <c r="L90" i="33" s="1"/>
  <c r="G82" i="33"/>
  <c r="AW82" i="33" s="1"/>
  <c r="AQ86" i="14"/>
  <c r="P82" i="33" s="1"/>
  <c r="AJ86" i="14"/>
  <c r="I82" i="33" s="1"/>
  <c r="AK86" i="14"/>
  <c r="J82" i="33" s="1"/>
  <c r="AL86" i="14"/>
  <c r="K82" i="33" s="1"/>
  <c r="AM86" i="14"/>
  <c r="L82" i="33" s="1"/>
  <c r="G74" i="33"/>
  <c r="AW74" i="33" s="1"/>
  <c r="AQ78" i="14"/>
  <c r="P74" i="33" s="1"/>
  <c r="AJ78" i="14"/>
  <c r="I74" i="33" s="1"/>
  <c r="AK78" i="14"/>
  <c r="J74" i="33" s="1"/>
  <c r="AL78" i="14"/>
  <c r="K74" i="33" s="1"/>
  <c r="AM78" i="14"/>
  <c r="L74" i="33" s="1"/>
  <c r="G66" i="33"/>
  <c r="AW66" i="33" s="1"/>
  <c r="AJ70" i="14"/>
  <c r="I66" i="33" s="1"/>
  <c r="AK70" i="14"/>
  <c r="J66" i="33" s="1"/>
  <c r="AL70" i="14"/>
  <c r="K66" i="33" s="1"/>
  <c r="AM70" i="14"/>
  <c r="L66" i="33" s="1"/>
  <c r="AN70" i="14"/>
  <c r="M66" i="33" s="1"/>
  <c r="G58" i="33"/>
  <c r="AW58" i="33" s="1"/>
  <c r="AJ62" i="14"/>
  <c r="I58" i="33" s="1"/>
  <c r="AK62" i="14"/>
  <c r="J58" i="33" s="1"/>
  <c r="AL62" i="14"/>
  <c r="K58" i="33" s="1"/>
  <c r="AM62" i="14"/>
  <c r="L58" i="33" s="1"/>
  <c r="AN62" i="14"/>
  <c r="M58" i="33" s="1"/>
  <c r="AO62" i="14"/>
  <c r="N58" i="33" s="1"/>
  <c r="AQ62" i="14"/>
  <c r="P58" i="33" s="1"/>
  <c r="G50" i="33"/>
  <c r="AW50" i="33" s="1"/>
  <c r="AJ54" i="14"/>
  <c r="I50" i="33" s="1"/>
  <c r="AK54" i="14"/>
  <c r="J50" i="33" s="1"/>
  <c r="AL54" i="14"/>
  <c r="K50" i="33" s="1"/>
  <c r="AM54" i="14"/>
  <c r="L50" i="33" s="1"/>
  <c r="AN54" i="14"/>
  <c r="M50" i="33" s="1"/>
  <c r="AO54" i="14"/>
  <c r="N50" i="33" s="1"/>
  <c r="AQ54" i="14"/>
  <c r="P50" i="33" s="1"/>
  <c r="G42" i="33"/>
  <c r="AW42" i="33" s="1"/>
  <c r="AJ46" i="14"/>
  <c r="I42" i="33" s="1"/>
  <c r="AK46" i="14"/>
  <c r="J42" i="33" s="1"/>
  <c r="AL46" i="14"/>
  <c r="K42" i="33" s="1"/>
  <c r="AM46" i="14"/>
  <c r="L42" i="33" s="1"/>
  <c r="AN46" i="14"/>
  <c r="M42" i="33" s="1"/>
  <c r="AO46" i="14"/>
  <c r="N42" i="33" s="1"/>
  <c r="AQ46" i="14"/>
  <c r="P42" i="33" s="1"/>
  <c r="G34" i="33"/>
  <c r="AW34" i="33" s="1"/>
  <c r="AJ38" i="14"/>
  <c r="I34" i="33" s="1"/>
  <c r="AK38" i="14"/>
  <c r="J34" i="33" s="1"/>
  <c r="AL38" i="14"/>
  <c r="K34" i="33" s="1"/>
  <c r="AM38" i="14"/>
  <c r="L34" i="33" s="1"/>
  <c r="AN38" i="14"/>
  <c r="M34" i="33" s="1"/>
  <c r="G26" i="33"/>
  <c r="AW26" i="33" s="1"/>
  <c r="AJ30" i="14"/>
  <c r="I26" i="33" s="1"/>
  <c r="AK30" i="14"/>
  <c r="J26" i="33" s="1"/>
  <c r="AL30" i="14"/>
  <c r="K26" i="33" s="1"/>
  <c r="AM30" i="14"/>
  <c r="L26" i="33" s="1"/>
  <c r="AN30" i="14"/>
  <c r="M26" i="33" s="1"/>
  <c r="AO30" i="14"/>
  <c r="N26" i="33" s="1"/>
  <c r="G18" i="33"/>
  <c r="AW18" i="33" s="1"/>
  <c r="AJ22" i="14"/>
  <c r="I18" i="33" s="1"/>
  <c r="AK22" i="14"/>
  <c r="J18" i="33" s="1"/>
  <c r="AL22" i="14"/>
  <c r="K18" i="33" s="1"/>
  <c r="AM22" i="14"/>
  <c r="L18" i="33" s="1"/>
  <c r="AN22" i="14"/>
  <c r="M18" i="33" s="1"/>
  <c r="AO22" i="14"/>
  <c r="N18" i="33" s="1"/>
  <c r="G10" i="33"/>
  <c r="AW10" i="33" s="1"/>
  <c r="AJ14" i="14"/>
  <c r="I10" i="33" s="1"/>
  <c r="AK14" i="14"/>
  <c r="J10" i="33" s="1"/>
  <c r="AL14" i="14"/>
  <c r="K10" i="33" s="1"/>
  <c r="AM14" i="14"/>
  <c r="L10" i="33" s="1"/>
  <c r="AN14" i="14"/>
  <c r="M10" i="33" s="1"/>
  <c r="AO14" i="14"/>
  <c r="N10" i="33" s="1"/>
  <c r="AQ14" i="14"/>
  <c r="P10" i="33" s="1"/>
  <c r="AJ12" i="14"/>
  <c r="AQ161" i="14"/>
  <c r="P157" i="33" s="1"/>
  <c r="AO160" i="14"/>
  <c r="N156" i="33" s="1"/>
  <c r="AN159" i="14"/>
  <c r="M155" i="33" s="1"/>
  <c r="AM158" i="14"/>
  <c r="L154" i="33" s="1"/>
  <c r="AL157" i="14"/>
  <c r="K153" i="33" s="1"/>
  <c r="AK156" i="14"/>
  <c r="J152" i="33" s="1"/>
  <c r="AQ154" i="14"/>
  <c r="P150" i="33" s="1"/>
  <c r="AJ153" i="14"/>
  <c r="I149" i="33" s="1"/>
  <c r="AM151" i="14"/>
  <c r="L147" i="33" s="1"/>
  <c r="AO147" i="14"/>
  <c r="N143" i="33" s="1"/>
  <c r="AQ145" i="14"/>
  <c r="P141" i="33" s="1"/>
  <c r="AQ143" i="14"/>
  <c r="P139" i="33" s="1"/>
  <c r="AL142" i="14"/>
  <c r="K138" i="33" s="1"/>
  <c r="AL140" i="14"/>
  <c r="K136" i="33" s="1"/>
  <c r="AO135" i="14"/>
  <c r="N131" i="33" s="1"/>
  <c r="AK131" i="14"/>
  <c r="J127" i="33" s="1"/>
  <c r="AQ128" i="14"/>
  <c r="P124" i="33" s="1"/>
  <c r="AN126" i="14"/>
  <c r="M122" i="33" s="1"/>
  <c r="AO119" i="14"/>
  <c r="N115" i="33" s="1"/>
  <c r="AN110" i="14"/>
  <c r="M106" i="33" s="1"/>
  <c r="AQ96" i="14"/>
  <c r="P92" i="33" s="1"/>
  <c r="AO87" i="14"/>
  <c r="N83" i="33" s="1"/>
  <c r="AN78" i="14"/>
  <c r="M74" i="33" s="1"/>
  <c r="AQ73" i="14"/>
  <c r="P69" i="33" s="1"/>
  <c r="AJ57" i="14"/>
  <c r="I53" i="33" s="1"/>
  <c r="AO38" i="14"/>
  <c r="N34" i="33" s="1"/>
  <c r="G145" i="33"/>
  <c r="AW145" i="33" s="1"/>
  <c r="AO149" i="14"/>
  <c r="N145" i="33" s="1"/>
  <c r="AQ149" i="14"/>
  <c r="P145" i="33" s="1"/>
  <c r="AJ149" i="14"/>
  <c r="I145" i="33" s="1"/>
  <c r="G137" i="33"/>
  <c r="AW137" i="33" s="1"/>
  <c r="AO141" i="14"/>
  <c r="N137" i="33" s="1"/>
  <c r="AQ141" i="14"/>
  <c r="P137" i="33" s="1"/>
  <c r="AJ141" i="14"/>
  <c r="I137" i="33" s="1"/>
  <c r="G129" i="33"/>
  <c r="AW129" i="33" s="1"/>
  <c r="AO133" i="14"/>
  <c r="N129" i="33" s="1"/>
  <c r="AQ133" i="14"/>
  <c r="P129" i="33" s="1"/>
  <c r="AJ133" i="14"/>
  <c r="I129" i="33" s="1"/>
  <c r="G121" i="33"/>
  <c r="AW121" i="33" s="1"/>
  <c r="AO125" i="14"/>
  <c r="N121" i="33" s="1"/>
  <c r="AQ125" i="14"/>
  <c r="P121" i="33" s="1"/>
  <c r="AJ125" i="14"/>
  <c r="I121" i="33" s="1"/>
  <c r="G113" i="33"/>
  <c r="AW113" i="33" s="1"/>
  <c r="AO117" i="14"/>
  <c r="N113" i="33" s="1"/>
  <c r="AQ117" i="14"/>
  <c r="P113" i="33" s="1"/>
  <c r="AJ117" i="14"/>
  <c r="I113" i="33" s="1"/>
  <c r="AK117" i="14"/>
  <c r="J113" i="33" s="1"/>
  <c r="AL117" i="14"/>
  <c r="K113" i="33" s="1"/>
  <c r="G105" i="33"/>
  <c r="AW105" i="33" s="1"/>
  <c r="AO109" i="14"/>
  <c r="N105" i="33" s="1"/>
  <c r="AQ109" i="14"/>
  <c r="P105" i="33" s="1"/>
  <c r="AJ109" i="14"/>
  <c r="I105" i="33" s="1"/>
  <c r="AK109" i="14"/>
  <c r="J105" i="33" s="1"/>
  <c r="AL109" i="14"/>
  <c r="K105" i="33" s="1"/>
  <c r="G97" i="33"/>
  <c r="AW97" i="33" s="1"/>
  <c r="AO101" i="14"/>
  <c r="N97" i="33" s="1"/>
  <c r="AQ101" i="14"/>
  <c r="P97" i="33" s="1"/>
  <c r="AJ101" i="14"/>
  <c r="I97" i="33" s="1"/>
  <c r="AK101" i="14"/>
  <c r="J97" i="33" s="1"/>
  <c r="AL101" i="14"/>
  <c r="K97" i="33" s="1"/>
  <c r="G89" i="33"/>
  <c r="AW89" i="33" s="1"/>
  <c r="AO93" i="14"/>
  <c r="N89" i="33" s="1"/>
  <c r="AQ93" i="14"/>
  <c r="P89" i="33" s="1"/>
  <c r="AJ93" i="14"/>
  <c r="I89" i="33" s="1"/>
  <c r="AK93" i="14"/>
  <c r="J89" i="33" s="1"/>
  <c r="AL93" i="14"/>
  <c r="K89" i="33" s="1"/>
  <c r="G81" i="33"/>
  <c r="AW81" i="33" s="1"/>
  <c r="AO85" i="14"/>
  <c r="N81" i="33" s="1"/>
  <c r="AQ85" i="14"/>
  <c r="P81" i="33" s="1"/>
  <c r="AJ85" i="14"/>
  <c r="I81" i="33" s="1"/>
  <c r="AK85" i="14"/>
  <c r="J81" i="33" s="1"/>
  <c r="AL85" i="14"/>
  <c r="K81" i="33" s="1"/>
  <c r="G73" i="33"/>
  <c r="AW73" i="33" s="1"/>
  <c r="AO77" i="14"/>
  <c r="N73" i="33" s="1"/>
  <c r="AQ77" i="14"/>
  <c r="P73" i="33" s="1"/>
  <c r="AJ77" i="14"/>
  <c r="I73" i="33" s="1"/>
  <c r="AK77" i="14"/>
  <c r="J73" i="33" s="1"/>
  <c r="AL77" i="14"/>
  <c r="K73" i="33" s="1"/>
  <c r="AQ69" i="14"/>
  <c r="P65" i="33" s="1"/>
  <c r="AJ69" i="14"/>
  <c r="I65" i="33" s="1"/>
  <c r="AK69" i="14"/>
  <c r="J65" i="33" s="1"/>
  <c r="AL69" i="14"/>
  <c r="K65" i="33" s="1"/>
  <c r="AM69" i="14"/>
  <c r="L65" i="33" s="1"/>
  <c r="G65" i="33"/>
  <c r="AW65" i="33" s="1"/>
  <c r="AN69" i="14"/>
  <c r="M65" i="33" s="1"/>
  <c r="AO69" i="14"/>
  <c r="N65" i="33" s="1"/>
  <c r="AQ61" i="14"/>
  <c r="P57" i="33" s="1"/>
  <c r="AJ61" i="14"/>
  <c r="I57" i="33" s="1"/>
  <c r="G57" i="33"/>
  <c r="AW57" i="33" s="1"/>
  <c r="AK61" i="14"/>
  <c r="J57" i="33" s="1"/>
  <c r="AL61" i="14"/>
  <c r="K57" i="33" s="1"/>
  <c r="AM61" i="14"/>
  <c r="L57" i="33" s="1"/>
  <c r="G49" i="33"/>
  <c r="AW49" i="33" s="1"/>
  <c r="AQ53" i="14"/>
  <c r="P49" i="33" s="1"/>
  <c r="AJ53" i="14"/>
  <c r="I49" i="33" s="1"/>
  <c r="AK53" i="14"/>
  <c r="J49" i="33" s="1"/>
  <c r="AL53" i="14"/>
  <c r="K49" i="33" s="1"/>
  <c r="AM53" i="14"/>
  <c r="L49" i="33" s="1"/>
  <c r="AN53" i="14"/>
  <c r="M49" i="33" s="1"/>
  <c r="AO53" i="14"/>
  <c r="N49" i="33" s="1"/>
  <c r="AQ45" i="14"/>
  <c r="P41" i="33" s="1"/>
  <c r="AJ45" i="14"/>
  <c r="I41" i="33" s="1"/>
  <c r="AK45" i="14"/>
  <c r="J41" i="33" s="1"/>
  <c r="AL45" i="14"/>
  <c r="K41" i="33" s="1"/>
  <c r="G41" i="33"/>
  <c r="AW41" i="33" s="1"/>
  <c r="AM45" i="14"/>
  <c r="L41" i="33" s="1"/>
  <c r="AN45" i="14"/>
  <c r="M41" i="33" s="1"/>
  <c r="AO45" i="14"/>
  <c r="N41" i="33" s="1"/>
  <c r="AQ37" i="14"/>
  <c r="P33" i="33" s="1"/>
  <c r="G33" i="33"/>
  <c r="AW33" i="33" s="1"/>
  <c r="AJ37" i="14"/>
  <c r="I33" i="33" s="1"/>
  <c r="AK37" i="14"/>
  <c r="J33" i="33" s="1"/>
  <c r="AL37" i="14"/>
  <c r="K33" i="33" s="1"/>
  <c r="AM37" i="14"/>
  <c r="L33" i="33" s="1"/>
  <c r="AN37" i="14"/>
  <c r="M33" i="33" s="1"/>
  <c r="AO37" i="14"/>
  <c r="N33" i="33" s="1"/>
  <c r="G25" i="33"/>
  <c r="AW25" i="33" s="1"/>
  <c r="AQ29" i="14"/>
  <c r="P25" i="33" s="1"/>
  <c r="AJ29" i="14"/>
  <c r="I25" i="33" s="1"/>
  <c r="AK29" i="14"/>
  <c r="J25" i="33" s="1"/>
  <c r="AL29" i="14"/>
  <c r="K25" i="33" s="1"/>
  <c r="AM29" i="14"/>
  <c r="L25" i="33" s="1"/>
  <c r="AN29" i="14"/>
  <c r="M25" i="33" s="1"/>
  <c r="AO29" i="14"/>
  <c r="N25" i="33" s="1"/>
  <c r="G17" i="33"/>
  <c r="AW17" i="33" s="1"/>
  <c r="AQ21" i="14"/>
  <c r="P17" i="33" s="1"/>
  <c r="AJ21" i="14"/>
  <c r="I17" i="33" s="1"/>
  <c r="AK21" i="14"/>
  <c r="J17" i="33" s="1"/>
  <c r="AL21" i="14"/>
  <c r="K17" i="33" s="1"/>
  <c r="AM21" i="14"/>
  <c r="L17" i="33" s="1"/>
  <c r="AN21" i="14"/>
  <c r="M17" i="33" s="1"/>
  <c r="G9" i="33"/>
  <c r="AW9" i="33" s="1"/>
  <c r="AQ13" i="14"/>
  <c r="P9" i="33" s="1"/>
  <c r="AJ13" i="14"/>
  <c r="I9" i="33" s="1"/>
  <c r="AK13" i="14"/>
  <c r="J9" i="33" s="1"/>
  <c r="AL13" i="14"/>
  <c r="K9" i="33" s="1"/>
  <c r="AM13" i="14"/>
  <c r="L9" i="33" s="1"/>
  <c r="AN13" i="14"/>
  <c r="M9" i="33" s="1"/>
  <c r="AQ162" i="14"/>
  <c r="P158" i="33" s="1"/>
  <c r="AO161" i="14"/>
  <c r="N157" i="33" s="1"/>
  <c r="AN160" i="14"/>
  <c r="M156" i="33" s="1"/>
  <c r="AM159" i="14"/>
  <c r="L155" i="33" s="1"/>
  <c r="AL158" i="14"/>
  <c r="K154" i="33" s="1"/>
  <c r="AK157" i="14"/>
  <c r="J153" i="33" s="1"/>
  <c r="AJ156" i="14"/>
  <c r="I152" i="33" s="1"/>
  <c r="AO154" i="14"/>
  <c r="N150" i="33" s="1"/>
  <c r="AQ152" i="14"/>
  <c r="P148" i="33" s="1"/>
  <c r="AK151" i="14"/>
  <c r="J147" i="33" s="1"/>
  <c r="AL149" i="14"/>
  <c r="K145" i="33" s="1"/>
  <c r="AL147" i="14"/>
  <c r="K143" i="33" s="1"/>
  <c r="AO145" i="14"/>
  <c r="N141" i="33" s="1"/>
  <c r="AO143" i="14"/>
  <c r="N139" i="33" s="1"/>
  <c r="AJ142" i="14"/>
  <c r="I138" i="33" s="1"/>
  <c r="AQ137" i="14"/>
  <c r="P133" i="33" s="1"/>
  <c r="AN135" i="14"/>
  <c r="M131" i="33" s="1"/>
  <c r="AL133" i="14"/>
  <c r="K129" i="33" s="1"/>
  <c r="AO128" i="14"/>
  <c r="N124" i="33" s="1"/>
  <c r="AM126" i="14"/>
  <c r="L122" i="33" s="1"/>
  <c r="AL123" i="14"/>
  <c r="K119" i="33" s="1"/>
  <c r="AO118" i="14"/>
  <c r="N114" i="33" s="1"/>
  <c r="AK114" i="14"/>
  <c r="J110" i="33" s="1"/>
  <c r="AN109" i="14"/>
  <c r="M105" i="33" s="1"/>
  <c r="AJ105" i="14"/>
  <c r="I101" i="33" s="1"/>
  <c r="AQ95" i="14"/>
  <c r="P91" i="33" s="1"/>
  <c r="AL91" i="14"/>
  <c r="K87" i="33" s="1"/>
  <c r="AO86" i="14"/>
  <c r="N82" i="33" s="1"/>
  <c r="AK82" i="14"/>
  <c r="J78" i="33" s="1"/>
  <c r="AN77" i="14"/>
  <c r="M73" i="33" s="1"/>
  <c r="AQ70" i="14"/>
  <c r="P66" i="33" s="1"/>
  <c r="AJ32" i="14"/>
  <c r="I28" i="33" s="1"/>
  <c r="G144" i="33"/>
  <c r="AW144" i="33" s="1"/>
  <c r="AN148" i="14"/>
  <c r="M144" i="33" s="1"/>
  <c r="AO148" i="14"/>
  <c r="N144" i="33" s="1"/>
  <c r="G136" i="33"/>
  <c r="AW136" i="33" s="1"/>
  <c r="AN140" i="14"/>
  <c r="M136" i="33" s="1"/>
  <c r="AO140" i="14"/>
  <c r="N136" i="33" s="1"/>
  <c r="G128" i="33"/>
  <c r="AW128" i="33" s="1"/>
  <c r="AN132" i="14"/>
  <c r="M128" i="33" s="1"/>
  <c r="AO132" i="14"/>
  <c r="N128" i="33" s="1"/>
  <c r="AQ132" i="14"/>
  <c r="P128" i="33" s="1"/>
  <c r="G120" i="33"/>
  <c r="AW120" i="33" s="1"/>
  <c r="AN124" i="14"/>
  <c r="M120" i="33" s="1"/>
  <c r="AO124" i="14"/>
  <c r="N120" i="33" s="1"/>
  <c r="AQ124" i="14"/>
  <c r="P120" i="33" s="1"/>
  <c r="AJ124" i="14"/>
  <c r="I120" i="33" s="1"/>
  <c r="AK124" i="14"/>
  <c r="J120" i="33" s="1"/>
  <c r="G112" i="33"/>
  <c r="AW112" i="33" s="1"/>
  <c r="AN116" i="14"/>
  <c r="M112" i="33" s="1"/>
  <c r="AO116" i="14"/>
  <c r="N112" i="33" s="1"/>
  <c r="AQ116" i="14"/>
  <c r="P112" i="33" s="1"/>
  <c r="AJ116" i="14"/>
  <c r="I112" i="33" s="1"/>
  <c r="AK116" i="14"/>
  <c r="J112" i="33" s="1"/>
  <c r="G104" i="33"/>
  <c r="AW104" i="33" s="1"/>
  <c r="AN108" i="14"/>
  <c r="M104" i="33" s="1"/>
  <c r="AO108" i="14"/>
  <c r="N104" i="33" s="1"/>
  <c r="AQ108" i="14"/>
  <c r="P104" i="33" s="1"/>
  <c r="AJ108" i="14"/>
  <c r="I104" i="33" s="1"/>
  <c r="AK108" i="14"/>
  <c r="J104" i="33" s="1"/>
  <c r="G96" i="33"/>
  <c r="AW96" i="33" s="1"/>
  <c r="AN100" i="14"/>
  <c r="M96" i="33" s="1"/>
  <c r="AO100" i="14"/>
  <c r="N96" i="33" s="1"/>
  <c r="AQ100" i="14"/>
  <c r="P96" i="33" s="1"/>
  <c r="AJ100" i="14"/>
  <c r="I96" i="33" s="1"/>
  <c r="AK100" i="14"/>
  <c r="J96" i="33" s="1"/>
  <c r="G88" i="33"/>
  <c r="AW88" i="33" s="1"/>
  <c r="AN92" i="14"/>
  <c r="M88" i="33" s="1"/>
  <c r="AO92" i="14"/>
  <c r="N88" i="33" s="1"/>
  <c r="AQ92" i="14"/>
  <c r="P88" i="33" s="1"/>
  <c r="AJ92" i="14"/>
  <c r="I88" i="33" s="1"/>
  <c r="AK92" i="14"/>
  <c r="J88" i="33" s="1"/>
  <c r="G80" i="33"/>
  <c r="AW80" i="33" s="1"/>
  <c r="AN84" i="14"/>
  <c r="M80" i="33" s="1"/>
  <c r="AO84" i="14"/>
  <c r="N80" i="33" s="1"/>
  <c r="AQ84" i="14"/>
  <c r="P80" i="33" s="1"/>
  <c r="AJ84" i="14"/>
  <c r="I80" i="33" s="1"/>
  <c r="AK84" i="14"/>
  <c r="J80" i="33" s="1"/>
  <c r="G72" i="33"/>
  <c r="AW72" i="33" s="1"/>
  <c r="AN76" i="14"/>
  <c r="M72" i="33" s="1"/>
  <c r="AO76" i="14"/>
  <c r="N72" i="33" s="1"/>
  <c r="AQ76" i="14"/>
  <c r="P72" i="33" s="1"/>
  <c r="AJ76" i="14"/>
  <c r="I72" i="33" s="1"/>
  <c r="AK76" i="14"/>
  <c r="J72" i="33" s="1"/>
  <c r="AO68" i="14"/>
  <c r="N64" i="33" s="1"/>
  <c r="AQ68" i="14"/>
  <c r="P64" i="33" s="1"/>
  <c r="AJ68" i="14"/>
  <c r="I64" i="33" s="1"/>
  <c r="AK68" i="14"/>
  <c r="J64" i="33" s="1"/>
  <c r="AL68" i="14"/>
  <c r="K64" i="33" s="1"/>
  <c r="G64" i="33"/>
  <c r="AW64" i="33" s="1"/>
  <c r="AM68" i="14"/>
  <c r="L64" i="33" s="1"/>
  <c r="AN68" i="14"/>
  <c r="M64" i="33" s="1"/>
  <c r="AO60" i="14"/>
  <c r="N56" i="33" s="1"/>
  <c r="AQ60" i="14"/>
  <c r="P56" i="33" s="1"/>
  <c r="G56" i="33"/>
  <c r="AW56" i="33" s="1"/>
  <c r="AJ60" i="14"/>
  <c r="I56" i="33" s="1"/>
  <c r="AK60" i="14"/>
  <c r="J56" i="33" s="1"/>
  <c r="AL60" i="14"/>
  <c r="K56" i="33" s="1"/>
  <c r="AM60" i="14"/>
  <c r="L56" i="33" s="1"/>
  <c r="AN60" i="14"/>
  <c r="M56" i="33" s="1"/>
  <c r="AO52" i="14"/>
  <c r="N48" i="33" s="1"/>
  <c r="AQ52" i="14"/>
  <c r="P48" i="33" s="1"/>
  <c r="AJ52" i="14"/>
  <c r="I48" i="33" s="1"/>
  <c r="AK52" i="14"/>
  <c r="J48" i="33" s="1"/>
  <c r="AL52" i="14"/>
  <c r="K48" i="33" s="1"/>
  <c r="G48" i="33"/>
  <c r="AW48" i="33" s="1"/>
  <c r="AO44" i="14"/>
  <c r="N40" i="33" s="1"/>
  <c r="AQ44" i="14"/>
  <c r="P40" i="33" s="1"/>
  <c r="AJ44" i="14"/>
  <c r="I40" i="33" s="1"/>
  <c r="G40" i="33"/>
  <c r="AW40" i="33" s="1"/>
  <c r="AK44" i="14"/>
  <c r="J40" i="33" s="1"/>
  <c r="AL44" i="14"/>
  <c r="K40" i="33" s="1"/>
  <c r="AM44" i="14"/>
  <c r="L40" i="33" s="1"/>
  <c r="AN44" i="14"/>
  <c r="M40" i="33" s="1"/>
  <c r="AO36" i="14"/>
  <c r="N32" i="33" s="1"/>
  <c r="G32" i="33"/>
  <c r="AW32" i="33" s="1"/>
  <c r="AQ36" i="14"/>
  <c r="P32" i="33" s="1"/>
  <c r="AJ36" i="14"/>
  <c r="I32" i="33" s="1"/>
  <c r="AK36" i="14"/>
  <c r="J32" i="33" s="1"/>
  <c r="AL36" i="14"/>
  <c r="K32" i="33" s="1"/>
  <c r="AM36" i="14"/>
  <c r="L32" i="33" s="1"/>
  <c r="AN36" i="14"/>
  <c r="M32" i="33" s="1"/>
  <c r="AO28" i="14"/>
  <c r="N24" i="33" s="1"/>
  <c r="AQ28" i="14"/>
  <c r="P24" i="33" s="1"/>
  <c r="AJ28" i="14"/>
  <c r="I24" i="33" s="1"/>
  <c r="AK28" i="14"/>
  <c r="J24" i="33" s="1"/>
  <c r="AL28" i="14"/>
  <c r="K24" i="33" s="1"/>
  <c r="AM28" i="14"/>
  <c r="L24" i="33" s="1"/>
  <c r="G24" i="33"/>
  <c r="AW24" i="33" s="1"/>
  <c r="AN28" i="14"/>
  <c r="M24" i="33" s="1"/>
  <c r="AO20" i="14"/>
  <c r="N16" i="33" s="1"/>
  <c r="AQ20" i="14"/>
  <c r="P16" i="33" s="1"/>
  <c r="AJ20" i="14"/>
  <c r="I16" i="33" s="1"/>
  <c r="AK20" i="14"/>
  <c r="J16" i="33" s="1"/>
  <c r="G16" i="33"/>
  <c r="AW16" i="33" s="1"/>
  <c r="AL20" i="14"/>
  <c r="K16" i="33" s="1"/>
  <c r="AM20" i="14"/>
  <c r="L16" i="33" s="1"/>
  <c r="AN20" i="14"/>
  <c r="M16" i="33" s="1"/>
  <c r="AQ12" i="14"/>
  <c r="AO162" i="14"/>
  <c r="N158" i="33" s="1"/>
  <c r="AN161" i="14"/>
  <c r="M157" i="33" s="1"/>
  <c r="AM160" i="14"/>
  <c r="L156" i="33" s="1"/>
  <c r="AL159" i="14"/>
  <c r="K155" i="33" s="1"/>
  <c r="AK158" i="14"/>
  <c r="J154" i="33" s="1"/>
  <c r="AJ157" i="14"/>
  <c r="I153" i="33" s="1"/>
  <c r="AN154" i="14"/>
  <c r="M150" i="33" s="1"/>
  <c r="AO152" i="14"/>
  <c r="N148" i="33" s="1"/>
  <c r="AO150" i="14"/>
  <c r="N146" i="33" s="1"/>
  <c r="AK149" i="14"/>
  <c r="J145" i="33" s="1"/>
  <c r="AM145" i="14"/>
  <c r="L141" i="33" s="1"/>
  <c r="AN143" i="14"/>
  <c r="M139" i="33" s="1"/>
  <c r="AN141" i="14"/>
  <c r="M137" i="33" s="1"/>
  <c r="AJ140" i="14"/>
  <c r="I136" i="33" s="1"/>
  <c r="AO137" i="14"/>
  <c r="N133" i="33" s="1"/>
  <c r="AM135" i="14"/>
  <c r="L131" i="33" s="1"/>
  <c r="AK133" i="14"/>
  <c r="J129" i="33" s="1"/>
  <c r="AQ130" i="14"/>
  <c r="P126" i="33" s="1"/>
  <c r="AN128" i="14"/>
  <c r="M124" i="33" s="1"/>
  <c r="AL126" i="14"/>
  <c r="K122" i="33" s="1"/>
  <c r="AN118" i="14"/>
  <c r="M114" i="33" s="1"/>
  <c r="AM109" i="14"/>
  <c r="L105" i="33" s="1"/>
  <c r="AQ104" i="14"/>
  <c r="P100" i="33" s="1"/>
  <c r="AL100" i="14"/>
  <c r="K96" i="33" s="1"/>
  <c r="AO95" i="14"/>
  <c r="N91" i="33" s="1"/>
  <c r="AN86" i="14"/>
  <c r="M82" i="33" s="1"/>
  <c r="AM77" i="14"/>
  <c r="L73" i="33" s="1"/>
  <c r="AO70" i="14"/>
  <c r="N66" i="33" s="1"/>
  <c r="AM52" i="14"/>
  <c r="L48" i="33" s="1"/>
  <c r="AQ30" i="14"/>
  <c r="P26" i="33" s="1"/>
  <c r="G151" i="33"/>
  <c r="AW151" i="33" s="1"/>
  <c r="AM155" i="14"/>
  <c r="L151" i="33" s="1"/>
  <c r="G143" i="33"/>
  <c r="AW143" i="33" s="1"/>
  <c r="AM147" i="14"/>
  <c r="L143" i="33" s="1"/>
  <c r="AN147" i="14"/>
  <c r="M143" i="33" s="1"/>
  <c r="AQ147" i="14"/>
  <c r="P143" i="33" s="1"/>
  <c r="G135" i="33"/>
  <c r="AW135" i="33" s="1"/>
  <c r="AM139" i="14"/>
  <c r="L135" i="33" s="1"/>
  <c r="AN139" i="14"/>
  <c r="M135" i="33" s="1"/>
  <c r="AO139" i="14"/>
  <c r="N135" i="33" s="1"/>
  <c r="AQ139" i="14"/>
  <c r="P135" i="33" s="1"/>
  <c r="G127" i="33"/>
  <c r="AW127" i="33" s="1"/>
  <c r="AM131" i="14"/>
  <c r="L127" i="33" s="1"/>
  <c r="AN131" i="14"/>
  <c r="M127" i="33" s="1"/>
  <c r="AO131" i="14"/>
  <c r="N127" i="33" s="1"/>
  <c r="AQ131" i="14"/>
  <c r="P127" i="33" s="1"/>
  <c r="G119" i="33"/>
  <c r="AW119" i="33" s="1"/>
  <c r="AM123" i="14"/>
  <c r="L119" i="33" s="1"/>
  <c r="AN123" i="14"/>
  <c r="M119" i="33" s="1"/>
  <c r="AO123" i="14"/>
  <c r="N119" i="33" s="1"/>
  <c r="AQ123" i="14"/>
  <c r="P119" i="33" s="1"/>
  <c r="AJ123" i="14"/>
  <c r="I119" i="33" s="1"/>
  <c r="G111" i="33"/>
  <c r="AW111" i="33" s="1"/>
  <c r="AM115" i="14"/>
  <c r="L111" i="33" s="1"/>
  <c r="AN115" i="14"/>
  <c r="M111" i="33" s="1"/>
  <c r="AO115" i="14"/>
  <c r="N111" i="33" s="1"/>
  <c r="AQ115" i="14"/>
  <c r="P111" i="33" s="1"/>
  <c r="AJ115" i="14"/>
  <c r="I111" i="33" s="1"/>
  <c r="G103" i="33"/>
  <c r="AW103" i="33" s="1"/>
  <c r="AM107" i="14"/>
  <c r="L103" i="33" s="1"/>
  <c r="AN107" i="14"/>
  <c r="M103" i="33" s="1"/>
  <c r="AO107" i="14"/>
  <c r="N103" i="33" s="1"/>
  <c r="AQ107" i="14"/>
  <c r="P103" i="33" s="1"/>
  <c r="AJ107" i="14"/>
  <c r="I103" i="33" s="1"/>
  <c r="G95" i="33"/>
  <c r="AW95" i="33" s="1"/>
  <c r="AM99" i="14"/>
  <c r="L95" i="33" s="1"/>
  <c r="AN99" i="14"/>
  <c r="M95" i="33" s="1"/>
  <c r="AO99" i="14"/>
  <c r="N95" i="33" s="1"/>
  <c r="AQ99" i="14"/>
  <c r="P95" i="33" s="1"/>
  <c r="AJ99" i="14"/>
  <c r="I95" i="33" s="1"/>
  <c r="G87" i="33"/>
  <c r="AW87" i="33" s="1"/>
  <c r="AM91" i="14"/>
  <c r="L87" i="33" s="1"/>
  <c r="AN91" i="14"/>
  <c r="M87" i="33" s="1"/>
  <c r="AO91" i="14"/>
  <c r="N87" i="33" s="1"/>
  <c r="AQ91" i="14"/>
  <c r="P87" i="33" s="1"/>
  <c r="AJ91" i="14"/>
  <c r="I87" i="33" s="1"/>
  <c r="AM83" i="14"/>
  <c r="L79" i="33" s="1"/>
  <c r="AN83" i="14"/>
  <c r="M79" i="33" s="1"/>
  <c r="AO83" i="14"/>
  <c r="N79" i="33" s="1"/>
  <c r="AQ83" i="14"/>
  <c r="P79" i="33" s="1"/>
  <c r="G79" i="33"/>
  <c r="AW79" i="33" s="1"/>
  <c r="AJ83" i="14"/>
  <c r="I79" i="33" s="1"/>
  <c r="G71" i="33"/>
  <c r="AW71" i="33" s="1"/>
  <c r="AM75" i="14"/>
  <c r="L71" i="33" s="1"/>
  <c r="AN75" i="14"/>
  <c r="M71" i="33" s="1"/>
  <c r="AO75" i="14"/>
  <c r="N71" i="33" s="1"/>
  <c r="AQ75" i="14"/>
  <c r="P71" i="33" s="1"/>
  <c r="AJ75" i="14"/>
  <c r="I71" i="33" s="1"/>
  <c r="AN67" i="14"/>
  <c r="M63" i="33" s="1"/>
  <c r="AO67" i="14"/>
  <c r="N63" i="33" s="1"/>
  <c r="AQ67" i="14"/>
  <c r="P63" i="33" s="1"/>
  <c r="AJ67" i="14"/>
  <c r="I63" i="33" s="1"/>
  <c r="G63" i="33"/>
  <c r="AW63" i="33" s="1"/>
  <c r="AK67" i="14"/>
  <c r="J63" i="33" s="1"/>
  <c r="AL67" i="14"/>
  <c r="K63" i="33" s="1"/>
  <c r="AM67" i="14"/>
  <c r="L63" i="33" s="1"/>
  <c r="AN59" i="14"/>
  <c r="M55" i="33" s="1"/>
  <c r="G55" i="33"/>
  <c r="AW55" i="33" s="1"/>
  <c r="AO59" i="14"/>
  <c r="N55" i="33" s="1"/>
  <c r="AQ59" i="14"/>
  <c r="P55" i="33" s="1"/>
  <c r="AJ59" i="14"/>
  <c r="I55" i="33" s="1"/>
  <c r="AK59" i="14"/>
  <c r="J55" i="33" s="1"/>
  <c r="AL59" i="14"/>
  <c r="K55" i="33" s="1"/>
  <c r="AM59" i="14"/>
  <c r="L55" i="33" s="1"/>
  <c r="AN51" i="14"/>
  <c r="M47" i="33" s="1"/>
  <c r="AO51" i="14"/>
  <c r="N47" i="33" s="1"/>
  <c r="AQ51" i="14"/>
  <c r="P47" i="33" s="1"/>
  <c r="AJ51" i="14"/>
  <c r="I47" i="33" s="1"/>
  <c r="AK51" i="14"/>
  <c r="J47" i="33" s="1"/>
  <c r="G47" i="33"/>
  <c r="AW47" i="33" s="1"/>
  <c r="AL51" i="14"/>
  <c r="K47" i="33" s="1"/>
  <c r="AM51" i="14"/>
  <c r="L47" i="33" s="1"/>
  <c r="AN43" i="14"/>
  <c r="M39" i="33" s="1"/>
  <c r="AO43" i="14"/>
  <c r="N39" i="33" s="1"/>
  <c r="AQ43" i="14"/>
  <c r="P39" i="33" s="1"/>
  <c r="G39" i="33"/>
  <c r="AW39" i="33" s="1"/>
  <c r="AJ43" i="14"/>
  <c r="I39" i="33" s="1"/>
  <c r="AK43" i="14"/>
  <c r="J39" i="33" s="1"/>
  <c r="G31" i="33"/>
  <c r="AW31" i="33" s="1"/>
  <c r="AN35" i="14"/>
  <c r="M31" i="33" s="1"/>
  <c r="AO35" i="14"/>
  <c r="N31" i="33" s="1"/>
  <c r="AQ35" i="14"/>
  <c r="P31" i="33" s="1"/>
  <c r="AJ35" i="14"/>
  <c r="I31" i="33" s="1"/>
  <c r="AK35" i="14"/>
  <c r="J31" i="33" s="1"/>
  <c r="AL35" i="14"/>
  <c r="K31" i="33" s="1"/>
  <c r="AM35" i="14"/>
  <c r="L31" i="33" s="1"/>
  <c r="AN27" i="14"/>
  <c r="M23" i="33" s="1"/>
  <c r="AO27" i="14"/>
  <c r="N23" i="33" s="1"/>
  <c r="AQ27" i="14"/>
  <c r="P23" i="33" s="1"/>
  <c r="AJ27" i="14"/>
  <c r="I23" i="33" s="1"/>
  <c r="AK27" i="14"/>
  <c r="J23" i="33" s="1"/>
  <c r="G23" i="33"/>
  <c r="AW23" i="33" s="1"/>
  <c r="AL27" i="14"/>
  <c r="K23" i="33" s="1"/>
  <c r="AM27" i="14"/>
  <c r="L23" i="33" s="1"/>
  <c r="AN19" i="14"/>
  <c r="M15" i="33" s="1"/>
  <c r="AO19" i="14"/>
  <c r="N15" i="33" s="1"/>
  <c r="AQ19" i="14"/>
  <c r="P15" i="33" s="1"/>
  <c r="G15" i="33"/>
  <c r="AW15" i="33" s="1"/>
  <c r="AJ19" i="14"/>
  <c r="I15" i="33" s="1"/>
  <c r="AK19" i="14"/>
  <c r="J15" i="33" s="1"/>
  <c r="AL19" i="14"/>
  <c r="K15" i="33" s="1"/>
  <c r="AM19" i="14"/>
  <c r="L15" i="33" s="1"/>
  <c r="AO12" i="14"/>
  <c r="AN162" i="14"/>
  <c r="M158" i="33" s="1"/>
  <c r="AM161" i="14"/>
  <c r="L157" i="33" s="1"/>
  <c r="AL160" i="14"/>
  <c r="K156" i="33" s="1"/>
  <c r="AK159" i="14"/>
  <c r="J155" i="33" s="1"/>
  <c r="AJ158" i="14"/>
  <c r="I154" i="33" s="1"/>
  <c r="AQ156" i="14"/>
  <c r="P152" i="33" s="1"/>
  <c r="AO155" i="14"/>
  <c r="N151" i="33" s="1"/>
  <c r="AN152" i="14"/>
  <c r="M148" i="33" s="1"/>
  <c r="AN150" i="14"/>
  <c r="M146" i="33" s="1"/>
  <c r="AQ148" i="14"/>
  <c r="P144" i="33" s="1"/>
  <c r="AJ147" i="14"/>
  <c r="I143" i="33" s="1"/>
  <c r="AJ145" i="14"/>
  <c r="I141" i="33" s="1"/>
  <c r="AM143" i="14"/>
  <c r="L139" i="33" s="1"/>
  <c r="AM141" i="14"/>
  <c r="L137" i="33" s="1"/>
  <c r="AL139" i="14"/>
  <c r="K135" i="33" s="1"/>
  <c r="AJ137" i="14"/>
  <c r="I133" i="33" s="1"/>
  <c r="AO134" i="14"/>
  <c r="N130" i="33" s="1"/>
  <c r="AM132" i="14"/>
  <c r="L128" i="33" s="1"/>
  <c r="AQ127" i="14"/>
  <c r="P123" i="33" s="1"/>
  <c r="AN125" i="14"/>
  <c r="M121" i="33" s="1"/>
  <c r="AN117" i="14"/>
  <c r="M113" i="33" s="1"/>
  <c r="AJ113" i="14"/>
  <c r="I109" i="33" s="1"/>
  <c r="AM108" i="14"/>
  <c r="L104" i="33" s="1"/>
  <c r="AQ103" i="14"/>
  <c r="P99" i="33" s="1"/>
  <c r="AL99" i="14"/>
  <c r="K95" i="33" s="1"/>
  <c r="AO94" i="14"/>
  <c r="N90" i="33" s="1"/>
  <c r="AN85" i="14"/>
  <c r="M81" i="33" s="1"/>
  <c r="AJ81" i="14"/>
  <c r="I77" i="33" s="1"/>
  <c r="AM76" i="14"/>
  <c r="L72" i="33" s="1"/>
  <c r="AJ48" i="14"/>
  <c r="I44" i="33" s="1"/>
  <c r="AQ22" i="14"/>
  <c r="P18" i="33" s="1"/>
  <c r="G150" i="33"/>
  <c r="AW150" i="33" s="1"/>
  <c r="AL154" i="14"/>
  <c r="K150" i="33" s="1"/>
  <c r="AM154" i="14"/>
  <c r="L150" i="33" s="1"/>
  <c r="G142" i="33"/>
  <c r="AW142" i="33" s="1"/>
  <c r="AL146" i="14"/>
  <c r="K142" i="33" s="1"/>
  <c r="AM146" i="14"/>
  <c r="L142" i="33" s="1"/>
  <c r="AO146" i="14"/>
  <c r="N142" i="33" s="1"/>
  <c r="G134" i="33"/>
  <c r="AW134" i="33" s="1"/>
  <c r="AL138" i="14"/>
  <c r="K134" i="33" s="1"/>
  <c r="AM138" i="14"/>
  <c r="L134" i="33" s="1"/>
  <c r="AN138" i="14"/>
  <c r="M134" i="33" s="1"/>
  <c r="AO138" i="14"/>
  <c r="N134" i="33" s="1"/>
  <c r="G126" i="33"/>
  <c r="AW126" i="33" s="1"/>
  <c r="AL130" i="14"/>
  <c r="K126" i="33" s="1"/>
  <c r="AM130" i="14"/>
  <c r="L126" i="33" s="1"/>
  <c r="AN130" i="14"/>
  <c r="M126" i="33" s="1"/>
  <c r="AO130" i="14"/>
  <c r="N126" i="33" s="1"/>
  <c r="G118" i="33"/>
  <c r="AW118" i="33" s="1"/>
  <c r="AL122" i="14"/>
  <c r="K118" i="33" s="1"/>
  <c r="AM122" i="14"/>
  <c r="L118" i="33" s="1"/>
  <c r="AN122" i="14"/>
  <c r="M118" i="33" s="1"/>
  <c r="AO122" i="14"/>
  <c r="N118" i="33" s="1"/>
  <c r="AQ122" i="14"/>
  <c r="P118" i="33" s="1"/>
  <c r="G110" i="33"/>
  <c r="AW110" i="33" s="1"/>
  <c r="AL114" i="14"/>
  <c r="K110" i="33" s="1"/>
  <c r="AM114" i="14"/>
  <c r="L110" i="33" s="1"/>
  <c r="AN114" i="14"/>
  <c r="M110" i="33" s="1"/>
  <c r="AO114" i="14"/>
  <c r="N110" i="33" s="1"/>
  <c r="AQ114" i="14"/>
  <c r="P110" i="33" s="1"/>
  <c r="G102" i="33"/>
  <c r="AW102" i="33" s="1"/>
  <c r="AL106" i="14"/>
  <c r="K102" i="33" s="1"/>
  <c r="AM106" i="14"/>
  <c r="L102" i="33" s="1"/>
  <c r="AN106" i="14"/>
  <c r="M102" i="33" s="1"/>
  <c r="AO106" i="14"/>
  <c r="N102" i="33" s="1"/>
  <c r="AQ106" i="14"/>
  <c r="P102" i="33" s="1"/>
  <c r="G94" i="33"/>
  <c r="AW94" i="33" s="1"/>
  <c r="AL98" i="14"/>
  <c r="K94" i="33" s="1"/>
  <c r="AM98" i="14"/>
  <c r="L94" i="33" s="1"/>
  <c r="AN98" i="14"/>
  <c r="M94" i="33" s="1"/>
  <c r="AO98" i="14"/>
  <c r="N94" i="33" s="1"/>
  <c r="AQ98" i="14"/>
  <c r="P94" i="33" s="1"/>
  <c r="G86" i="33"/>
  <c r="AW86" i="33" s="1"/>
  <c r="AL90" i="14"/>
  <c r="K86" i="33" s="1"/>
  <c r="AM90" i="14"/>
  <c r="L86" i="33" s="1"/>
  <c r="AN90" i="14"/>
  <c r="M86" i="33" s="1"/>
  <c r="AO90" i="14"/>
  <c r="N86" i="33" s="1"/>
  <c r="AQ90" i="14"/>
  <c r="P86" i="33" s="1"/>
  <c r="G78" i="33"/>
  <c r="AW78" i="33" s="1"/>
  <c r="AL82" i="14"/>
  <c r="K78" i="33" s="1"/>
  <c r="AM82" i="14"/>
  <c r="L78" i="33" s="1"/>
  <c r="AN82" i="14"/>
  <c r="M78" i="33" s="1"/>
  <c r="AO82" i="14"/>
  <c r="N78" i="33" s="1"/>
  <c r="AQ82" i="14"/>
  <c r="P78" i="33" s="1"/>
  <c r="G70" i="33"/>
  <c r="AW70" i="33" s="1"/>
  <c r="AJ74" i="14"/>
  <c r="I70" i="33" s="1"/>
  <c r="AL74" i="14"/>
  <c r="K70" i="33" s="1"/>
  <c r="AM74" i="14"/>
  <c r="L70" i="33" s="1"/>
  <c r="AN74" i="14"/>
  <c r="M70" i="33" s="1"/>
  <c r="AO74" i="14"/>
  <c r="N70" i="33" s="1"/>
  <c r="AQ74" i="14"/>
  <c r="P70" i="33" s="1"/>
  <c r="G62" i="33"/>
  <c r="AW62" i="33" s="1"/>
  <c r="AM66" i="14"/>
  <c r="L62" i="33" s="1"/>
  <c r="AN66" i="14"/>
  <c r="M62" i="33" s="1"/>
  <c r="AO66" i="14"/>
  <c r="N62" i="33" s="1"/>
  <c r="AQ66" i="14"/>
  <c r="P62" i="33" s="1"/>
  <c r="AJ66" i="14"/>
  <c r="I62" i="33" s="1"/>
  <c r="G54" i="33"/>
  <c r="AW54" i="33" s="1"/>
  <c r="AM58" i="14"/>
  <c r="L54" i="33" s="1"/>
  <c r="AN58" i="14"/>
  <c r="M54" i="33" s="1"/>
  <c r="AO58" i="14"/>
  <c r="N54" i="33" s="1"/>
  <c r="AQ58" i="14"/>
  <c r="P54" i="33" s="1"/>
  <c r="AJ58" i="14"/>
  <c r="I54" i="33" s="1"/>
  <c r="AK58" i="14"/>
  <c r="J54" i="33" s="1"/>
  <c r="AL58" i="14"/>
  <c r="K54" i="33" s="1"/>
  <c r="G46" i="33"/>
  <c r="AW46" i="33" s="1"/>
  <c r="AM50" i="14"/>
  <c r="L46" i="33" s="1"/>
  <c r="AN50" i="14"/>
  <c r="M46" i="33" s="1"/>
  <c r="AO50" i="14"/>
  <c r="N46" i="33" s="1"/>
  <c r="AQ50" i="14"/>
  <c r="P46" i="33" s="1"/>
  <c r="AJ50" i="14"/>
  <c r="I46" i="33" s="1"/>
  <c r="AK50" i="14"/>
  <c r="J46" i="33" s="1"/>
  <c r="AL50" i="14"/>
  <c r="K46" i="33" s="1"/>
  <c r="G38" i="33"/>
  <c r="AW38" i="33" s="1"/>
  <c r="AM42" i="14"/>
  <c r="L38" i="33" s="1"/>
  <c r="AN42" i="14"/>
  <c r="M38" i="33" s="1"/>
  <c r="AO42" i="14"/>
  <c r="N38" i="33" s="1"/>
  <c r="AQ42" i="14"/>
  <c r="P38" i="33" s="1"/>
  <c r="AJ42" i="14"/>
  <c r="I38" i="33" s="1"/>
  <c r="AK42" i="14"/>
  <c r="J38" i="33" s="1"/>
  <c r="AL42" i="14"/>
  <c r="K38" i="33" s="1"/>
  <c r="G30" i="33"/>
  <c r="AW30" i="33" s="1"/>
  <c r="AM34" i="14"/>
  <c r="L30" i="33" s="1"/>
  <c r="AN34" i="14"/>
  <c r="M30" i="33" s="1"/>
  <c r="AO34" i="14"/>
  <c r="N30" i="33" s="1"/>
  <c r="AQ34" i="14"/>
  <c r="P30" i="33" s="1"/>
  <c r="AJ34" i="14"/>
  <c r="I30" i="33" s="1"/>
  <c r="AK34" i="14"/>
  <c r="J30" i="33" s="1"/>
  <c r="AL34" i="14"/>
  <c r="K30" i="33" s="1"/>
  <c r="G22" i="33"/>
  <c r="AW22" i="33" s="1"/>
  <c r="AM26" i="14"/>
  <c r="L22" i="33" s="1"/>
  <c r="AN26" i="14"/>
  <c r="M22" i="33" s="1"/>
  <c r="AO26" i="14"/>
  <c r="N22" i="33" s="1"/>
  <c r="AQ26" i="14"/>
  <c r="P22" i="33" s="1"/>
  <c r="AJ26" i="14"/>
  <c r="I22" i="33" s="1"/>
  <c r="AK26" i="14"/>
  <c r="J22" i="33" s="1"/>
  <c r="AL26" i="14"/>
  <c r="K22" i="33" s="1"/>
  <c r="AH11" i="14"/>
  <c r="G14" i="33"/>
  <c r="AW14" i="33" s="1"/>
  <c r="AM18" i="14"/>
  <c r="L14" i="33" s="1"/>
  <c r="AN18" i="14"/>
  <c r="M14" i="33" s="1"/>
  <c r="AO18" i="14"/>
  <c r="N14" i="33" s="1"/>
  <c r="AQ18" i="14"/>
  <c r="P14" i="33" s="1"/>
  <c r="AJ18" i="14"/>
  <c r="I14" i="33" s="1"/>
  <c r="AK18" i="14"/>
  <c r="J14" i="33" s="1"/>
  <c r="AL18" i="14"/>
  <c r="K14" i="33" s="1"/>
  <c r="AN12" i="14"/>
  <c r="AM162" i="14"/>
  <c r="L158" i="33" s="1"/>
  <c r="AL161" i="14"/>
  <c r="K157" i="33" s="1"/>
  <c r="AK160" i="14"/>
  <c r="J156" i="33" s="1"/>
  <c r="AJ159" i="14"/>
  <c r="I155" i="33" s="1"/>
  <c r="AQ157" i="14"/>
  <c r="P153" i="33" s="1"/>
  <c r="AO156" i="14"/>
  <c r="N152" i="33" s="1"/>
  <c r="AN155" i="14"/>
  <c r="M151" i="33" s="1"/>
  <c r="AJ154" i="14"/>
  <c r="I150" i="33" s="1"/>
  <c r="AL152" i="14"/>
  <c r="K148" i="33" s="1"/>
  <c r="AM150" i="14"/>
  <c r="L146" i="33" s="1"/>
  <c r="AM148" i="14"/>
  <c r="L144" i="33" s="1"/>
  <c r="AQ146" i="14"/>
  <c r="P142" i="33" s="1"/>
  <c r="AQ144" i="14"/>
  <c r="P140" i="33" s="1"/>
  <c r="AK143" i="14"/>
  <c r="J139" i="33" s="1"/>
  <c r="AL141" i="14"/>
  <c r="K137" i="33" s="1"/>
  <c r="AK139" i="14"/>
  <c r="J135" i="33" s="1"/>
  <c r="AQ136" i="14"/>
  <c r="P132" i="33" s="1"/>
  <c r="AN134" i="14"/>
  <c r="M130" i="33" s="1"/>
  <c r="AL132" i="14"/>
  <c r="K128" i="33" s="1"/>
  <c r="AJ130" i="14"/>
  <c r="I126" i="33" s="1"/>
  <c r="AO127" i="14"/>
  <c r="N123" i="33" s="1"/>
  <c r="AM125" i="14"/>
  <c r="L121" i="33" s="1"/>
  <c r="AJ122" i="14"/>
  <c r="I118" i="33" s="1"/>
  <c r="AM117" i="14"/>
  <c r="L113" i="33" s="1"/>
  <c r="AQ112" i="14"/>
  <c r="P108" i="33" s="1"/>
  <c r="AL108" i="14"/>
  <c r="K104" i="33" s="1"/>
  <c r="AO103" i="14"/>
  <c r="N99" i="33" s="1"/>
  <c r="AK99" i="14"/>
  <c r="J95" i="33" s="1"/>
  <c r="AN94" i="14"/>
  <c r="M90" i="33" s="1"/>
  <c r="AJ90" i="14"/>
  <c r="I86" i="33" s="1"/>
  <c r="AM85" i="14"/>
  <c r="L81" i="33" s="1"/>
  <c r="AQ80" i="14"/>
  <c r="P76" i="33" s="1"/>
  <c r="AL76" i="14"/>
  <c r="K72" i="33" s="1"/>
  <c r="AK66" i="14"/>
  <c r="J62" i="33" s="1"/>
  <c r="AQ47" i="14"/>
  <c r="P43" i="33" s="1"/>
  <c r="AO21" i="14"/>
  <c r="N17" i="33" s="1"/>
  <c r="X149" i="14"/>
  <c r="J145" i="28" s="1"/>
  <c r="X65" i="14"/>
  <c r="J61" i="28" s="1"/>
  <c r="X42" i="14"/>
  <c r="J38" i="28" s="1"/>
  <c r="AE18" i="14"/>
  <c r="Q14" i="28" s="1"/>
  <c r="AP132" i="14"/>
  <c r="O128" i="33" s="1"/>
  <c r="AI114" i="14"/>
  <c r="H110" i="33" s="1"/>
  <c r="AI113" i="14"/>
  <c r="H109" i="33" s="1"/>
  <c r="X20" i="14"/>
  <c r="J16" i="28" s="1"/>
  <c r="X136" i="14"/>
  <c r="J132" i="28" s="1"/>
  <c r="X135" i="14"/>
  <c r="J131" i="28" s="1"/>
  <c r="X22" i="14"/>
  <c r="J18" i="28" s="1"/>
  <c r="AI12" i="14"/>
  <c r="AP116" i="14"/>
  <c r="O112" i="33" s="1"/>
  <c r="AP115" i="14"/>
  <c r="O111" i="33" s="1"/>
  <c r="X90" i="14"/>
  <c r="J86" i="28" s="1"/>
  <c r="X143" i="14"/>
  <c r="J139" i="28" s="1"/>
  <c r="X140" i="14"/>
  <c r="J136" i="28" s="1"/>
  <c r="X69" i="14"/>
  <c r="J65" i="28" s="1"/>
  <c r="AI98" i="14"/>
  <c r="H94" i="33" s="1"/>
  <c r="X141" i="14"/>
  <c r="J137" i="28" s="1"/>
  <c r="X93" i="14"/>
  <c r="J89" i="28" s="1"/>
  <c r="X16" i="14"/>
  <c r="J12" i="28" s="1"/>
  <c r="X15" i="14"/>
  <c r="J11" i="28" s="1"/>
  <c r="AP148" i="14"/>
  <c r="O144" i="33" s="1"/>
  <c r="AP100" i="14"/>
  <c r="O96" i="33" s="1"/>
  <c r="AP99" i="14"/>
  <c r="O95" i="33" s="1"/>
  <c r="X148" i="14"/>
  <c r="J144" i="28" s="1"/>
  <c r="AP140" i="14"/>
  <c r="O136" i="33" s="1"/>
  <c r="AE17" i="14"/>
  <c r="Q13" i="28" s="1"/>
  <c r="AP17" i="14"/>
  <c r="O13" i="33" s="1"/>
  <c r="AE25" i="14"/>
  <c r="Q21" i="28" s="1"/>
  <c r="AP25" i="14"/>
  <c r="O21" i="33" s="1"/>
  <c r="AI155" i="14"/>
  <c r="H151" i="33" s="1"/>
  <c r="AI147" i="14"/>
  <c r="H143" i="33" s="1"/>
  <c r="AI139" i="14"/>
  <c r="H135" i="33" s="1"/>
  <c r="AI131" i="14"/>
  <c r="H127" i="33" s="1"/>
  <c r="AI123" i="14"/>
  <c r="H119" i="33" s="1"/>
  <c r="X134" i="14"/>
  <c r="J130" i="28" s="1"/>
  <c r="X132" i="14"/>
  <c r="J128" i="28" s="1"/>
  <c r="X130" i="14"/>
  <c r="J126" i="28" s="1"/>
  <c r="X109" i="14"/>
  <c r="J105" i="28" s="1"/>
  <c r="X108" i="14"/>
  <c r="J104" i="28" s="1"/>
  <c r="X107" i="14"/>
  <c r="J103" i="28" s="1"/>
  <c r="X89" i="14"/>
  <c r="J85" i="28" s="1"/>
  <c r="AE65" i="14"/>
  <c r="Q61" i="28" s="1"/>
  <c r="X64" i="14"/>
  <c r="J60" i="28" s="1"/>
  <c r="X63" i="14"/>
  <c r="J59" i="28" s="1"/>
  <c r="X59" i="14"/>
  <c r="J55" i="28" s="1"/>
  <c r="X58" i="14"/>
  <c r="J54" i="28" s="1"/>
  <c r="X41" i="14"/>
  <c r="J37" i="28" s="1"/>
  <c r="AE22" i="14"/>
  <c r="Q18" i="28" s="1"/>
  <c r="X21" i="14"/>
  <c r="J17" i="28" s="1"/>
  <c r="AE16" i="14"/>
  <c r="Q12" i="28" s="1"/>
  <c r="X14" i="14"/>
  <c r="J10" i="28" s="1"/>
  <c r="AP155" i="14"/>
  <c r="O151" i="33" s="1"/>
  <c r="AI154" i="14"/>
  <c r="H150" i="33" s="1"/>
  <c r="AP147" i="14"/>
  <c r="O143" i="33" s="1"/>
  <c r="AI146" i="14"/>
  <c r="H142" i="33" s="1"/>
  <c r="AI138" i="14"/>
  <c r="H134" i="33" s="1"/>
  <c r="AP131" i="14"/>
  <c r="O127" i="33" s="1"/>
  <c r="AP123" i="14"/>
  <c r="O119" i="33" s="1"/>
  <c r="AI122" i="14"/>
  <c r="H118" i="33" s="1"/>
  <c r="AI111" i="14"/>
  <c r="H107" i="33" s="1"/>
  <c r="X157" i="14"/>
  <c r="J153" i="28" s="1"/>
  <c r="X133" i="14"/>
  <c r="J129" i="28" s="1"/>
  <c r="X129" i="14"/>
  <c r="J125" i="28" s="1"/>
  <c r="X106" i="14"/>
  <c r="J102" i="28" s="1"/>
  <c r="AE89" i="14"/>
  <c r="Q85" i="28" s="1"/>
  <c r="X88" i="14"/>
  <c r="J84" i="28" s="1"/>
  <c r="X87" i="14"/>
  <c r="J83" i="28" s="1"/>
  <c r="X83" i="14"/>
  <c r="J79" i="28" s="1"/>
  <c r="X82" i="14"/>
  <c r="J78" i="28" s="1"/>
  <c r="X60" i="14"/>
  <c r="J56" i="28" s="1"/>
  <c r="X57" i="14"/>
  <c r="J53" i="28" s="1"/>
  <c r="AE41" i="14"/>
  <c r="Q37" i="28" s="1"/>
  <c r="X40" i="14"/>
  <c r="J36" i="28" s="1"/>
  <c r="X39" i="14"/>
  <c r="J35" i="28" s="1"/>
  <c r="X35" i="14"/>
  <c r="J31" i="28" s="1"/>
  <c r="X34" i="14"/>
  <c r="J30" i="28" s="1"/>
  <c r="AE14" i="14"/>
  <c r="Q10" i="28" s="1"/>
  <c r="X13" i="14"/>
  <c r="J9" i="28" s="1"/>
  <c r="AE19" i="14"/>
  <c r="Q15" i="28" s="1"/>
  <c r="AP19" i="14"/>
  <c r="O15" i="33" s="1"/>
  <c r="AE35" i="14"/>
  <c r="Q31" i="28" s="1"/>
  <c r="AP35" i="14"/>
  <c r="O31" i="33" s="1"/>
  <c r="AP51" i="14"/>
  <c r="O47" i="33" s="1"/>
  <c r="AE59" i="14"/>
  <c r="Q55" i="28" s="1"/>
  <c r="AP59" i="14"/>
  <c r="O55" i="33" s="1"/>
  <c r="AE67" i="14"/>
  <c r="Q63" i="28" s="1"/>
  <c r="AP67" i="14"/>
  <c r="O63" i="33" s="1"/>
  <c r="AE75" i="14"/>
  <c r="Q71" i="28" s="1"/>
  <c r="AP75" i="14"/>
  <c r="O71" i="33" s="1"/>
  <c r="AE83" i="14"/>
  <c r="Q79" i="28" s="1"/>
  <c r="AP83" i="14"/>
  <c r="O79" i="33" s="1"/>
  <c r="AP12" i="14"/>
  <c r="AI161" i="14"/>
  <c r="H157" i="33" s="1"/>
  <c r="AI153" i="14"/>
  <c r="H149" i="33" s="1"/>
  <c r="AI145" i="14"/>
  <c r="H141" i="33" s="1"/>
  <c r="AI137" i="14"/>
  <c r="H133" i="33" s="1"/>
  <c r="AI121" i="14"/>
  <c r="H117" i="33" s="1"/>
  <c r="AP111" i="14"/>
  <c r="O107" i="33" s="1"/>
  <c r="AE129" i="14"/>
  <c r="Q125" i="28" s="1"/>
  <c r="X128" i="14"/>
  <c r="J124" i="28" s="1"/>
  <c r="X127" i="14"/>
  <c r="J123" i="28" s="1"/>
  <c r="X105" i="14"/>
  <c r="J101" i="28" s="1"/>
  <c r="X86" i="14"/>
  <c r="J82" i="28" s="1"/>
  <c r="X84" i="14"/>
  <c r="J80" i="28" s="1"/>
  <c r="X81" i="14"/>
  <c r="J77" i="28" s="1"/>
  <c r="X61" i="14"/>
  <c r="J57" i="28" s="1"/>
  <c r="AE57" i="14"/>
  <c r="Q53" i="28" s="1"/>
  <c r="X56" i="14"/>
  <c r="J52" i="28" s="1"/>
  <c r="X55" i="14"/>
  <c r="J51" i="28" s="1"/>
  <c r="X50" i="14"/>
  <c r="J46" i="28" s="1"/>
  <c r="X38" i="14"/>
  <c r="J34" i="28" s="1"/>
  <c r="X36" i="14"/>
  <c r="J32" i="28" s="1"/>
  <c r="X33" i="14"/>
  <c r="J29" i="28" s="1"/>
  <c r="AE20" i="14"/>
  <c r="Q16" i="28" s="1"/>
  <c r="AP20" i="14"/>
  <c r="O16" i="33" s="1"/>
  <c r="AE28" i="14"/>
  <c r="Q24" i="28" s="1"/>
  <c r="AP28" i="14"/>
  <c r="O24" i="33" s="1"/>
  <c r="AE36" i="14"/>
  <c r="Q32" i="28" s="1"/>
  <c r="AP36" i="14"/>
  <c r="O32" i="33" s="1"/>
  <c r="AE44" i="14"/>
  <c r="Q40" i="28" s="1"/>
  <c r="AP44" i="14"/>
  <c r="O40" i="33" s="1"/>
  <c r="AE52" i="14"/>
  <c r="Q48" i="28" s="1"/>
  <c r="AP52" i="14"/>
  <c r="O48" i="33" s="1"/>
  <c r="AE68" i="14"/>
  <c r="Q64" i="28" s="1"/>
  <c r="AP68" i="14"/>
  <c r="O64" i="33" s="1"/>
  <c r="AE84" i="14"/>
  <c r="Q80" i="28" s="1"/>
  <c r="AP84" i="14"/>
  <c r="O80" i="33" s="1"/>
  <c r="AP153" i="14"/>
  <c r="O149" i="33" s="1"/>
  <c r="AI152" i="14"/>
  <c r="H148" i="33" s="1"/>
  <c r="AP145" i="14"/>
  <c r="O141" i="33" s="1"/>
  <c r="AP121" i="14"/>
  <c r="O117" i="33" s="1"/>
  <c r="AI120" i="14"/>
  <c r="H116" i="33" s="1"/>
  <c r="X151" i="14"/>
  <c r="J147" i="28" s="1"/>
  <c r="X124" i="14"/>
  <c r="J120" i="28" s="1"/>
  <c r="AE105" i="14"/>
  <c r="Q101" i="28" s="1"/>
  <c r="X104" i="14"/>
  <c r="J100" i="28" s="1"/>
  <c r="X103" i="14"/>
  <c r="J99" i="28" s="1"/>
  <c r="X99" i="14"/>
  <c r="J95" i="28" s="1"/>
  <c r="X85" i="14"/>
  <c r="J81" i="28" s="1"/>
  <c r="AE81" i="14"/>
  <c r="Q77" i="28" s="1"/>
  <c r="X80" i="14"/>
  <c r="J76" i="28" s="1"/>
  <c r="X79" i="14"/>
  <c r="J75" i="28" s="1"/>
  <c r="X75" i="14"/>
  <c r="J71" i="28" s="1"/>
  <c r="X74" i="14"/>
  <c r="J70" i="28" s="1"/>
  <c r="X54" i="14"/>
  <c r="J50" i="28" s="1"/>
  <c r="X52" i="14"/>
  <c r="J48" i="28" s="1"/>
  <c r="X49" i="14"/>
  <c r="J45" i="28" s="1"/>
  <c r="X37" i="14"/>
  <c r="J33" i="28" s="1"/>
  <c r="AE33" i="14"/>
  <c r="Q29" i="28" s="1"/>
  <c r="X32" i="14"/>
  <c r="J28" i="28" s="1"/>
  <c r="X31" i="14"/>
  <c r="J27" i="28" s="1"/>
  <c r="AI119" i="14"/>
  <c r="H115" i="33" s="1"/>
  <c r="AP108" i="14"/>
  <c r="O104" i="33" s="1"/>
  <c r="AP107" i="14"/>
  <c r="O103" i="33" s="1"/>
  <c r="AI91" i="14"/>
  <c r="H87" i="33" s="1"/>
  <c r="X125" i="14"/>
  <c r="J121" i="28" s="1"/>
  <c r="X115" i="14"/>
  <c r="J111" i="28" s="1"/>
  <c r="X100" i="14"/>
  <c r="J96" i="28" s="1"/>
  <c r="X97" i="14"/>
  <c r="J93" i="28" s="1"/>
  <c r="X76" i="14"/>
  <c r="J72" i="28" s="1"/>
  <c r="X73" i="14"/>
  <c r="J69" i="28" s="1"/>
  <c r="X53" i="14"/>
  <c r="J49" i="28" s="1"/>
  <c r="AE49" i="14"/>
  <c r="Q45" i="28" s="1"/>
  <c r="X48" i="14"/>
  <c r="J44" i="28" s="1"/>
  <c r="X47" i="14"/>
  <c r="J43" i="28" s="1"/>
  <c r="X30" i="14"/>
  <c r="J26" i="28" s="1"/>
  <c r="X28" i="14"/>
  <c r="J24" i="28" s="1"/>
  <c r="X27" i="14"/>
  <c r="J23" i="28" s="1"/>
  <c r="AP159" i="14"/>
  <c r="O155" i="33" s="1"/>
  <c r="AP151" i="14"/>
  <c r="O147" i="33" s="1"/>
  <c r="AP143" i="14"/>
  <c r="O139" i="33" s="1"/>
  <c r="AI142" i="14"/>
  <c r="H138" i="33" s="1"/>
  <c r="AP135" i="14"/>
  <c r="O131" i="33" s="1"/>
  <c r="AP127" i="14"/>
  <c r="O123" i="33" s="1"/>
  <c r="AP119" i="14"/>
  <c r="O115" i="33" s="1"/>
  <c r="AI118" i="14"/>
  <c r="H114" i="33" s="1"/>
  <c r="X116" i="14"/>
  <c r="J112" i="28" s="1"/>
  <c r="X101" i="14"/>
  <c r="J97" i="28" s="1"/>
  <c r="AE97" i="14"/>
  <c r="Q93" i="28" s="1"/>
  <c r="X96" i="14"/>
  <c r="J92" i="28" s="1"/>
  <c r="X95" i="14"/>
  <c r="J91" i="28" s="1"/>
  <c r="X77" i="14"/>
  <c r="J73" i="28" s="1"/>
  <c r="AE73" i="14"/>
  <c r="Q69" i="28" s="1"/>
  <c r="X72" i="14"/>
  <c r="J68" i="28" s="1"/>
  <c r="X71" i="14"/>
  <c r="J67" i="28" s="1"/>
  <c r="X46" i="14"/>
  <c r="J42" i="28" s="1"/>
  <c r="X29" i="14"/>
  <c r="J25" i="28" s="1"/>
  <c r="X26" i="14"/>
  <c r="J22" i="28" s="1"/>
  <c r="X25" i="14"/>
  <c r="J21" i="28" s="1"/>
  <c r="AE15" i="14"/>
  <c r="Q11" i="28" s="1"/>
  <c r="AP15" i="14"/>
  <c r="O11" i="33" s="1"/>
  <c r="AE23" i="14"/>
  <c r="Q19" i="28" s="1"/>
  <c r="AP23" i="14"/>
  <c r="O19" i="33" s="1"/>
  <c r="AE31" i="14"/>
  <c r="Q27" i="28" s="1"/>
  <c r="AP31" i="14"/>
  <c r="O27" i="33" s="1"/>
  <c r="AE39" i="14"/>
  <c r="Q35" i="28" s="1"/>
  <c r="AP39" i="14"/>
  <c r="O35" i="33" s="1"/>
  <c r="AE47" i="14"/>
  <c r="Q43" i="28" s="1"/>
  <c r="AP47" i="14"/>
  <c r="O43" i="33" s="1"/>
  <c r="AE55" i="14"/>
  <c r="Q51" i="28" s="1"/>
  <c r="AP55" i="14"/>
  <c r="O51" i="33" s="1"/>
  <c r="AE63" i="14"/>
  <c r="Q59" i="28" s="1"/>
  <c r="AP63" i="14"/>
  <c r="O59" i="33" s="1"/>
  <c r="AE71" i="14"/>
  <c r="Q67" i="28" s="1"/>
  <c r="AP71" i="14"/>
  <c r="O67" i="33" s="1"/>
  <c r="AE79" i="14"/>
  <c r="Q75" i="28" s="1"/>
  <c r="AP79" i="14"/>
  <c r="O75" i="33" s="1"/>
  <c r="AE87" i="14"/>
  <c r="Q83" i="28" s="1"/>
  <c r="AP87" i="14"/>
  <c r="O83" i="33" s="1"/>
  <c r="AE95" i="14"/>
  <c r="Q91" i="28" s="1"/>
  <c r="AP95" i="14"/>
  <c r="O91" i="33" s="1"/>
  <c r="AI117" i="14"/>
  <c r="H113" i="33" s="1"/>
  <c r="AP103" i="14"/>
  <c r="O99" i="33" s="1"/>
  <c r="AE113" i="14"/>
  <c r="Q109" i="28" s="1"/>
  <c r="X112" i="14"/>
  <c r="J108" i="28" s="1"/>
  <c r="X92" i="14"/>
  <c r="J88" i="28" s="1"/>
  <c r="X70" i="14"/>
  <c r="J66" i="28" s="1"/>
  <c r="X68" i="14"/>
  <c r="J64" i="28" s="1"/>
  <c r="X67" i="14"/>
  <c r="J63" i="28" s="1"/>
  <c r="X66" i="14"/>
  <c r="J62" i="28" s="1"/>
  <c r="X45" i="14"/>
  <c r="J41" i="28" s="1"/>
  <c r="X44" i="14"/>
  <c r="J40" i="28" s="1"/>
  <c r="X43" i="14"/>
  <c r="J39" i="28" s="1"/>
  <c r="X24" i="14"/>
  <c r="J20" i="28" s="1"/>
  <c r="X23" i="14"/>
  <c r="J19" i="28" s="1"/>
  <c r="X19" i="14"/>
  <c r="J15" i="28" s="1"/>
  <c r="X18" i="14"/>
  <c r="J14" i="28" s="1"/>
  <c r="X17" i="14"/>
  <c r="J13" i="28" s="1"/>
  <c r="AF116" i="14"/>
  <c r="R112" i="28" s="1"/>
  <c r="AF139" i="14"/>
  <c r="AF100" i="14"/>
  <c r="R96" i="28" s="1"/>
  <c r="AE124" i="14"/>
  <c r="Q120" i="28" s="1"/>
  <c r="AE92" i="14"/>
  <c r="Q88" i="28" s="1"/>
  <c r="AE76" i="14"/>
  <c r="Q72" i="28" s="1"/>
  <c r="AE60" i="14"/>
  <c r="Q56" i="28" s="1"/>
  <c r="AE139" i="14"/>
  <c r="Q135" i="28" s="1"/>
  <c r="AE43" i="14"/>
  <c r="Q39" i="28" s="1"/>
  <c r="AE27" i="14"/>
  <c r="M11" i="14"/>
  <c r="N156" i="14"/>
  <c r="AF156" i="14" s="1"/>
  <c r="R152" i="28" s="1"/>
  <c r="N12" i="14"/>
  <c r="AE12" i="14" s="1"/>
  <c r="Q8" i="28" s="1"/>
  <c r="L11" i="14"/>
  <c r="AW7" i="33" l="1"/>
  <c r="AE51" i="14"/>
  <c r="Q47" i="28" s="1"/>
  <c r="O8" i="33"/>
  <c r="E69" i="16"/>
  <c r="J8" i="33"/>
  <c r="E76" i="16"/>
  <c r="K8" i="33"/>
  <c r="E77" i="16"/>
  <c r="H8" i="33"/>
  <c r="E67" i="16"/>
  <c r="P8" i="33"/>
  <c r="E70" i="16"/>
  <c r="M8" i="33"/>
  <c r="E79" i="16"/>
  <c r="N8" i="33"/>
  <c r="E80" i="16"/>
  <c r="I8" i="33"/>
  <c r="E75" i="16"/>
  <c r="AE131" i="14"/>
  <c r="Q127" i="28" s="1"/>
  <c r="L8" i="33"/>
  <c r="E78" i="16"/>
  <c r="AF51" i="14"/>
  <c r="R47" i="28" s="1"/>
  <c r="AF147" i="14"/>
  <c r="R143" i="28" s="1"/>
  <c r="AE91" i="14"/>
  <c r="Q87" i="28" s="1"/>
  <c r="AE147" i="14"/>
  <c r="Q143" i="28" s="1"/>
  <c r="I122" i="28"/>
  <c r="AA126" i="14"/>
  <c r="M122" i="28" s="1"/>
  <c r="AF126" i="14"/>
  <c r="R122" i="28" s="1"/>
  <c r="Z126" i="14"/>
  <c r="L122" i="28" s="1"/>
  <c r="AB126" i="14"/>
  <c r="N122" i="28" s="1"/>
  <c r="AC126" i="14"/>
  <c r="O122" i="28" s="1"/>
  <c r="AD126" i="14"/>
  <c r="P122" i="28" s="1"/>
  <c r="AE126" i="14"/>
  <c r="Q122" i="28" s="1"/>
  <c r="Y126" i="14"/>
  <c r="K122" i="28" s="1"/>
  <c r="AD51" i="14"/>
  <c r="P47" i="28" s="1"/>
  <c r="I47" i="28"/>
  <c r="Z51" i="14"/>
  <c r="L47" i="28" s="1"/>
  <c r="AB51" i="14"/>
  <c r="N47" i="28" s="1"/>
  <c r="AC51" i="14"/>
  <c r="O47" i="28" s="1"/>
  <c r="Y51" i="14"/>
  <c r="K47" i="28" s="1"/>
  <c r="AA51" i="14"/>
  <c r="M47" i="28" s="1"/>
  <c r="AE156" i="14"/>
  <c r="Q152" i="28" s="1"/>
  <c r="R135" i="28"/>
  <c r="X156" i="14"/>
  <c r="J152" i="28" s="1"/>
  <c r="I138" i="28"/>
  <c r="AE142" i="14"/>
  <c r="Q138" i="28" s="1"/>
  <c r="AB142" i="14"/>
  <c r="N138" i="28" s="1"/>
  <c r="AA142" i="14"/>
  <c r="M138" i="28" s="1"/>
  <c r="AC142" i="14"/>
  <c r="O138" i="28" s="1"/>
  <c r="AD142" i="14"/>
  <c r="P138" i="28" s="1"/>
  <c r="AF142" i="14"/>
  <c r="R138" i="28" s="1"/>
  <c r="Y142" i="14"/>
  <c r="K138" i="28" s="1"/>
  <c r="Z142" i="14"/>
  <c r="L138" i="28" s="1"/>
  <c r="P10" i="28"/>
  <c r="AF91" i="14"/>
  <c r="R87" i="28" s="1"/>
  <c r="I87" i="28"/>
  <c r="AC91" i="14"/>
  <c r="O87" i="28" s="1"/>
  <c r="Z91" i="14"/>
  <c r="L87" i="28" s="1"/>
  <c r="Y91" i="14"/>
  <c r="K87" i="28" s="1"/>
  <c r="AA91" i="14"/>
  <c r="M87" i="28" s="1"/>
  <c r="AB91" i="14"/>
  <c r="N87" i="28" s="1"/>
  <c r="AD91" i="14"/>
  <c r="P87" i="28" s="1"/>
  <c r="Y62" i="14"/>
  <c r="K58" i="28" s="1"/>
  <c r="I58" i="28"/>
  <c r="AC62" i="14"/>
  <c r="O58" i="28" s="1"/>
  <c r="AE62" i="14"/>
  <c r="Q58" i="28" s="1"/>
  <c r="Z62" i="14"/>
  <c r="L58" i="28" s="1"/>
  <c r="AA62" i="14"/>
  <c r="M58" i="28" s="1"/>
  <c r="AB62" i="14"/>
  <c r="N58" i="28" s="1"/>
  <c r="AD62" i="14"/>
  <c r="P58" i="28" s="1"/>
  <c r="AF62" i="14"/>
  <c r="R58" i="28" s="1"/>
  <c r="I146" i="28"/>
  <c r="AC150" i="14"/>
  <c r="O146" i="28" s="1"/>
  <c r="Z150" i="14"/>
  <c r="L146" i="28" s="1"/>
  <c r="Y150" i="14"/>
  <c r="K146" i="28" s="1"/>
  <c r="AA150" i="14"/>
  <c r="M146" i="28" s="1"/>
  <c r="AB150" i="14"/>
  <c r="N146" i="28" s="1"/>
  <c r="AD150" i="14"/>
  <c r="P146" i="28" s="1"/>
  <c r="AE150" i="14"/>
  <c r="Q146" i="28" s="1"/>
  <c r="AF150" i="14"/>
  <c r="R146" i="28" s="1"/>
  <c r="I127" i="28"/>
  <c r="AD131" i="14"/>
  <c r="P127" i="28" s="1"/>
  <c r="AA131" i="14"/>
  <c r="M127" i="28" s="1"/>
  <c r="Y131" i="14"/>
  <c r="K127" i="28" s="1"/>
  <c r="Z131" i="14"/>
  <c r="L127" i="28" s="1"/>
  <c r="AB131" i="14"/>
  <c r="N127" i="28" s="1"/>
  <c r="AC131" i="14"/>
  <c r="O127" i="28" s="1"/>
  <c r="AF131" i="14"/>
  <c r="R127" i="28" s="1"/>
  <c r="N11" i="14"/>
  <c r="I8" i="28"/>
  <c r="Y12" i="14"/>
  <c r="K8" i="28" s="1"/>
  <c r="AD12" i="14"/>
  <c r="P8" i="28" s="1"/>
  <c r="AC12" i="14"/>
  <c r="O8" i="28" s="1"/>
  <c r="Z12" i="14"/>
  <c r="AA12" i="14"/>
  <c r="AB12" i="14"/>
  <c r="N8" i="28" s="1"/>
  <c r="AD78" i="14"/>
  <c r="P74" i="28" s="1"/>
  <c r="I74" i="28"/>
  <c r="Z78" i="14"/>
  <c r="L74" i="28" s="1"/>
  <c r="AC78" i="14"/>
  <c r="O74" i="28" s="1"/>
  <c r="AB78" i="14"/>
  <c r="N74" i="28" s="1"/>
  <c r="AE78" i="14"/>
  <c r="Q74" i="28" s="1"/>
  <c r="AF78" i="14"/>
  <c r="R74" i="28" s="1"/>
  <c r="Y78" i="14"/>
  <c r="K74" i="28" s="1"/>
  <c r="AA78" i="14"/>
  <c r="M74" i="28" s="1"/>
  <c r="I154" i="28"/>
  <c r="Z158" i="14"/>
  <c r="L154" i="28" s="1"/>
  <c r="AE158" i="14"/>
  <c r="Q154" i="28" s="1"/>
  <c r="AB158" i="14"/>
  <c r="N154" i="28" s="1"/>
  <c r="AC158" i="14"/>
  <c r="O154" i="28" s="1"/>
  <c r="AD158" i="14"/>
  <c r="P154" i="28" s="1"/>
  <c r="AF158" i="14"/>
  <c r="R154" i="28" s="1"/>
  <c r="Y158" i="14"/>
  <c r="K154" i="28" s="1"/>
  <c r="AA158" i="14"/>
  <c r="M154" i="28" s="1"/>
  <c r="O11" i="28"/>
  <c r="K15" i="28"/>
  <c r="I143" i="28"/>
  <c r="Y147" i="14"/>
  <c r="K143" i="28" s="1"/>
  <c r="AD147" i="14"/>
  <c r="P143" i="28" s="1"/>
  <c r="Z147" i="14"/>
  <c r="L143" i="28" s="1"/>
  <c r="AA147" i="14"/>
  <c r="M143" i="28" s="1"/>
  <c r="AB147" i="14"/>
  <c r="N143" i="28" s="1"/>
  <c r="AC147" i="14"/>
  <c r="O143" i="28" s="1"/>
  <c r="X12" i="14"/>
  <c r="J8" i="28" s="1"/>
  <c r="Y102" i="14"/>
  <c r="K98" i="28" s="1"/>
  <c r="I98" i="28"/>
  <c r="AD102" i="14"/>
  <c r="P98" i="28" s="1"/>
  <c r="AC102" i="14"/>
  <c r="O98" i="28" s="1"/>
  <c r="AE102" i="14"/>
  <c r="Q98" i="28" s="1"/>
  <c r="AF102" i="14"/>
  <c r="R98" i="28" s="1"/>
  <c r="Z102" i="14"/>
  <c r="L98" i="28" s="1"/>
  <c r="AA102" i="14"/>
  <c r="M98" i="28" s="1"/>
  <c r="AB102" i="14"/>
  <c r="N98" i="28" s="1"/>
  <c r="N12" i="28"/>
  <c r="I152" i="28"/>
  <c r="AC156" i="14"/>
  <c r="O152" i="28" s="1"/>
  <c r="Y156" i="14"/>
  <c r="K152" i="28" s="1"/>
  <c r="Z156" i="14"/>
  <c r="L152" i="28" s="1"/>
  <c r="AA156" i="14"/>
  <c r="M152" i="28" s="1"/>
  <c r="AB156" i="14"/>
  <c r="N152" i="28" s="1"/>
  <c r="AD156" i="14"/>
  <c r="P152" i="28" s="1"/>
  <c r="Z94" i="14"/>
  <c r="L90" i="28" s="1"/>
  <c r="I90" i="28"/>
  <c r="AA94" i="14"/>
  <c r="M90" i="28" s="1"/>
  <c r="AC94" i="14"/>
  <c r="O90" i="28" s="1"/>
  <c r="AF94" i="14"/>
  <c r="R90" i="28" s="1"/>
  <c r="AD94" i="14"/>
  <c r="P90" i="28" s="1"/>
  <c r="AE94" i="14"/>
  <c r="Q90" i="28" s="1"/>
  <c r="Y94" i="14"/>
  <c r="K90" i="28" s="1"/>
  <c r="AB94" i="14"/>
  <c r="N90" i="28" s="1"/>
  <c r="I106" i="28"/>
  <c r="AC110" i="14"/>
  <c r="O106" i="28" s="1"/>
  <c r="Z110" i="14"/>
  <c r="L106" i="28" s="1"/>
  <c r="Y110" i="14"/>
  <c r="K106" i="28" s="1"/>
  <c r="AA110" i="14"/>
  <c r="M106" i="28" s="1"/>
  <c r="AB110" i="14"/>
  <c r="N106" i="28" s="1"/>
  <c r="AD110" i="14"/>
  <c r="P106" i="28" s="1"/>
  <c r="AE110" i="14"/>
  <c r="Q106" i="28" s="1"/>
  <c r="AF110" i="14"/>
  <c r="R106" i="28" s="1"/>
  <c r="AF12" i="14"/>
  <c r="R8" i="28" s="1"/>
  <c r="I114" i="28"/>
  <c r="AB118" i="14"/>
  <c r="N114" i="28" s="1"/>
  <c r="Y118" i="14"/>
  <c r="K114" i="28" s="1"/>
  <c r="AD118" i="14"/>
  <c r="P114" i="28" s="1"/>
  <c r="AE118" i="14"/>
  <c r="Q114" i="28" s="1"/>
  <c r="AF118" i="14"/>
  <c r="R114" i="28" s="1"/>
  <c r="Z118" i="14"/>
  <c r="L114" i="28" s="1"/>
  <c r="AA118" i="14"/>
  <c r="M114" i="28" s="1"/>
  <c r="AC118" i="14"/>
  <c r="O114" i="28" s="1"/>
  <c r="Q23" i="28"/>
  <c r="AM11" i="14"/>
  <c r="AO11" i="14"/>
  <c r="AN11" i="14"/>
  <c r="AK11" i="14"/>
  <c r="AP11" i="14"/>
  <c r="AJ11" i="14"/>
  <c r="AQ11" i="14"/>
  <c r="AI11" i="14"/>
  <c r="AL11" i="14"/>
  <c r="J7" i="28" l="1"/>
  <c r="AE11" i="14"/>
  <c r="O7" i="28"/>
  <c r="P7" i="28"/>
  <c r="AD11" i="14"/>
  <c r="K7" i="28"/>
  <c r="N7" i="28"/>
  <c r="Y11" i="14"/>
  <c r="I7" i="28"/>
  <c r="AT7" i="28" s="1"/>
  <c r="AF11" i="14"/>
  <c r="R7" i="28"/>
  <c r="AB11" i="14"/>
  <c r="X11" i="14"/>
  <c r="M8" i="28"/>
  <c r="M7" i="28" s="1"/>
  <c r="AA11" i="14"/>
  <c r="AC11" i="14"/>
  <c r="Q7" i="28"/>
  <c r="L8" i="28"/>
  <c r="L7" i="28" s="1"/>
  <c r="Z11" i="14"/>
  <c r="AU7" i="28" l="1"/>
  <c r="M7" i="33" l="1"/>
  <c r="N7" i="33"/>
  <c r="K7" i="33" l="1"/>
  <c r="L7" i="33"/>
  <c r="H7" i="33"/>
  <c r="P7" i="33"/>
  <c r="J7" i="33"/>
  <c r="O7" i="33"/>
  <c r="I7" i="33"/>
  <c r="G7" i="33"/>
  <c r="AR7" i="33" l="1"/>
  <c r="AS7" i="33"/>
  <c r="D11" i="14"/>
  <c r="J34" i="14" l="1"/>
  <c r="J30" i="13" s="1"/>
  <c r="I34" i="14"/>
  <c r="I30" i="13" s="1"/>
  <c r="H34" i="14"/>
  <c r="H30" i="13" s="1"/>
  <c r="AC7" i="13" l="1"/>
  <c r="J79" i="14"/>
  <c r="J75" i="13" s="1"/>
  <c r="I79" i="14"/>
  <c r="I75" i="13" s="1"/>
  <c r="H79" i="14"/>
  <c r="H75" i="13" s="1"/>
  <c r="O82" i="23" l="1"/>
  <c r="P82" i="23" s="1"/>
  <c r="H82" i="23"/>
  <c r="I82" i="23" s="1"/>
  <c r="F75" i="13" s="1"/>
  <c r="F75" i="28" l="1"/>
  <c r="I33" i="14" l="1"/>
  <c r="I29" i="13" s="1"/>
  <c r="H33" i="14"/>
  <c r="H29" i="13" s="1"/>
  <c r="F7" i="30" l="1"/>
  <c r="H93" i="23" l="1"/>
  <c r="H37" i="23"/>
  <c r="H38" i="23"/>
  <c r="H40" i="23"/>
  <c r="H41" i="23"/>
  <c r="H42" i="23"/>
  <c r="H43" i="23"/>
  <c r="H45" i="23"/>
  <c r="H46" i="23"/>
  <c r="H47" i="23"/>
  <c r="H48" i="23"/>
  <c r="H85" i="23"/>
  <c r="H86" i="23"/>
  <c r="H87" i="23"/>
  <c r="H88" i="23"/>
  <c r="H89" i="23"/>
  <c r="H90" i="23"/>
  <c r="H91" i="23"/>
  <c r="H92" i="23"/>
  <c r="H39" i="23"/>
  <c r="H94" i="23"/>
  <c r="H95" i="23"/>
  <c r="H96" i="23"/>
  <c r="H97" i="23"/>
  <c r="H98" i="23"/>
  <c r="H99" i="23"/>
  <c r="H44" i="23"/>
  <c r="H100" i="23"/>
  <c r="H101" i="23"/>
  <c r="H102" i="23"/>
  <c r="H103" i="23"/>
  <c r="H137" i="23"/>
  <c r="H138" i="23"/>
  <c r="H139" i="23"/>
  <c r="H141" i="23"/>
  <c r="H143" i="23"/>
  <c r="H147" i="23"/>
  <c r="H149" i="23"/>
  <c r="H69" i="23"/>
  <c r="H71" i="23"/>
  <c r="H77" i="23"/>
  <c r="H76" i="23"/>
  <c r="H84" i="23"/>
  <c r="H63" i="23"/>
  <c r="H64" i="23"/>
  <c r="H72" i="23"/>
  <c r="H73" i="23"/>
  <c r="H74" i="23"/>
  <c r="H75" i="23"/>
  <c r="H78" i="23"/>
  <c r="H79" i="23"/>
  <c r="H80" i="23"/>
  <c r="H83" i="23"/>
  <c r="H151" i="23"/>
  <c r="H154" i="23"/>
  <c r="H162" i="23"/>
  <c r="H163" i="23"/>
  <c r="H152" i="23"/>
  <c r="H153" i="23"/>
  <c r="H157" i="23"/>
  <c r="H158" i="23"/>
  <c r="H164" i="23"/>
  <c r="H51" i="23"/>
  <c r="H54" i="23"/>
  <c r="H55" i="23"/>
  <c r="H58" i="23"/>
  <c r="H60" i="23"/>
  <c r="H123" i="23"/>
  <c r="H125" i="23"/>
  <c r="H130" i="23"/>
  <c r="H133" i="23"/>
  <c r="H52" i="23"/>
  <c r="H53" i="23"/>
  <c r="H57" i="23"/>
  <c r="H59" i="23"/>
  <c r="H156" i="23"/>
  <c r="H155" i="23"/>
  <c r="H159" i="23"/>
  <c r="H160" i="23"/>
  <c r="H161" i="23"/>
  <c r="H165" i="23"/>
  <c r="H30" i="23"/>
  <c r="H25" i="23"/>
  <c r="H27" i="23"/>
  <c r="H106" i="23"/>
  <c r="H112" i="23"/>
  <c r="H16" i="23"/>
  <c r="H15" i="23"/>
  <c r="H128" i="23"/>
  <c r="H124" i="23"/>
  <c r="H50" i="23"/>
  <c r="H49" i="23"/>
  <c r="H107" i="23"/>
  <c r="H105" i="23"/>
  <c r="H108" i="23"/>
  <c r="H114" i="23"/>
  <c r="H117" i="23"/>
  <c r="H18" i="23"/>
  <c r="H17" i="23"/>
  <c r="H23" i="23"/>
  <c r="H144" i="23"/>
  <c r="H145" i="23"/>
  <c r="H136" i="23"/>
  <c r="H134" i="23"/>
  <c r="H104" i="23"/>
  <c r="H121" i="23"/>
  <c r="H119" i="23"/>
  <c r="H115" i="23"/>
  <c r="H116" i="23"/>
  <c r="H122" i="23"/>
  <c r="H26" i="23"/>
  <c r="H32" i="23"/>
  <c r="H68" i="23"/>
  <c r="H81" i="23"/>
  <c r="H127" i="23"/>
  <c r="H131" i="23"/>
  <c r="H135" i="23"/>
  <c r="H28" i="23"/>
  <c r="H33" i="23"/>
  <c r="H35" i="23"/>
  <c r="H140" i="23"/>
  <c r="H150" i="23"/>
  <c r="H110" i="23"/>
  <c r="H111" i="23"/>
  <c r="H70" i="23"/>
  <c r="H61" i="23"/>
  <c r="H62" i="23"/>
  <c r="H22" i="23"/>
  <c r="H21" i="23"/>
  <c r="H142" i="23"/>
  <c r="H146" i="23"/>
  <c r="H65" i="23"/>
  <c r="H66" i="23"/>
  <c r="H126" i="23"/>
  <c r="H129" i="23"/>
  <c r="H29" i="23"/>
  <c r="H109" i="23"/>
  <c r="H19" i="23"/>
  <c r="H31" i="23"/>
  <c r="H56" i="23"/>
  <c r="H113" i="23"/>
  <c r="H132" i="23"/>
  <c r="H34" i="23"/>
  <c r="H118" i="23"/>
  <c r="H148" i="23"/>
  <c r="H120" i="23"/>
  <c r="H20" i="23"/>
  <c r="H24" i="23"/>
  <c r="H67" i="23"/>
  <c r="H36" i="23"/>
  <c r="I93" i="23" l="1"/>
  <c r="F86" i="13" s="1"/>
  <c r="I37" i="23"/>
  <c r="F30" i="13" s="1"/>
  <c r="I38" i="23"/>
  <c r="F31" i="13" s="1"/>
  <c r="I40" i="23"/>
  <c r="F33" i="13" s="1"/>
  <c r="I41" i="23"/>
  <c r="F34" i="13" s="1"/>
  <c r="I42" i="23"/>
  <c r="F35" i="13" s="1"/>
  <c r="I43" i="23"/>
  <c r="F36" i="13" s="1"/>
  <c r="I45" i="23"/>
  <c r="F38" i="13" s="1"/>
  <c r="I46" i="23"/>
  <c r="F39" i="13" s="1"/>
  <c r="I47" i="23"/>
  <c r="F40" i="13" s="1"/>
  <c r="I48" i="23"/>
  <c r="F41" i="13" s="1"/>
  <c r="I85" i="23"/>
  <c r="F78" i="13" s="1"/>
  <c r="I86" i="23"/>
  <c r="F79" i="13" s="1"/>
  <c r="I87" i="23"/>
  <c r="F80" i="13" s="1"/>
  <c r="I88" i="23"/>
  <c r="F81" i="13" s="1"/>
  <c r="I89" i="23"/>
  <c r="F82" i="13" s="1"/>
  <c r="I90" i="23"/>
  <c r="F83" i="13" s="1"/>
  <c r="I91" i="23"/>
  <c r="F84" i="13" s="1"/>
  <c r="I92" i="23"/>
  <c r="F85" i="13" s="1"/>
  <c r="I39" i="23"/>
  <c r="F32" i="13" s="1"/>
  <c r="I94" i="23"/>
  <c r="F87" i="13" s="1"/>
  <c r="I95" i="23"/>
  <c r="F88" i="13" s="1"/>
  <c r="I96" i="23"/>
  <c r="F89" i="13" s="1"/>
  <c r="I97" i="23"/>
  <c r="F90" i="13" s="1"/>
  <c r="I98" i="23"/>
  <c r="F91" i="13" s="1"/>
  <c r="I99" i="23"/>
  <c r="F92" i="13" s="1"/>
  <c r="I44" i="23"/>
  <c r="F37" i="13" s="1"/>
  <c r="I100" i="23"/>
  <c r="F93" i="13" s="1"/>
  <c r="I101" i="23"/>
  <c r="F94" i="13" s="1"/>
  <c r="I102" i="23"/>
  <c r="F95" i="13" s="1"/>
  <c r="I103" i="23"/>
  <c r="F96" i="13" s="1"/>
  <c r="I137" i="23"/>
  <c r="F130" i="13" s="1"/>
  <c r="I138" i="23"/>
  <c r="F131" i="13" s="1"/>
  <c r="I139" i="23"/>
  <c r="F132" i="13" s="1"/>
  <c r="I141" i="23"/>
  <c r="F134" i="13" s="1"/>
  <c r="I143" i="23"/>
  <c r="F136" i="13" s="1"/>
  <c r="I147" i="23"/>
  <c r="F140" i="13" s="1"/>
  <c r="I149" i="23"/>
  <c r="F142" i="13" s="1"/>
  <c r="I69" i="23"/>
  <c r="F62" i="13" s="1"/>
  <c r="I71" i="23"/>
  <c r="F64" i="13" s="1"/>
  <c r="I77" i="23"/>
  <c r="F70" i="13" s="1"/>
  <c r="I76" i="23"/>
  <c r="F69" i="13" s="1"/>
  <c r="I84" i="23"/>
  <c r="F77" i="13" s="1"/>
  <c r="I63" i="23"/>
  <c r="F56" i="13" s="1"/>
  <c r="I64" i="23"/>
  <c r="F57" i="13" s="1"/>
  <c r="I72" i="23"/>
  <c r="F65" i="13" s="1"/>
  <c r="I73" i="23"/>
  <c r="F66" i="13" s="1"/>
  <c r="I74" i="23"/>
  <c r="F67" i="13" s="1"/>
  <c r="I75" i="23"/>
  <c r="F68" i="13" s="1"/>
  <c r="I78" i="23"/>
  <c r="F71" i="13" s="1"/>
  <c r="I79" i="23"/>
  <c r="F72" i="13" s="1"/>
  <c r="I80" i="23"/>
  <c r="F73" i="13" s="1"/>
  <c r="I83" i="23"/>
  <c r="F76" i="13" s="1"/>
  <c r="I151" i="23"/>
  <c r="F144" i="13" s="1"/>
  <c r="I154" i="23"/>
  <c r="F147" i="13" s="1"/>
  <c r="I162" i="23"/>
  <c r="F155" i="13" s="1"/>
  <c r="I163" i="23"/>
  <c r="F156" i="13" s="1"/>
  <c r="I152" i="23"/>
  <c r="F145" i="13" s="1"/>
  <c r="I153" i="23"/>
  <c r="F146" i="13" s="1"/>
  <c r="I157" i="23"/>
  <c r="F150" i="13" s="1"/>
  <c r="I158" i="23"/>
  <c r="F151" i="13" s="1"/>
  <c r="I164" i="23"/>
  <c r="F157" i="13" s="1"/>
  <c r="I51" i="23"/>
  <c r="F44" i="13" s="1"/>
  <c r="I54" i="23"/>
  <c r="F47" i="13" s="1"/>
  <c r="I55" i="23"/>
  <c r="F48" i="13" s="1"/>
  <c r="I58" i="23"/>
  <c r="F51" i="13" s="1"/>
  <c r="I60" i="23"/>
  <c r="F53" i="13" s="1"/>
  <c r="I123" i="23"/>
  <c r="F116" i="13" s="1"/>
  <c r="I125" i="23"/>
  <c r="F118" i="13" s="1"/>
  <c r="I130" i="23"/>
  <c r="F123" i="13" s="1"/>
  <c r="I133" i="23"/>
  <c r="F126" i="13" s="1"/>
  <c r="I52" i="23"/>
  <c r="F45" i="13" s="1"/>
  <c r="I53" i="23"/>
  <c r="F46" i="13" s="1"/>
  <c r="I57" i="23"/>
  <c r="F50" i="13" s="1"/>
  <c r="I59" i="23"/>
  <c r="F52" i="13" s="1"/>
  <c r="I156" i="23"/>
  <c r="F149" i="13" s="1"/>
  <c r="I155" i="23"/>
  <c r="F148" i="13" s="1"/>
  <c r="I159" i="23"/>
  <c r="F152" i="13" s="1"/>
  <c r="I160" i="23"/>
  <c r="F153" i="13" s="1"/>
  <c r="I161" i="23"/>
  <c r="F154" i="13" s="1"/>
  <c r="I165" i="23"/>
  <c r="F158" i="13" s="1"/>
  <c r="I30" i="23"/>
  <c r="F23" i="13" s="1"/>
  <c r="I25" i="23"/>
  <c r="F18" i="13" s="1"/>
  <c r="I27" i="23"/>
  <c r="F20" i="13" s="1"/>
  <c r="I106" i="23"/>
  <c r="F99" i="13" s="1"/>
  <c r="I112" i="23"/>
  <c r="F105" i="13" s="1"/>
  <c r="I16" i="23"/>
  <c r="F9" i="13" s="1"/>
  <c r="I15" i="23"/>
  <c r="F8" i="13" s="1"/>
  <c r="I128" i="23"/>
  <c r="F121" i="13" s="1"/>
  <c r="I124" i="23"/>
  <c r="F117" i="13" s="1"/>
  <c r="I50" i="23"/>
  <c r="F43" i="13" s="1"/>
  <c r="I49" i="23"/>
  <c r="F42" i="13" s="1"/>
  <c r="I107" i="23"/>
  <c r="F100" i="13" s="1"/>
  <c r="I105" i="23"/>
  <c r="F98" i="13" s="1"/>
  <c r="I108" i="23"/>
  <c r="F101" i="13" s="1"/>
  <c r="I114" i="23"/>
  <c r="F107" i="13" s="1"/>
  <c r="I117" i="23"/>
  <c r="F110" i="13" s="1"/>
  <c r="I18" i="23"/>
  <c r="F11" i="13" s="1"/>
  <c r="I17" i="23"/>
  <c r="F10" i="13" s="1"/>
  <c r="I23" i="23"/>
  <c r="F16" i="13" s="1"/>
  <c r="I144" i="23"/>
  <c r="F137" i="13" s="1"/>
  <c r="I145" i="23"/>
  <c r="F138" i="13" s="1"/>
  <c r="I136" i="23"/>
  <c r="F129" i="13" s="1"/>
  <c r="I134" i="23"/>
  <c r="F127" i="13" s="1"/>
  <c r="I104" i="23"/>
  <c r="F97" i="13" s="1"/>
  <c r="I121" i="23"/>
  <c r="F114" i="13" s="1"/>
  <c r="I119" i="23"/>
  <c r="F112" i="13" s="1"/>
  <c r="I115" i="23"/>
  <c r="F108" i="13" s="1"/>
  <c r="I116" i="23"/>
  <c r="F109" i="13" s="1"/>
  <c r="I122" i="23"/>
  <c r="F115" i="13" s="1"/>
  <c r="I26" i="23"/>
  <c r="F19" i="13" s="1"/>
  <c r="I32" i="23"/>
  <c r="F25" i="13" s="1"/>
  <c r="I68" i="23"/>
  <c r="F61" i="13" s="1"/>
  <c r="I81" i="23"/>
  <c r="F74" i="13" s="1"/>
  <c r="I127" i="23"/>
  <c r="F120" i="13" s="1"/>
  <c r="I131" i="23"/>
  <c r="F124" i="13" s="1"/>
  <c r="I135" i="23"/>
  <c r="F128" i="13" s="1"/>
  <c r="I28" i="23"/>
  <c r="F21" i="13" s="1"/>
  <c r="I33" i="23"/>
  <c r="F26" i="13" s="1"/>
  <c r="I35" i="23"/>
  <c r="F28" i="13" s="1"/>
  <c r="I140" i="23"/>
  <c r="F133" i="13" s="1"/>
  <c r="I150" i="23"/>
  <c r="F143" i="13" s="1"/>
  <c r="I110" i="23"/>
  <c r="F103" i="13" s="1"/>
  <c r="I111" i="23"/>
  <c r="F104" i="13" s="1"/>
  <c r="I70" i="23"/>
  <c r="F63" i="13" s="1"/>
  <c r="I61" i="23"/>
  <c r="F54" i="13" s="1"/>
  <c r="I62" i="23"/>
  <c r="F55" i="13" s="1"/>
  <c r="I22" i="23"/>
  <c r="F15" i="13" s="1"/>
  <c r="I21" i="23"/>
  <c r="F14" i="13" s="1"/>
  <c r="I142" i="23"/>
  <c r="F135" i="13" s="1"/>
  <c r="I146" i="23"/>
  <c r="F139" i="13" s="1"/>
  <c r="I65" i="23"/>
  <c r="F58" i="13" s="1"/>
  <c r="I66" i="23"/>
  <c r="F59" i="13" s="1"/>
  <c r="I126" i="23"/>
  <c r="F119" i="13" s="1"/>
  <c r="I129" i="23"/>
  <c r="F122" i="13" s="1"/>
  <c r="I29" i="23"/>
  <c r="F22" i="13" s="1"/>
  <c r="I109" i="23"/>
  <c r="F102" i="13" s="1"/>
  <c r="I19" i="23"/>
  <c r="F12" i="13" s="1"/>
  <c r="I31" i="23"/>
  <c r="F24" i="13" s="1"/>
  <c r="I56" i="23"/>
  <c r="F49" i="13" s="1"/>
  <c r="I113" i="23"/>
  <c r="F106" i="13" s="1"/>
  <c r="I132" i="23"/>
  <c r="F125" i="13" s="1"/>
  <c r="I34" i="23"/>
  <c r="F27" i="13" s="1"/>
  <c r="I118" i="23"/>
  <c r="F111" i="13" s="1"/>
  <c r="I148" i="23"/>
  <c r="F141" i="13" s="1"/>
  <c r="I120" i="23"/>
  <c r="F113" i="13" s="1"/>
  <c r="I20" i="23"/>
  <c r="F13" i="13" s="1"/>
  <c r="I24" i="23"/>
  <c r="F17" i="13" s="1"/>
  <c r="I67" i="23"/>
  <c r="F60" i="13" s="1"/>
  <c r="I36" i="23"/>
  <c r="F29" i="13" s="1"/>
  <c r="J81" i="30" l="1"/>
  <c r="J89" i="30"/>
  <c r="J67" i="30"/>
  <c r="E42" i="16"/>
  <c r="E41" i="16"/>
  <c r="E40" i="16"/>
  <c r="E39" i="16"/>
  <c r="K10" i="13" l="1"/>
  <c r="L57" i="13"/>
  <c r="L91" i="13"/>
  <c r="L43" i="13"/>
  <c r="L46" i="13"/>
  <c r="L20" i="13"/>
  <c r="L48" i="13"/>
  <c r="L49" i="13"/>
  <c r="L58" i="13"/>
  <c r="L95" i="13"/>
  <c r="L104" i="13"/>
  <c r="L107" i="13"/>
  <c r="L140" i="13"/>
  <c r="L142" i="13"/>
  <c r="L143" i="13"/>
  <c r="L149" i="13"/>
  <c r="L12" i="13"/>
  <c r="L13" i="13"/>
  <c r="L25" i="13"/>
  <c r="L35" i="13"/>
  <c r="L67" i="13"/>
  <c r="L68" i="13"/>
  <c r="L83" i="13"/>
  <c r="L84" i="13"/>
  <c r="L100" i="13"/>
  <c r="L123" i="13"/>
  <c r="L81" i="13"/>
  <c r="L8" i="13"/>
  <c r="L9" i="13"/>
  <c r="L28" i="13"/>
  <c r="L36" i="13"/>
  <c r="L53" i="13"/>
  <c r="L115" i="13"/>
  <c r="L120" i="13"/>
  <c r="L131" i="13"/>
  <c r="L155" i="13"/>
  <c r="L124" i="13"/>
  <c r="L156" i="13"/>
  <c r="L32" i="13"/>
  <c r="L77" i="13"/>
  <c r="L132" i="13"/>
  <c r="L42" i="13"/>
  <c r="L92" i="13"/>
  <c r="L102" i="13"/>
  <c r="L87" i="13"/>
  <c r="L15" i="13"/>
  <c r="L66" i="13"/>
  <c r="L103" i="13"/>
  <c r="L21" i="13"/>
  <c r="L60" i="13"/>
  <c r="L27" i="13"/>
  <c r="L40" i="13"/>
  <c r="L99" i="13"/>
  <c r="L110" i="13"/>
  <c r="L39" i="13"/>
  <c r="L51" i="13"/>
  <c r="L86" i="13"/>
  <c r="L118" i="13"/>
  <c r="L127" i="13"/>
  <c r="L75" i="13"/>
  <c r="P75" i="13" s="1"/>
  <c r="T75" i="13" s="1"/>
  <c r="L117" i="13"/>
  <c r="L135" i="13"/>
  <c r="L16" i="13"/>
  <c r="L24" i="13"/>
  <c r="L44" i="13"/>
  <c r="L74" i="13"/>
  <c r="L11" i="13"/>
  <c r="L154" i="13"/>
  <c r="L109" i="13"/>
  <c r="L139" i="13"/>
  <c r="L153" i="13"/>
  <c r="L17" i="13"/>
  <c r="L61" i="13"/>
  <c r="L157" i="13"/>
  <c r="L148" i="13"/>
  <c r="L78" i="13"/>
  <c r="L114" i="13"/>
  <c r="L134" i="13"/>
  <c r="L79" i="13"/>
  <c r="L108" i="13"/>
  <c r="L94" i="13"/>
  <c r="L97" i="13"/>
  <c r="L56" i="13"/>
  <c r="L147" i="13"/>
  <c r="L106" i="13"/>
  <c r="L90" i="13"/>
  <c r="L45" i="13"/>
  <c r="L29" i="13"/>
  <c r="P29" i="13" s="1"/>
  <c r="T29" i="13" s="1"/>
  <c r="L18" i="13"/>
  <c r="L126" i="13"/>
  <c r="L65" i="13"/>
  <c r="L93" i="13"/>
  <c r="L82" i="13"/>
  <c r="L151" i="13"/>
  <c r="L113" i="13"/>
  <c r="L34" i="13"/>
  <c r="L122" i="13"/>
  <c r="L14" i="13"/>
  <c r="L70" i="13"/>
  <c r="L26" i="13"/>
  <c r="L130" i="13"/>
  <c r="L96" i="13"/>
  <c r="L62" i="13"/>
  <c r="L145" i="13"/>
  <c r="L55" i="13"/>
  <c r="L10" i="13"/>
  <c r="L144" i="13"/>
  <c r="L72" i="13"/>
  <c r="L133" i="13"/>
  <c r="L136" i="13"/>
  <c r="L76" i="13"/>
  <c r="L59" i="13"/>
  <c r="L19" i="13"/>
  <c r="L41" i="13"/>
  <c r="L37" i="13"/>
  <c r="L89" i="13"/>
  <c r="L152" i="13"/>
  <c r="L101" i="13"/>
  <c r="L54" i="13"/>
  <c r="L119" i="13"/>
  <c r="L158" i="13"/>
  <c r="L125" i="13"/>
  <c r="L128" i="13"/>
  <c r="L105" i="13"/>
  <c r="L30" i="13"/>
  <c r="P30" i="13" s="1"/>
  <c r="T30" i="13" s="1"/>
  <c r="L112" i="13"/>
  <c r="L88" i="13"/>
  <c r="L73" i="13"/>
  <c r="L38" i="13"/>
  <c r="L23" i="13"/>
  <c r="L138" i="13"/>
  <c r="L64" i="13"/>
  <c r="L129" i="13"/>
  <c r="L137" i="13"/>
  <c r="L98" i="13"/>
  <c r="L71" i="13"/>
  <c r="L69" i="13"/>
  <c r="L31" i="13"/>
  <c r="L121" i="13"/>
  <c r="L63" i="13"/>
  <c r="L116" i="13"/>
  <c r="L22" i="13"/>
  <c r="L50" i="13"/>
  <c r="L150" i="13"/>
  <c r="L141" i="13"/>
  <c r="L146" i="13"/>
  <c r="L52" i="13"/>
  <c r="L80" i="13"/>
  <c r="L33" i="13"/>
  <c r="L85" i="13"/>
  <c r="L111" i="13"/>
  <c r="L47" i="13"/>
  <c r="K20" i="13"/>
  <c r="O20" i="13" s="1"/>
  <c r="K48" i="13"/>
  <c r="O48" i="13" s="1"/>
  <c r="K49" i="13"/>
  <c r="O49" i="13" s="1"/>
  <c r="K58" i="13"/>
  <c r="O58" i="13" s="1"/>
  <c r="K95" i="13"/>
  <c r="O95" i="13" s="1"/>
  <c r="K107" i="13"/>
  <c r="O107" i="13" s="1"/>
  <c r="K140" i="13"/>
  <c r="O140" i="13" s="1"/>
  <c r="K142" i="13"/>
  <c r="O142" i="13" s="1"/>
  <c r="K145" i="13"/>
  <c r="O145" i="13" s="1"/>
  <c r="K16" i="13"/>
  <c r="O16" i="13" s="1"/>
  <c r="K39" i="13"/>
  <c r="O39" i="13" s="1"/>
  <c r="K40" i="13"/>
  <c r="O40" i="13" s="1"/>
  <c r="K94" i="13"/>
  <c r="O94" i="13" s="1"/>
  <c r="K46" i="13"/>
  <c r="O46" i="13" s="1"/>
  <c r="K56" i="13"/>
  <c r="O56" i="13" s="1"/>
  <c r="K72" i="13"/>
  <c r="O72" i="13" s="1"/>
  <c r="K110" i="13"/>
  <c r="O110" i="13" s="1"/>
  <c r="K44" i="13"/>
  <c r="O44" i="13" s="1"/>
  <c r="K74" i="13"/>
  <c r="O74" i="13" s="1"/>
  <c r="K8" i="13"/>
  <c r="O8" i="13" s="1"/>
  <c r="K18" i="13"/>
  <c r="O18" i="13" s="1"/>
  <c r="K28" i="13"/>
  <c r="O28" i="13" s="1"/>
  <c r="K36" i="13"/>
  <c r="O36" i="13" s="1"/>
  <c r="K98" i="13"/>
  <c r="O98" i="13" s="1"/>
  <c r="K115" i="13"/>
  <c r="O115" i="13" s="1"/>
  <c r="K120" i="13"/>
  <c r="O120" i="13" s="1"/>
  <c r="K122" i="13"/>
  <c r="O122" i="13" s="1"/>
  <c r="K131" i="13"/>
  <c r="O131" i="13" s="1"/>
  <c r="K30" i="13"/>
  <c r="O30" i="13" s="1"/>
  <c r="K54" i="13"/>
  <c r="O54" i="13" s="1"/>
  <c r="K80" i="13"/>
  <c r="O80" i="13" s="1"/>
  <c r="K81" i="13"/>
  <c r="O81" i="13" s="1"/>
  <c r="K127" i="13"/>
  <c r="O127" i="13" s="1"/>
  <c r="K135" i="13"/>
  <c r="O135" i="13" s="1"/>
  <c r="K152" i="13"/>
  <c r="O152" i="13" s="1"/>
  <c r="K26" i="13"/>
  <c r="O26" i="13" s="1"/>
  <c r="K31" i="13"/>
  <c r="O31" i="13" s="1"/>
  <c r="K32" i="13"/>
  <c r="O32" i="13" s="1"/>
  <c r="K89" i="13"/>
  <c r="O89" i="13" s="1"/>
  <c r="K126" i="13"/>
  <c r="O126" i="13" s="1"/>
  <c r="K105" i="13"/>
  <c r="O105" i="13" s="1"/>
  <c r="K15" i="13"/>
  <c r="O15" i="13" s="1"/>
  <c r="K66" i="13"/>
  <c r="O66" i="13" s="1"/>
  <c r="K103" i="13"/>
  <c r="O103" i="13" s="1"/>
  <c r="K113" i="13"/>
  <c r="O113" i="13" s="1"/>
  <c r="K132" i="13"/>
  <c r="O132" i="13" s="1"/>
  <c r="K134" i="13"/>
  <c r="O134" i="13" s="1"/>
  <c r="K87" i="13"/>
  <c r="O87" i="13" s="1"/>
  <c r="K64" i="13"/>
  <c r="O64" i="13" s="1"/>
  <c r="K55" i="13"/>
  <c r="O55" i="13" s="1"/>
  <c r="K60" i="13"/>
  <c r="O60" i="13" s="1"/>
  <c r="K78" i="13"/>
  <c r="O78" i="13" s="1"/>
  <c r="K83" i="13"/>
  <c r="O83" i="13" s="1"/>
  <c r="K102" i="13"/>
  <c r="O102" i="13" s="1"/>
  <c r="K130" i="13"/>
  <c r="O130" i="13" s="1"/>
  <c r="K156" i="13"/>
  <c r="O156" i="13" s="1"/>
  <c r="K51" i="13"/>
  <c r="O51" i="13" s="1"/>
  <c r="K86" i="13"/>
  <c r="O86" i="13" s="1"/>
  <c r="K118" i="13"/>
  <c r="O118" i="13" s="1"/>
  <c r="K69" i="13"/>
  <c r="O69" i="13" s="1"/>
  <c r="K91" i="13"/>
  <c r="O91" i="13" s="1"/>
  <c r="K117" i="13"/>
  <c r="O117" i="13" s="1"/>
  <c r="K24" i="13"/>
  <c r="O24" i="13" s="1"/>
  <c r="K109" i="13"/>
  <c r="O109" i="13" s="1"/>
  <c r="K99" i="13"/>
  <c r="O99" i="13" s="1"/>
  <c r="K123" i="13"/>
  <c r="O123" i="13" s="1"/>
  <c r="K12" i="13"/>
  <c r="O12" i="13" s="1"/>
  <c r="K11" i="13"/>
  <c r="O11" i="13" s="1"/>
  <c r="K34" i="13"/>
  <c r="O34" i="13" s="1"/>
  <c r="K68" i="13"/>
  <c r="O68" i="13" s="1"/>
  <c r="K124" i="13"/>
  <c r="O124" i="13" s="1"/>
  <c r="K138" i="13"/>
  <c r="O138" i="13" s="1"/>
  <c r="K101" i="13"/>
  <c r="O101" i="13" s="1"/>
  <c r="K151" i="13"/>
  <c r="O151" i="13" s="1"/>
  <c r="K97" i="13"/>
  <c r="O97" i="13" s="1"/>
  <c r="K139" i="13"/>
  <c r="O139" i="13" s="1"/>
  <c r="K153" i="13"/>
  <c r="O153" i="13" s="1"/>
  <c r="K147" i="13"/>
  <c r="O147" i="13" s="1"/>
  <c r="K136" i="13"/>
  <c r="O136" i="13" s="1"/>
  <c r="K53" i="13"/>
  <c r="O53" i="13" s="1"/>
  <c r="K106" i="13"/>
  <c r="O106" i="13" s="1"/>
  <c r="K90" i="13"/>
  <c r="O90" i="13" s="1"/>
  <c r="K45" i="13"/>
  <c r="O45" i="13" s="1"/>
  <c r="K116" i="13"/>
  <c r="O116" i="13" s="1"/>
  <c r="K57" i="13"/>
  <c r="O57" i="13" s="1"/>
  <c r="K92" i="13"/>
  <c r="O92" i="13" s="1"/>
  <c r="K25" i="13"/>
  <c r="O25" i="13" s="1"/>
  <c r="K65" i="13"/>
  <c r="O65" i="13" s="1"/>
  <c r="K93" i="13"/>
  <c r="O93" i="13" s="1"/>
  <c r="K82" i="13"/>
  <c r="O82" i="13" s="1"/>
  <c r="K73" i="13"/>
  <c r="O73" i="13" s="1"/>
  <c r="O9" i="13"/>
  <c r="K148" i="13"/>
  <c r="O148" i="13" s="1"/>
  <c r="K13" i="13"/>
  <c r="O13" i="13" s="1"/>
  <c r="K52" i="13"/>
  <c r="O52" i="13" s="1"/>
  <c r="K61" i="13"/>
  <c r="O61" i="13" s="1"/>
  <c r="K96" i="13"/>
  <c r="O96" i="13" s="1"/>
  <c r="K62" i="13"/>
  <c r="O62" i="13" s="1"/>
  <c r="K143" i="13"/>
  <c r="O143" i="13" s="1"/>
  <c r="K63" i="13"/>
  <c r="O63" i="13" s="1"/>
  <c r="K70" i="13"/>
  <c r="O70" i="13" s="1"/>
  <c r="K85" i="13"/>
  <c r="O85" i="13" s="1"/>
  <c r="K47" i="13"/>
  <c r="O47" i="13" s="1"/>
  <c r="K155" i="13"/>
  <c r="O155" i="13" s="1"/>
  <c r="K108" i="13"/>
  <c r="O108" i="13" s="1"/>
  <c r="K154" i="13"/>
  <c r="O154" i="13" s="1"/>
  <c r="K100" i="13"/>
  <c r="O100" i="13" s="1"/>
  <c r="K119" i="13"/>
  <c r="O119" i="13" s="1"/>
  <c r="K125" i="13"/>
  <c r="O125" i="13" s="1"/>
  <c r="K75" i="13"/>
  <c r="O75" i="13" s="1"/>
  <c r="K27" i="13"/>
  <c r="O27" i="13" s="1"/>
  <c r="K128" i="13"/>
  <c r="O128" i="13" s="1"/>
  <c r="K141" i="13"/>
  <c r="O141" i="13" s="1"/>
  <c r="K146" i="13"/>
  <c r="O146" i="13" s="1"/>
  <c r="K43" i="13"/>
  <c r="O43" i="13" s="1"/>
  <c r="K88" i="13"/>
  <c r="O88" i="13" s="1"/>
  <c r="K129" i="13"/>
  <c r="O129" i="13" s="1"/>
  <c r="K144" i="13"/>
  <c r="O144" i="13" s="1"/>
  <c r="K137" i="13"/>
  <c r="O137" i="13" s="1"/>
  <c r="K71" i="13"/>
  <c r="O71" i="13" s="1"/>
  <c r="K33" i="13"/>
  <c r="O33" i="13" s="1"/>
  <c r="K158" i="13"/>
  <c r="O158" i="13" s="1"/>
  <c r="K84" i="13"/>
  <c r="O84" i="13" s="1"/>
  <c r="K42" i="13"/>
  <c r="O42" i="13" s="1"/>
  <c r="K121" i="13"/>
  <c r="O121" i="13" s="1"/>
  <c r="K38" i="13"/>
  <c r="O38" i="13" s="1"/>
  <c r="K23" i="13"/>
  <c r="O23" i="13" s="1"/>
  <c r="K149" i="13"/>
  <c r="O149" i="13" s="1"/>
  <c r="K41" i="13"/>
  <c r="O41" i="13" s="1"/>
  <c r="K104" i="13"/>
  <c r="O104" i="13" s="1"/>
  <c r="K133" i="13"/>
  <c r="O133" i="13" s="1"/>
  <c r="K112" i="13"/>
  <c r="O112" i="13" s="1"/>
  <c r="K67" i="13"/>
  <c r="O67" i="13" s="1"/>
  <c r="K59" i="13"/>
  <c r="O59" i="13" s="1"/>
  <c r="O10" i="13"/>
  <c r="K35" i="13"/>
  <c r="O35" i="13" s="1"/>
  <c r="K157" i="13"/>
  <c r="O157" i="13" s="1"/>
  <c r="K76" i="13"/>
  <c r="O76" i="13" s="1"/>
  <c r="K14" i="13"/>
  <c r="O14" i="13" s="1"/>
  <c r="K17" i="13"/>
  <c r="O17" i="13" s="1"/>
  <c r="K50" i="13"/>
  <c r="O50" i="13" s="1"/>
  <c r="K37" i="13"/>
  <c r="O37" i="13" s="1"/>
  <c r="K19" i="13"/>
  <c r="O19" i="13" s="1"/>
  <c r="K111" i="13"/>
  <c r="O111" i="13" s="1"/>
  <c r="K150" i="13"/>
  <c r="O150" i="13" s="1"/>
  <c r="K29" i="13"/>
  <c r="O29" i="13" s="1"/>
  <c r="K79" i="13"/>
  <c r="O79" i="13" s="1"/>
  <c r="K114" i="13"/>
  <c r="O114" i="13" s="1"/>
  <c r="K22" i="13"/>
  <c r="O22" i="13" s="1"/>
  <c r="K77" i="13"/>
  <c r="O77" i="13" s="1"/>
  <c r="K21" i="13"/>
  <c r="O21" i="13" s="1"/>
  <c r="M55" i="13"/>
  <c r="M60" i="13"/>
  <c r="M92" i="13"/>
  <c r="M20" i="13"/>
  <c r="M49" i="13"/>
  <c r="M56" i="13"/>
  <c r="M72" i="13"/>
  <c r="M57" i="13"/>
  <c r="M91" i="13"/>
  <c r="M48" i="13"/>
  <c r="M58" i="13"/>
  <c r="M73" i="13"/>
  <c r="M95" i="13"/>
  <c r="M14" i="13"/>
  <c r="M21" i="13"/>
  <c r="M24" i="13"/>
  <c r="M65" i="13"/>
  <c r="M70" i="13"/>
  <c r="M130" i="13"/>
  <c r="M8" i="13"/>
  <c r="M28" i="13"/>
  <c r="M37" i="13"/>
  <c r="M54" i="13"/>
  <c r="M12" i="13"/>
  <c r="M13" i="13"/>
  <c r="M22" i="13"/>
  <c r="M25" i="13"/>
  <c r="M68" i="13"/>
  <c r="M83" i="13"/>
  <c r="M84" i="13"/>
  <c r="M100" i="13"/>
  <c r="M122" i="13"/>
  <c r="M123" i="13"/>
  <c r="M129" i="13"/>
  <c r="M30" i="13"/>
  <c r="Q30" i="13" s="1"/>
  <c r="U30" i="13" s="1"/>
  <c r="M36" i="13"/>
  <c r="M53" i="13"/>
  <c r="M80" i="13"/>
  <c r="M85" i="13"/>
  <c r="M16" i="13"/>
  <c r="M44" i="13"/>
  <c r="M97" i="13"/>
  <c r="M89" i="13"/>
  <c r="M124" i="13"/>
  <c r="M103" i="13"/>
  <c r="M41" i="13"/>
  <c r="M121" i="13"/>
  <c r="M32" i="13"/>
  <c r="M113" i="13"/>
  <c r="M131" i="13"/>
  <c r="M66" i="13"/>
  <c r="M78" i="13"/>
  <c r="M104" i="13"/>
  <c r="M132" i="13"/>
  <c r="M26" i="13"/>
  <c r="M46" i="13"/>
  <c r="M64" i="13"/>
  <c r="M87" i="13"/>
  <c r="M101" i="13"/>
  <c r="M40" i="13"/>
  <c r="M81" i="13"/>
  <c r="M99" i="13"/>
  <c r="M115" i="13"/>
  <c r="M128" i="13"/>
  <c r="M119" i="13"/>
  <c r="M137" i="13"/>
  <c r="M107" i="13"/>
  <c r="M74" i="13"/>
  <c r="M102" i="13"/>
  <c r="M140" i="13"/>
  <c r="M17" i="13"/>
  <c r="M34" i="13"/>
  <c r="M136" i="13"/>
  <c r="M154" i="13"/>
  <c r="M109" i="13"/>
  <c r="M117" i="13"/>
  <c r="M139" i="13"/>
  <c r="M153" i="13"/>
  <c r="M93" i="13"/>
  <c r="M138" i="13"/>
  <c r="M152" i="13"/>
  <c r="M86" i="13"/>
  <c r="M112" i="13"/>
  <c r="M35" i="13"/>
  <c r="M157" i="13"/>
  <c r="M111" i="13"/>
  <c r="M114" i="13"/>
  <c r="M134" i="13"/>
  <c r="M79" i="13"/>
  <c r="M62" i="13"/>
  <c r="M61" i="13"/>
  <c r="M10" i="13"/>
  <c r="M43" i="13"/>
  <c r="M18" i="13"/>
  <c r="M51" i="13"/>
  <c r="M146" i="13"/>
  <c r="M151" i="13"/>
  <c r="M106" i="13"/>
  <c r="M90" i="13"/>
  <c r="M105" i="13"/>
  <c r="M29" i="13"/>
  <c r="Q29" i="13" s="1"/>
  <c r="U29" i="13" s="1"/>
  <c r="M42" i="13"/>
  <c r="M9" i="13"/>
  <c r="M156" i="13"/>
  <c r="M127" i="13"/>
  <c r="M27" i="13"/>
  <c r="M148" i="13"/>
  <c r="M147" i="13"/>
  <c r="M126" i="13"/>
  <c r="M144" i="13"/>
  <c r="M149" i="13"/>
  <c r="M145" i="13"/>
  <c r="M116" i="13"/>
  <c r="M63" i="13"/>
  <c r="M82" i="13"/>
  <c r="M77" i="13"/>
  <c r="M120" i="13"/>
  <c r="M50" i="13"/>
  <c r="M19" i="13"/>
  <c r="M39" i="13"/>
  <c r="M11" i="13"/>
  <c r="M15" i="13"/>
  <c r="M142" i="13"/>
  <c r="M88" i="13"/>
  <c r="M47" i="13"/>
  <c r="M52" i="13"/>
  <c r="M59" i="13"/>
  <c r="M75" i="13"/>
  <c r="Q75" i="13" s="1"/>
  <c r="U75" i="13" s="1"/>
  <c r="M98" i="13"/>
  <c r="M69" i="13"/>
  <c r="M133" i="13"/>
  <c r="M76" i="13"/>
  <c r="M143" i="13"/>
  <c r="M33" i="13"/>
  <c r="M158" i="13"/>
  <c r="M141" i="13"/>
  <c r="M125" i="13"/>
  <c r="M31" i="13"/>
  <c r="M118" i="13"/>
  <c r="M23" i="13"/>
  <c r="M155" i="13"/>
  <c r="M94" i="13"/>
  <c r="M108" i="13"/>
  <c r="M38" i="13"/>
  <c r="M150" i="13"/>
  <c r="M96" i="13"/>
  <c r="M135" i="13"/>
  <c r="M71" i="13"/>
  <c r="M45" i="13"/>
  <c r="M110" i="13"/>
  <c r="M67" i="13"/>
  <c r="N32" i="13"/>
  <c r="N76" i="13"/>
  <c r="N78" i="13"/>
  <c r="N102" i="13"/>
  <c r="N103" i="13"/>
  <c r="N113" i="13"/>
  <c r="N126" i="13"/>
  <c r="N132" i="13"/>
  <c r="N134" i="13"/>
  <c r="N139" i="13"/>
  <c r="N91" i="13"/>
  <c r="N55" i="13"/>
  <c r="N60" i="13"/>
  <c r="N92" i="13"/>
  <c r="N57" i="13"/>
  <c r="N10" i="13"/>
  <c r="N17" i="13"/>
  <c r="N42" i="13"/>
  <c r="N66" i="13"/>
  <c r="N69" i="13"/>
  <c r="N86" i="13"/>
  <c r="N87" i="13"/>
  <c r="N97" i="13"/>
  <c r="N99" i="13"/>
  <c r="N148" i="13"/>
  <c r="N13" i="13"/>
  <c r="N22" i="13"/>
  <c r="N25" i="13"/>
  <c r="N68" i="13"/>
  <c r="N84" i="13"/>
  <c r="N21" i="13"/>
  <c r="N23" i="13"/>
  <c r="N24" i="13"/>
  <c r="N35" i="13"/>
  <c r="N67" i="13"/>
  <c r="N130" i="13"/>
  <c r="N12" i="13"/>
  <c r="N83" i="13"/>
  <c r="N100" i="13"/>
  <c r="N11" i="13"/>
  <c r="N30" i="13"/>
  <c r="R30" i="13" s="1"/>
  <c r="V30" i="13" s="1"/>
  <c r="N43" i="13"/>
  <c r="N49" i="13"/>
  <c r="N61" i="13"/>
  <c r="N62" i="13"/>
  <c r="N72" i="13"/>
  <c r="N108" i="13"/>
  <c r="N123" i="13"/>
  <c r="N150" i="13"/>
  <c r="N16" i="13"/>
  <c r="N31" i="13"/>
  <c r="N44" i="13"/>
  <c r="N54" i="13"/>
  <c r="N56" i="13"/>
  <c r="N95" i="13"/>
  <c r="N131" i="13"/>
  <c r="N94" i="13"/>
  <c r="N104" i="13"/>
  <c r="N120" i="13"/>
  <c r="N133" i="13"/>
  <c r="N41" i="13"/>
  <c r="N71" i="13"/>
  <c r="N77" i="13"/>
  <c r="N89" i="13"/>
  <c r="N122" i="13"/>
  <c r="N124" i="13"/>
  <c r="N15" i="13"/>
  <c r="N20" i="13"/>
  <c r="N28" i="13"/>
  <c r="N36" i="13"/>
  <c r="N48" i="13"/>
  <c r="N53" i="13"/>
  <c r="N112" i="13"/>
  <c r="N125" i="13"/>
  <c r="N149" i="13"/>
  <c r="N8" i="13"/>
  <c r="N47" i="13"/>
  <c r="N82" i="13"/>
  <c r="N93" i="13"/>
  <c r="N143" i="13"/>
  <c r="N26" i="13"/>
  <c r="N46" i="13"/>
  <c r="N58" i="13"/>
  <c r="N64" i="13"/>
  <c r="N101" i="13"/>
  <c r="N110" i="13"/>
  <c r="N142" i="13"/>
  <c r="N155" i="13"/>
  <c r="N39" i="13"/>
  <c r="N40" i="13"/>
  <c r="N51" i="13"/>
  <c r="N81" i="13"/>
  <c r="N115" i="13"/>
  <c r="N118" i="13"/>
  <c r="N127" i="13"/>
  <c r="N128" i="13"/>
  <c r="N107" i="13"/>
  <c r="N75" i="13"/>
  <c r="R75" i="13" s="1"/>
  <c r="V75" i="13" s="1"/>
  <c r="N141" i="13"/>
  <c r="N80" i="13"/>
  <c r="N109" i="13"/>
  <c r="N117" i="13"/>
  <c r="N153" i="13"/>
  <c r="N116" i="13"/>
  <c r="N74" i="13"/>
  <c r="N85" i="13"/>
  <c r="N140" i="13"/>
  <c r="N73" i="13"/>
  <c r="N105" i="13"/>
  <c r="N135" i="13"/>
  <c r="N138" i="13"/>
  <c r="N152" i="13"/>
  <c r="N136" i="13"/>
  <c r="N154" i="13"/>
  <c r="N34" i="13"/>
  <c r="N137" i="13"/>
  <c r="N111" i="13"/>
  <c r="N50" i="13"/>
  <c r="N52" i="13"/>
  <c r="N156" i="13"/>
  <c r="N147" i="13"/>
  <c r="N114" i="13"/>
  <c r="N79" i="13"/>
  <c r="N45" i="13"/>
  <c r="N59" i="13"/>
  <c r="N14" i="13"/>
  <c r="N151" i="13"/>
  <c r="N106" i="13"/>
  <c r="N98" i="13"/>
  <c r="N29" i="13"/>
  <c r="N70" i="13"/>
  <c r="N18" i="13"/>
  <c r="N144" i="13"/>
  <c r="N96" i="13"/>
  <c r="N63" i="13"/>
  <c r="N37" i="13"/>
  <c r="N19" i="13"/>
  <c r="N158" i="13"/>
  <c r="N129" i="13"/>
  <c r="N90" i="13"/>
  <c r="N119" i="13"/>
  <c r="N65" i="13"/>
  <c r="N33" i="13"/>
  <c r="N146" i="13"/>
  <c r="N38" i="13"/>
  <c r="N9" i="13"/>
  <c r="N88" i="13"/>
  <c r="N27" i="13"/>
  <c r="N157" i="13"/>
  <c r="N121" i="13"/>
  <c r="N145" i="13"/>
  <c r="K67" i="30"/>
  <c r="K89" i="30"/>
  <c r="K81" i="30"/>
  <c r="S8" i="13" l="1"/>
  <c r="W75" i="13"/>
  <c r="W30" i="13"/>
  <c r="S121" i="13"/>
  <c r="S30" i="13"/>
  <c r="S63" i="13"/>
  <c r="S10" i="13"/>
  <c r="S122" i="13"/>
  <c r="S117" i="13"/>
  <c r="S150" i="13"/>
  <c r="S96" i="13"/>
  <c r="S57" i="13"/>
  <c r="S91" i="13"/>
  <c r="S115" i="13"/>
  <c r="S94" i="13"/>
  <c r="S20" i="13"/>
  <c r="S111" i="13"/>
  <c r="S112" i="13"/>
  <c r="S71" i="13"/>
  <c r="S119" i="13"/>
  <c r="S61" i="13"/>
  <c r="S116" i="13"/>
  <c r="S138" i="13"/>
  <c r="S69" i="13"/>
  <c r="S87" i="13"/>
  <c r="S26" i="13"/>
  <c r="S98" i="13"/>
  <c r="S40" i="13"/>
  <c r="S157" i="13"/>
  <c r="S93" i="13"/>
  <c r="S153" i="13"/>
  <c r="S83" i="13"/>
  <c r="S110" i="13"/>
  <c r="S35" i="13"/>
  <c r="S128" i="13"/>
  <c r="S109" i="13"/>
  <c r="S126" i="13"/>
  <c r="S72" i="13"/>
  <c r="S27" i="13"/>
  <c r="S25" i="13"/>
  <c r="S24" i="13"/>
  <c r="S56" i="13"/>
  <c r="S59" i="13"/>
  <c r="S75" i="13"/>
  <c r="S62" i="13"/>
  <c r="S55" i="13"/>
  <c r="S120" i="13"/>
  <c r="S48" i="13"/>
  <c r="S33" i="13"/>
  <c r="S31" i="13"/>
  <c r="S19" i="13"/>
  <c r="S100" i="13"/>
  <c r="S45" i="13"/>
  <c r="S134" i="13"/>
  <c r="S36" i="13"/>
  <c r="S37" i="13"/>
  <c r="S154" i="13"/>
  <c r="S86" i="13"/>
  <c r="S28" i="13"/>
  <c r="S41" i="13"/>
  <c r="S129" i="13"/>
  <c r="S108" i="13"/>
  <c r="S148" i="13"/>
  <c r="S106" i="13"/>
  <c r="S34" i="13"/>
  <c r="S51" i="13"/>
  <c r="S113" i="13"/>
  <c r="S127" i="13"/>
  <c r="S145" i="13"/>
  <c r="S17" i="13"/>
  <c r="S149" i="13"/>
  <c r="S88" i="13"/>
  <c r="S155" i="13"/>
  <c r="S9" i="13"/>
  <c r="S53" i="13"/>
  <c r="S11" i="13"/>
  <c r="S156" i="13"/>
  <c r="S103" i="13"/>
  <c r="S81" i="13"/>
  <c r="O7" i="13"/>
  <c r="K7" i="13" s="1"/>
  <c r="S142" i="13"/>
  <c r="S70" i="13"/>
  <c r="S139" i="13"/>
  <c r="S84" i="13"/>
  <c r="S89" i="13"/>
  <c r="S29" i="13"/>
  <c r="S151" i="13"/>
  <c r="S101" i="13"/>
  <c r="S133" i="13"/>
  <c r="S124" i="13"/>
  <c r="S104" i="13"/>
  <c r="S68" i="13"/>
  <c r="S18" i="13"/>
  <c r="S21" i="13"/>
  <c r="S14" i="13"/>
  <c r="S23" i="13"/>
  <c r="S47" i="13"/>
  <c r="S73" i="13"/>
  <c r="S136" i="13"/>
  <c r="S12" i="13"/>
  <c r="S130" i="13"/>
  <c r="S66" i="13"/>
  <c r="S80" i="13"/>
  <c r="S74" i="13"/>
  <c r="S140" i="13"/>
  <c r="S22" i="13"/>
  <c r="S141" i="13"/>
  <c r="S99" i="13"/>
  <c r="S105" i="13"/>
  <c r="S95" i="13"/>
  <c r="S114" i="13"/>
  <c r="S42" i="13"/>
  <c r="S65" i="13"/>
  <c r="S78" i="13"/>
  <c r="S131" i="13"/>
  <c r="S58" i="13"/>
  <c r="S79" i="13"/>
  <c r="S143" i="13"/>
  <c r="S97" i="13"/>
  <c r="S60" i="13"/>
  <c r="S49" i="13"/>
  <c r="S158" i="13"/>
  <c r="S92" i="13"/>
  <c r="S32" i="13"/>
  <c r="S46" i="13"/>
  <c r="S67" i="13"/>
  <c r="S125" i="13"/>
  <c r="S64" i="13"/>
  <c r="S137" i="13"/>
  <c r="S52" i="13"/>
  <c r="S118" i="13"/>
  <c r="S152" i="13"/>
  <c r="S39" i="13"/>
  <c r="S144" i="13"/>
  <c r="S13" i="13"/>
  <c r="S90" i="13"/>
  <c r="S132" i="13"/>
  <c r="S135" i="13"/>
  <c r="S16" i="13"/>
  <c r="S50" i="13"/>
  <c r="S43" i="13"/>
  <c r="S77" i="13"/>
  <c r="S76" i="13"/>
  <c r="S38" i="13"/>
  <c r="S146" i="13"/>
  <c r="S85" i="13"/>
  <c r="S82" i="13"/>
  <c r="S147" i="13"/>
  <c r="S123" i="13"/>
  <c r="S102" i="13"/>
  <c r="S15" i="13"/>
  <c r="S54" i="13"/>
  <c r="S44" i="13"/>
  <c r="S107" i="13"/>
  <c r="O93" i="23"/>
  <c r="P93" i="23" s="1"/>
  <c r="O37" i="23"/>
  <c r="P37" i="23" s="1"/>
  <c r="O38" i="23"/>
  <c r="P38" i="23" s="1"/>
  <c r="O40" i="23"/>
  <c r="P40" i="23" s="1"/>
  <c r="O41" i="23"/>
  <c r="P41" i="23" s="1"/>
  <c r="O42" i="23"/>
  <c r="P42" i="23" s="1"/>
  <c r="O43" i="23"/>
  <c r="P43" i="23" s="1"/>
  <c r="O45" i="23"/>
  <c r="P45" i="23" s="1"/>
  <c r="O46" i="23"/>
  <c r="P46" i="23" s="1"/>
  <c r="O47" i="23"/>
  <c r="P47" i="23" s="1"/>
  <c r="O48" i="23"/>
  <c r="P48" i="23" s="1"/>
  <c r="O85" i="23"/>
  <c r="P85" i="23" s="1"/>
  <c r="O86" i="23"/>
  <c r="P86" i="23" s="1"/>
  <c r="O87" i="23"/>
  <c r="P87" i="23" s="1"/>
  <c r="O88" i="23"/>
  <c r="P88" i="23" s="1"/>
  <c r="O89" i="23"/>
  <c r="P89" i="23" s="1"/>
  <c r="O90" i="23"/>
  <c r="P90" i="23" s="1"/>
  <c r="O91" i="23"/>
  <c r="P91" i="23" s="1"/>
  <c r="O92" i="23"/>
  <c r="P92" i="23" s="1"/>
  <c r="O39" i="23"/>
  <c r="P39" i="23" s="1"/>
  <c r="O94" i="23"/>
  <c r="P94" i="23" s="1"/>
  <c r="O95" i="23"/>
  <c r="P95" i="23" s="1"/>
  <c r="O96" i="23"/>
  <c r="P96" i="23" s="1"/>
  <c r="O97" i="23"/>
  <c r="P97" i="23" s="1"/>
  <c r="O98" i="23"/>
  <c r="P98" i="23" s="1"/>
  <c r="O99" i="23"/>
  <c r="P99" i="23" s="1"/>
  <c r="O44" i="23"/>
  <c r="P44" i="23" s="1"/>
  <c r="O100" i="23"/>
  <c r="P100" i="23" s="1"/>
  <c r="O101" i="23"/>
  <c r="P101" i="23" s="1"/>
  <c r="O102" i="23"/>
  <c r="P102" i="23" s="1"/>
  <c r="O103" i="23"/>
  <c r="P103" i="23" s="1"/>
  <c r="O137" i="23"/>
  <c r="P137" i="23" s="1"/>
  <c r="O138" i="23"/>
  <c r="P138" i="23" s="1"/>
  <c r="O139" i="23"/>
  <c r="P139" i="23" s="1"/>
  <c r="O141" i="23"/>
  <c r="P141" i="23" s="1"/>
  <c r="O143" i="23"/>
  <c r="P143" i="23" s="1"/>
  <c r="O147" i="23"/>
  <c r="P147" i="23" s="1"/>
  <c r="O149" i="23"/>
  <c r="P149" i="23" s="1"/>
  <c r="O69" i="23"/>
  <c r="P69" i="23" s="1"/>
  <c r="O71" i="23"/>
  <c r="P71" i="23" s="1"/>
  <c r="O77" i="23"/>
  <c r="P77" i="23" s="1"/>
  <c r="O76" i="23"/>
  <c r="P76" i="23" s="1"/>
  <c r="O84" i="23"/>
  <c r="P84" i="23" s="1"/>
  <c r="O63" i="23"/>
  <c r="P63" i="23" s="1"/>
  <c r="O64" i="23"/>
  <c r="P64" i="23" s="1"/>
  <c r="O72" i="23"/>
  <c r="P72" i="23" s="1"/>
  <c r="O73" i="23"/>
  <c r="P73" i="23" s="1"/>
  <c r="O74" i="23"/>
  <c r="P74" i="23" s="1"/>
  <c r="O75" i="23"/>
  <c r="P75" i="23" s="1"/>
  <c r="O78" i="23"/>
  <c r="P78" i="23" s="1"/>
  <c r="O79" i="23"/>
  <c r="P79" i="23" s="1"/>
  <c r="O80" i="23"/>
  <c r="P80" i="23" s="1"/>
  <c r="O83" i="23"/>
  <c r="P83" i="23" s="1"/>
  <c r="O151" i="23"/>
  <c r="P151" i="23" s="1"/>
  <c r="O154" i="23"/>
  <c r="P154" i="23" s="1"/>
  <c r="O162" i="23"/>
  <c r="P162" i="23" s="1"/>
  <c r="O163" i="23"/>
  <c r="P163" i="23" s="1"/>
  <c r="O152" i="23"/>
  <c r="P152" i="23" s="1"/>
  <c r="O153" i="23"/>
  <c r="P153" i="23" s="1"/>
  <c r="O157" i="23"/>
  <c r="P157" i="23" s="1"/>
  <c r="O158" i="23"/>
  <c r="P158" i="23" s="1"/>
  <c r="O164" i="23"/>
  <c r="P164" i="23" s="1"/>
  <c r="O51" i="23"/>
  <c r="P51" i="23" s="1"/>
  <c r="O54" i="23"/>
  <c r="P54" i="23" s="1"/>
  <c r="O55" i="23"/>
  <c r="P55" i="23" s="1"/>
  <c r="O58" i="23"/>
  <c r="P58" i="23" s="1"/>
  <c r="O60" i="23"/>
  <c r="P60" i="23" s="1"/>
  <c r="O123" i="23"/>
  <c r="P123" i="23" s="1"/>
  <c r="O125" i="23"/>
  <c r="P125" i="23" s="1"/>
  <c r="O130" i="23"/>
  <c r="P130" i="23" s="1"/>
  <c r="O133" i="23"/>
  <c r="P133" i="23" s="1"/>
  <c r="O52" i="23"/>
  <c r="P52" i="23" s="1"/>
  <c r="O53" i="23"/>
  <c r="P53" i="23" s="1"/>
  <c r="O57" i="23"/>
  <c r="P57" i="23" s="1"/>
  <c r="O59" i="23"/>
  <c r="P59" i="23" s="1"/>
  <c r="O156" i="23"/>
  <c r="P156" i="23" s="1"/>
  <c r="O155" i="23"/>
  <c r="P155" i="23" s="1"/>
  <c r="O159" i="23"/>
  <c r="P159" i="23" s="1"/>
  <c r="O160" i="23"/>
  <c r="P160" i="23" s="1"/>
  <c r="O161" i="23"/>
  <c r="P161" i="23" s="1"/>
  <c r="O165" i="23"/>
  <c r="P165" i="23" s="1"/>
  <c r="O30" i="23"/>
  <c r="P30" i="23" s="1"/>
  <c r="O25" i="23"/>
  <c r="P25" i="23" s="1"/>
  <c r="O27" i="23"/>
  <c r="P27" i="23" s="1"/>
  <c r="O106" i="23"/>
  <c r="P106" i="23" s="1"/>
  <c r="O112" i="23"/>
  <c r="P112" i="23" s="1"/>
  <c r="O16" i="23"/>
  <c r="P16" i="23" s="1"/>
  <c r="P15" i="23"/>
  <c r="O128" i="23"/>
  <c r="P128" i="23" s="1"/>
  <c r="O124" i="23"/>
  <c r="P124" i="23" s="1"/>
  <c r="O50" i="23"/>
  <c r="P50" i="23" s="1"/>
  <c r="O49" i="23"/>
  <c r="P49" i="23" s="1"/>
  <c r="O107" i="23"/>
  <c r="P107" i="23" s="1"/>
  <c r="O105" i="23"/>
  <c r="P105" i="23" s="1"/>
  <c r="O108" i="23"/>
  <c r="P108" i="23" s="1"/>
  <c r="O114" i="23"/>
  <c r="P114" i="23" s="1"/>
  <c r="O117" i="23"/>
  <c r="P117" i="23" s="1"/>
  <c r="O18" i="23"/>
  <c r="P18" i="23" s="1"/>
  <c r="O17" i="23"/>
  <c r="P17" i="23" s="1"/>
  <c r="O23" i="23"/>
  <c r="P23" i="23" s="1"/>
  <c r="O144" i="23"/>
  <c r="P144" i="23" s="1"/>
  <c r="O145" i="23"/>
  <c r="P145" i="23" s="1"/>
  <c r="O136" i="23"/>
  <c r="P136" i="23" s="1"/>
  <c r="O134" i="23"/>
  <c r="P134" i="23" s="1"/>
  <c r="O104" i="23"/>
  <c r="P104" i="23" s="1"/>
  <c r="O121" i="23"/>
  <c r="P121" i="23" s="1"/>
  <c r="O119" i="23"/>
  <c r="P119" i="23" s="1"/>
  <c r="O115" i="23"/>
  <c r="P115" i="23" s="1"/>
  <c r="O116" i="23"/>
  <c r="P116" i="23" s="1"/>
  <c r="O122" i="23"/>
  <c r="P122" i="23" s="1"/>
  <c r="O26" i="23"/>
  <c r="P26" i="23" s="1"/>
  <c r="O32" i="23"/>
  <c r="P32" i="23" s="1"/>
  <c r="O68" i="23"/>
  <c r="P68" i="23" s="1"/>
  <c r="O81" i="23"/>
  <c r="P81" i="23" s="1"/>
  <c r="O127" i="23"/>
  <c r="P127" i="23" s="1"/>
  <c r="O131" i="23"/>
  <c r="P131" i="23" s="1"/>
  <c r="O135" i="23"/>
  <c r="P135" i="23" s="1"/>
  <c r="O28" i="23"/>
  <c r="P28" i="23" s="1"/>
  <c r="O33" i="23"/>
  <c r="P33" i="23" s="1"/>
  <c r="O35" i="23"/>
  <c r="P35" i="23" s="1"/>
  <c r="O140" i="23"/>
  <c r="P140" i="23" s="1"/>
  <c r="O150" i="23"/>
  <c r="P150" i="23" s="1"/>
  <c r="O110" i="23"/>
  <c r="P110" i="23" s="1"/>
  <c r="O111" i="23"/>
  <c r="P111" i="23" s="1"/>
  <c r="O70" i="23"/>
  <c r="P70" i="23" s="1"/>
  <c r="O61" i="23"/>
  <c r="P61" i="23" s="1"/>
  <c r="O62" i="23"/>
  <c r="P62" i="23" s="1"/>
  <c r="O22" i="23"/>
  <c r="P22" i="23" s="1"/>
  <c r="O21" i="23"/>
  <c r="P21" i="23" s="1"/>
  <c r="O142" i="23"/>
  <c r="P142" i="23" s="1"/>
  <c r="O146" i="23"/>
  <c r="P146" i="23" s="1"/>
  <c r="O65" i="23"/>
  <c r="P65" i="23" s="1"/>
  <c r="O66" i="23"/>
  <c r="P66" i="23" s="1"/>
  <c r="O126" i="23"/>
  <c r="P126" i="23" s="1"/>
  <c r="O129" i="23"/>
  <c r="P129" i="23" s="1"/>
  <c r="O29" i="23"/>
  <c r="P29" i="23" s="1"/>
  <c r="O109" i="23"/>
  <c r="P109" i="23" s="1"/>
  <c r="O19" i="23"/>
  <c r="P19" i="23" s="1"/>
  <c r="O31" i="23"/>
  <c r="P31" i="23" s="1"/>
  <c r="O56" i="23"/>
  <c r="P56" i="23" s="1"/>
  <c r="O113" i="23"/>
  <c r="P113" i="23" s="1"/>
  <c r="O132" i="23"/>
  <c r="P132" i="23" s="1"/>
  <c r="O34" i="23"/>
  <c r="P34" i="23" s="1"/>
  <c r="O118" i="23"/>
  <c r="P118" i="23" s="1"/>
  <c r="O148" i="23"/>
  <c r="P148" i="23" s="1"/>
  <c r="O120" i="23"/>
  <c r="P120" i="23" s="1"/>
  <c r="O20" i="23"/>
  <c r="P20" i="23" s="1"/>
  <c r="O24" i="23"/>
  <c r="P24" i="23" s="1"/>
  <c r="O67" i="23"/>
  <c r="P67" i="23" s="1"/>
  <c r="O36" i="23"/>
  <c r="P36" i="23" s="1"/>
  <c r="AA30" i="13" l="1"/>
  <c r="AA75" i="13"/>
  <c r="S7" i="13"/>
  <c r="F125" i="28"/>
  <c r="F98" i="28"/>
  <c r="F65" i="28"/>
  <c r="F60" i="28"/>
  <c r="F106" i="28"/>
  <c r="F59" i="28"/>
  <c r="F63" i="28"/>
  <c r="F128" i="28"/>
  <c r="F109" i="28"/>
  <c r="F137" i="28"/>
  <c r="F100" i="28"/>
  <c r="F99" i="28"/>
  <c r="F148" i="28"/>
  <c r="F118" i="28"/>
  <c r="F151" i="28"/>
  <c r="F76" i="28"/>
  <c r="F57" i="28"/>
  <c r="F140" i="28"/>
  <c r="F94" i="28"/>
  <c r="F87" i="28"/>
  <c r="F79" i="28"/>
  <c r="F34" i="28"/>
  <c r="F115" i="28"/>
  <c r="F144" i="28"/>
  <c r="F42" i="28"/>
  <c r="F150" i="28"/>
  <c r="F56" i="28"/>
  <c r="F136" i="28"/>
  <c r="F93" i="28"/>
  <c r="F32" i="28"/>
  <c r="F78" i="28"/>
  <c r="F33" i="28"/>
  <c r="F119" i="28"/>
  <c r="F123" i="28"/>
  <c r="F80" i="28"/>
  <c r="F58" i="28"/>
  <c r="F149" i="28"/>
  <c r="F73" i="28"/>
  <c r="F13" i="28"/>
  <c r="F24" i="28"/>
  <c r="F139" i="28"/>
  <c r="F103" i="28"/>
  <c r="F120" i="28"/>
  <c r="F112" i="28"/>
  <c r="F10" i="28"/>
  <c r="F43" i="28"/>
  <c r="F18" i="28"/>
  <c r="F52" i="28"/>
  <c r="F53" i="28"/>
  <c r="F146" i="28"/>
  <c r="F72" i="28"/>
  <c r="F77" i="28"/>
  <c r="F134" i="28"/>
  <c r="F37" i="28"/>
  <c r="F85" i="28"/>
  <c r="F41" i="28"/>
  <c r="F31" i="28"/>
  <c r="F21" i="28"/>
  <c r="F105" i="28"/>
  <c r="F95" i="28"/>
  <c r="F104" i="28"/>
  <c r="F20" i="28"/>
  <c r="F135" i="28"/>
  <c r="F143" i="28"/>
  <c r="F74" i="28"/>
  <c r="F114" i="28"/>
  <c r="F11" i="28"/>
  <c r="F117" i="28"/>
  <c r="F23" i="28"/>
  <c r="F50" i="28"/>
  <c r="F51" i="28"/>
  <c r="F145" i="28"/>
  <c r="F71" i="28"/>
  <c r="F69" i="28"/>
  <c r="F132" i="28"/>
  <c r="F92" i="28"/>
  <c r="F84" i="28"/>
  <c r="F40" i="28"/>
  <c r="F30" i="28"/>
  <c r="F54" i="28"/>
  <c r="F138" i="28"/>
  <c r="F35" i="28"/>
  <c r="F124" i="28"/>
  <c r="F116" i="28"/>
  <c r="F141" i="28"/>
  <c r="F133" i="28"/>
  <c r="F61" i="28"/>
  <c r="F97" i="28"/>
  <c r="F110" i="28"/>
  <c r="F121" i="28"/>
  <c r="F158" i="28"/>
  <c r="F46" i="28"/>
  <c r="F48" i="28"/>
  <c r="F156" i="28"/>
  <c r="F68" i="28"/>
  <c r="F70" i="28"/>
  <c r="F131" i="28"/>
  <c r="F91" i="28"/>
  <c r="F83" i="28"/>
  <c r="F39" i="28"/>
  <c r="F86" i="28"/>
  <c r="F152" i="28"/>
  <c r="F142" i="28"/>
  <c r="F17" i="28"/>
  <c r="F108" i="28"/>
  <c r="F113" i="28"/>
  <c r="F102" i="28"/>
  <c r="F22" i="28"/>
  <c r="F28" i="28"/>
  <c r="F127" i="28"/>
  <c r="F107" i="28"/>
  <c r="F154" i="28"/>
  <c r="F45" i="28"/>
  <c r="F47" i="28"/>
  <c r="F155" i="28"/>
  <c r="F67" i="28"/>
  <c r="F64" i="28"/>
  <c r="F130" i="28"/>
  <c r="F90" i="28"/>
  <c r="F82" i="28"/>
  <c r="F38" i="28"/>
  <c r="F29" i="28"/>
  <c r="F157" i="28"/>
  <c r="F88" i="28"/>
  <c r="F49" i="28"/>
  <c r="F16" i="28"/>
  <c r="F12" i="28"/>
  <c r="F14" i="28"/>
  <c r="F111" i="28"/>
  <c r="F15" i="28"/>
  <c r="F25" i="28"/>
  <c r="F27" i="28"/>
  <c r="F122" i="28"/>
  <c r="F55" i="28"/>
  <c r="F26" i="28"/>
  <c r="F19" i="28"/>
  <c r="F129" i="28"/>
  <c r="F101" i="28"/>
  <c r="F9" i="28"/>
  <c r="F153" i="28"/>
  <c r="F126" i="28"/>
  <c r="F44" i="28"/>
  <c r="F147" i="28"/>
  <c r="F66" i="28"/>
  <c r="F62" i="28"/>
  <c r="F96" i="28"/>
  <c r="F89" i="28"/>
  <c r="F81" i="28"/>
  <c r="F36" i="28"/>
  <c r="E52" i="16"/>
  <c r="E51" i="16"/>
  <c r="E48" i="16"/>
  <c r="E49" i="16"/>
  <c r="F8" i="28"/>
  <c r="H90" i="14"/>
  <c r="H86" i="13" s="1"/>
  <c r="P86" i="13" s="1"/>
  <c r="I90" i="14"/>
  <c r="I86" i="13" s="1"/>
  <c r="Q86" i="13" s="1"/>
  <c r="U86" i="13" s="1"/>
  <c r="J90" i="14"/>
  <c r="J86" i="13" s="1"/>
  <c r="R86" i="13" s="1"/>
  <c r="V86" i="13" s="1"/>
  <c r="H35" i="14"/>
  <c r="H31" i="13" s="1"/>
  <c r="P31" i="13" s="1"/>
  <c r="I35" i="14"/>
  <c r="I31" i="13" s="1"/>
  <c r="Q31" i="13" s="1"/>
  <c r="U31" i="13" s="1"/>
  <c r="J35" i="14"/>
  <c r="J31" i="13" s="1"/>
  <c r="R31" i="13" s="1"/>
  <c r="V31" i="13" s="1"/>
  <c r="H37" i="14"/>
  <c r="H33" i="13" s="1"/>
  <c r="P33" i="13" s="1"/>
  <c r="I37" i="14"/>
  <c r="I33" i="13" s="1"/>
  <c r="Q33" i="13" s="1"/>
  <c r="U33" i="13" s="1"/>
  <c r="J37" i="14"/>
  <c r="J33" i="13" s="1"/>
  <c r="R33" i="13" s="1"/>
  <c r="V33" i="13" s="1"/>
  <c r="H38" i="14"/>
  <c r="H34" i="13" s="1"/>
  <c r="P34" i="13" s="1"/>
  <c r="I38" i="14"/>
  <c r="I34" i="13" s="1"/>
  <c r="Q34" i="13" s="1"/>
  <c r="U34" i="13" s="1"/>
  <c r="J38" i="14"/>
  <c r="J34" i="13" s="1"/>
  <c r="R34" i="13" s="1"/>
  <c r="V34" i="13" s="1"/>
  <c r="H39" i="14"/>
  <c r="H35" i="13" s="1"/>
  <c r="P35" i="13" s="1"/>
  <c r="I39" i="14"/>
  <c r="I35" i="13" s="1"/>
  <c r="Q35" i="13" s="1"/>
  <c r="U35" i="13" s="1"/>
  <c r="J39" i="14"/>
  <c r="J35" i="13" s="1"/>
  <c r="R35" i="13" s="1"/>
  <c r="V35" i="13" s="1"/>
  <c r="H40" i="14"/>
  <c r="H36" i="13" s="1"/>
  <c r="P36" i="13" s="1"/>
  <c r="I40" i="14"/>
  <c r="I36" i="13" s="1"/>
  <c r="Q36" i="13" s="1"/>
  <c r="U36" i="13" s="1"/>
  <c r="J40" i="14"/>
  <c r="J36" i="13" s="1"/>
  <c r="R36" i="13" s="1"/>
  <c r="V36" i="13" s="1"/>
  <c r="H42" i="14"/>
  <c r="H38" i="13" s="1"/>
  <c r="P38" i="13" s="1"/>
  <c r="I42" i="14"/>
  <c r="I38" i="13" s="1"/>
  <c r="Q38" i="13" s="1"/>
  <c r="U38" i="13" s="1"/>
  <c r="J42" i="14"/>
  <c r="J38" i="13" s="1"/>
  <c r="R38" i="13" s="1"/>
  <c r="V38" i="13" s="1"/>
  <c r="H43" i="14"/>
  <c r="H39" i="13" s="1"/>
  <c r="P39" i="13" s="1"/>
  <c r="I43" i="14"/>
  <c r="I39" i="13" s="1"/>
  <c r="Q39" i="13" s="1"/>
  <c r="U39" i="13" s="1"/>
  <c r="J43" i="14"/>
  <c r="J39" i="13" s="1"/>
  <c r="R39" i="13" s="1"/>
  <c r="V39" i="13" s="1"/>
  <c r="H44" i="14"/>
  <c r="H40" i="13" s="1"/>
  <c r="P40" i="13" s="1"/>
  <c r="I44" i="14"/>
  <c r="I40" i="13" s="1"/>
  <c r="Q40" i="13" s="1"/>
  <c r="U40" i="13" s="1"/>
  <c r="J44" i="14"/>
  <c r="J40" i="13" s="1"/>
  <c r="R40" i="13" s="1"/>
  <c r="V40" i="13" s="1"/>
  <c r="H45" i="14"/>
  <c r="H41" i="13" s="1"/>
  <c r="P41" i="13" s="1"/>
  <c r="I45" i="14"/>
  <c r="I41" i="13" s="1"/>
  <c r="Q41" i="13" s="1"/>
  <c r="U41" i="13" s="1"/>
  <c r="J45" i="14"/>
  <c r="J41" i="13" s="1"/>
  <c r="R41" i="13" s="1"/>
  <c r="V41" i="13" s="1"/>
  <c r="H82" i="14"/>
  <c r="H78" i="13" s="1"/>
  <c r="P78" i="13" s="1"/>
  <c r="I82" i="14"/>
  <c r="I78" i="13" s="1"/>
  <c r="Q78" i="13" s="1"/>
  <c r="U78" i="13" s="1"/>
  <c r="J82" i="14"/>
  <c r="J78" i="13" s="1"/>
  <c r="R78" i="13" s="1"/>
  <c r="V78" i="13" s="1"/>
  <c r="H83" i="14"/>
  <c r="H79" i="13" s="1"/>
  <c r="P79" i="13" s="1"/>
  <c r="I83" i="14"/>
  <c r="I79" i="13" s="1"/>
  <c r="Q79" i="13" s="1"/>
  <c r="U79" i="13" s="1"/>
  <c r="J83" i="14"/>
  <c r="J79" i="13" s="1"/>
  <c r="R79" i="13" s="1"/>
  <c r="V79" i="13" s="1"/>
  <c r="H84" i="14"/>
  <c r="H80" i="13" s="1"/>
  <c r="P80" i="13" s="1"/>
  <c r="I84" i="14"/>
  <c r="I80" i="13" s="1"/>
  <c r="Q80" i="13" s="1"/>
  <c r="U80" i="13" s="1"/>
  <c r="J84" i="14"/>
  <c r="J80" i="13" s="1"/>
  <c r="R80" i="13" s="1"/>
  <c r="V80" i="13" s="1"/>
  <c r="H85" i="14"/>
  <c r="H81" i="13" s="1"/>
  <c r="P81" i="13" s="1"/>
  <c r="I85" i="14"/>
  <c r="I81" i="13" s="1"/>
  <c r="Q81" i="13" s="1"/>
  <c r="U81" i="13" s="1"/>
  <c r="J85" i="14"/>
  <c r="J81" i="13" s="1"/>
  <c r="R81" i="13" s="1"/>
  <c r="V81" i="13" s="1"/>
  <c r="H86" i="14"/>
  <c r="H82" i="13" s="1"/>
  <c r="P82" i="13" s="1"/>
  <c r="I86" i="14"/>
  <c r="I82" i="13" s="1"/>
  <c r="Q82" i="13" s="1"/>
  <c r="U82" i="13" s="1"/>
  <c r="J86" i="14"/>
  <c r="J82" i="13" s="1"/>
  <c r="R82" i="13" s="1"/>
  <c r="V82" i="13" s="1"/>
  <c r="H87" i="14"/>
  <c r="H83" i="13" s="1"/>
  <c r="P83" i="13" s="1"/>
  <c r="I87" i="14"/>
  <c r="I83" i="13" s="1"/>
  <c r="Q83" i="13" s="1"/>
  <c r="U83" i="13" s="1"/>
  <c r="J87" i="14"/>
  <c r="J83" i="13" s="1"/>
  <c r="R83" i="13" s="1"/>
  <c r="V83" i="13" s="1"/>
  <c r="H88" i="14"/>
  <c r="H84" i="13" s="1"/>
  <c r="P84" i="13" s="1"/>
  <c r="I88" i="14"/>
  <c r="I84" i="13" s="1"/>
  <c r="Q84" i="13" s="1"/>
  <c r="U84" i="13" s="1"/>
  <c r="J88" i="14"/>
  <c r="J84" i="13" s="1"/>
  <c r="R84" i="13" s="1"/>
  <c r="V84" i="13" s="1"/>
  <c r="H89" i="14"/>
  <c r="H85" i="13" s="1"/>
  <c r="P85" i="13" s="1"/>
  <c r="I89" i="14"/>
  <c r="I85" i="13" s="1"/>
  <c r="Q85" i="13" s="1"/>
  <c r="U85" i="13" s="1"/>
  <c r="J89" i="14"/>
  <c r="J85" i="13" s="1"/>
  <c r="R85" i="13" s="1"/>
  <c r="V85" i="13" s="1"/>
  <c r="H36" i="14"/>
  <c r="H32" i="13" s="1"/>
  <c r="P32" i="13" s="1"/>
  <c r="I36" i="14"/>
  <c r="I32" i="13" s="1"/>
  <c r="Q32" i="13" s="1"/>
  <c r="U32" i="13" s="1"/>
  <c r="J36" i="14"/>
  <c r="J32" i="13" s="1"/>
  <c r="R32" i="13" s="1"/>
  <c r="V32" i="13" s="1"/>
  <c r="H91" i="14"/>
  <c r="H87" i="13" s="1"/>
  <c r="P87" i="13" s="1"/>
  <c r="I91" i="14"/>
  <c r="I87" i="13" s="1"/>
  <c r="Q87" i="13" s="1"/>
  <c r="U87" i="13" s="1"/>
  <c r="J91" i="14"/>
  <c r="J87" i="13" s="1"/>
  <c r="R87" i="13" s="1"/>
  <c r="V87" i="13" s="1"/>
  <c r="H92" i="14"/>
  <c r="H88" i="13" s="1"/>
  <c r="P88" i="13" s="1"/>
  <c r="I92" i="14"/>
  <c r="I88" i="13" s="1"/>
  <c r="Q88" i="13" s="1"/>
  <c r="U88" i="13" s="1"/>
  <c r="J92" i="14"/>
  <c r="J88" i="13" s="1"/>
  <c r="R88" i="13" s="1"/>
  <c r="V88" i="13" s="1"/>
  <c r="H93" i="14"/>
  <c r="H89" i="13" s="1"/>
  <c r="P89" i="13" s="1"/>
  <c r="I93" i="14"/>
  <c r="I89" i="13" s="1"/>
  <c r="Q89" i="13" s="1"/>
  <c r="U89" i="13" s="1"/>
  <c r="J93" i="14"/>
  <c r="J89" i="13" s="1"/>
  <c r="R89" i="13" s="1"/>
  <c r="V89" i="13" s="1"/>
  <c r="H94" i="14"/>
  <c r="H90" i="13" s="1"/>
  <c r="P90" i="13" s="1"/>
  <c r="I94" i="14"/>
  <c r="I90" i="13" s="1"/>
  <c r="Q90" i="13" s="1"/>
  <c r="U90" i="13" s="1"/>
  <c r="J94" i="14"/>
  <c r="J90" i="13" s="1"/>
  <c r="R90" i="13" s="1"/>
  <c r="V90" i="13" s="1"/>
  <c r="H95" i="14"/>
  <c r="H91" i="13" s="1"/>
  <c r="P91" i="13" s="1"/>
  <c r="I95" i="14"/>
  <c r="I91" i="13" s="1"/>
  <c r="Q91" i="13" s="1"/>
  <c r="U91" i="13" s="1"/>
  <c r="J95" i="14"/>
  <c r="J91" i="13" s="1"/>
  <c r="R91" i="13" s="1"/>
  <c r="V91" i="13" s="1"/>
  <c r="H96" i="14"/>
  <c r="H92" i="13" s="1"/>
  <c r="P92" i="13" s="1"/>
  <c r="I96" i="14"/>
  <c r="I92" i="13" s="1"/>
  <c r="Q92" i="13" s="1"/>
  <c r="U92" i="13" s="1"/>
  <c r="J96" i="14"/>
  <c r="J92" i="13" s="1"/>
  <c r="R92" i="13" s="1"/>
  <c r="V92" i="13" s="1"/>
  <c r="H41" i="14"/>
  <c r="H37" i="13" s="1"/>
  <c r="P37" i="13" s="1"/>
  <c r="I41" i="14"/>
  <c r="I37" i="13" s="1"/>
  <c r="Q37" i="13" s="1"/>
  <c r="U37" i="13" s="1"/>
  <c r="J41" i="14"/>
  <c r="J37" i="13" s="1"/>
  <c r="R37" i="13" s="1"/>
  <c r="V37" i="13" s="1"/>
  <c r="H97" i="14"/>
  <c r="H93" i="13" s="1"/>
  <c r="P93" i="13" s="1"/>
  <c r="I97" i="14"/>
  <c r="I93" i="13" s="1"/>
  <c r="Q93" i="13" s="1"/>
  <c r="U93" i="13" s="1"/>
  <c r="J97" i="14"/>
  <c r="J93" i="13" s="1"/>
  <c r="R93" i="13" s="1"/>
  <c r="V93" i="13" s="1"/>
  <c r="H98" i="14"/>
  <c r="H94" i="13" s="1"/>
  <c r="P94" i="13" s="1"/>
  <c r="I98" i="14"/>
  <c r="I94" i="13" s="1"/>
  <c r="Q94" i="13" s="1"/>
  <c r="U94" i="13" s="1"/>
  <c r="J98" i="14"/>
  <c r="J94" i="13" s="1"/>
  <c r="R94" i="13" s="1"/>
  <c r="V94" i="13" s="1"/>
  <c r="H99" i="14"/>
  <c r="H95" i="13" s="1"/>
  <c r="P95" i="13" s="1"/>
  <c r="I99" i="14"/>
  <c r="I95" i="13" s="1"/>
  <c r="Q95" i="13" s="1"/>
  <c r="U95" i="13" s="1"/>
  <c r="J99" i="14"/>
  <c r="J95" i="13" s="1"/>
  <c r="R95" i="13" s="1"/>
  <c r="V95" i="13" s="1"/>
  <c r="H100" i="14"/>
  <c r="H96" i="13" s="1"/>
  <c r="P96" i="13" s="1"/>
  <c r="I100" i="14"/>
  <c r="I96" i="13" s="1"/>
  <c r="Q96" i="13" s="1"/>
  <c r="U96" i="13" s="1"/>
  <c r="J100" i="14"/>
  <c r="J96" i="13" s="1"/>
  <c r="R96" i="13" s="1"/>
  <c r="V96" i="13" s="1"/>
  <c r="H134" i="14"/>
  <c r="H130" i="13" s="1"/>
  <c r="P130" i="13" s="1"/>
  <c r="I134" i="14"/>
  <c r="I130" i="13" s="1"/>
  <c r="Q130" i="13" s="1"/>
  <c r="U130" i="13" s="1"/>
  <c r="J134" i="14"/>
  <c r="J130" i="13" s="1"/>
  <c r="R130" i="13" s="1"/>
  <c r="V130" i="13" s="1"/>
  <c r="H135" i="14"/>
  <c r="H131" i="13" s="1"/>
  <c r="P131" i="13" s="1"/>
  <c r="I135" i="14"/>
  <c r="I131" i="13" s="1"/>
  <c r="Q131" i="13" s="1"/>
  <c r="U131" i="13" s="1"/>
  <c r="J135" i="14"/>
  <c r="J131" i="13" s="1"/>
  <c r="R131" i="13" s="1"/>
  <c r="V131" i="13" s="1"/>
  <c r="H136" i="14"/>
  <c r="H132" i="13" s="1"/>
  <c r="P132" i="13" s="1"/>
  <c r="I136" i="14"/>
  <c r="I132" i="13" s="1"/>
  <c r="Q132" i="13" s="1"/>
  <c r="U132" i="13" s="1"/>
  <c r="J136" i="14"/>
  <c r="J132" i="13" s="1"/>
  <c r="R132" i="13" s="1"/>
  <c r="V132" i="13" s="1"/>
  <c r="H138" i="14"/>
  <c r="H134" i="13" s="1"/>
  <c r="P134" i="13" s="1"/>
  <c r="I138" i="14"/>
  <c r="I134" i="13" s="1"/>
  <c r="Q134" i="13" s="1"/>
  <c r="U134" i="13" s="1"/>
  <c r="J138" i="14"/>
  <c r="J134" i="13" s="1"/>
  <c r="R134" i="13" s="1"/>
  <c r="V134" i="13" s="1"/>
  <c r="H140" i="14"/>
  <c r="H136" i="13" s="1"/>
  <c r="P136" i="13" s="1"/>
  <c r="I140" i="14"/>
  <c r="I136" i="13" s="1"/>
  <c r="Q136" i="13" s="1"/>
  <c r="U136" i="13" s="1"/>
  <c r="J140" i="14"/>
  <c r="J136" i="13" s="1"/>
  <c r="R136" i="13" s="1"/>
  <c r="V136" i="13" s="1"/>
  <c r="H144" i="14"/>
  <c r="H140" i="13" s="1"/>
  <c r="P140" i="13" s="1"/>
  <c r="I144" i="14"/>
  <c r="I140" i="13" s="1"/>
  <c r="Q140" i="13" s="1"/>
  <c r="U140" i="13" s="1"/>
  <c r="J144" i="14"/>
  <c r="J140" i="13" s="1"/>
  <c r="R140" i="13" s="1"/>
  <c r="V140" i="13" s="1"/>
  <c r="H146" i="14"/>
  <c r="H142" i="13" s="1"/>
  <c r="P142" i="13" s="1"/>
  <c r="I146" i="14"/>
  <c r="I142" i="13" s="1"/>
  <c r="Q142" i="13" s="1"/>
  <c r="U142" i="13" s="1"/>
  <c r="J146" i="14"/>
  <c r="J142" i="13" s="1"/>
  <c r="R142" i="13" s="1"/>
  <c r="V142" i="13" s="1"/>
  <c r="H66" i="14"/>
  <c r="H62" i="13" s="1"/>
  <c r="P62" i="13" s="1"/>
  <c r="I66" i="14"/>
  <c r="I62" i="13" s="1"/>
  <c r="Q62" i="13" s="1"/>
  <c r="U62" i="13" s="1"/>
  <c r="J66" i="14"/>
  <c r="J62" i="13" s="1"/>
  <c r="R62" i="13" s="1"/>
  <c r="V62" i="13" s="1"/>
  <c r="H68" i="14"/>
  <c r="H64" i="13" s="1"/>
  <c r="P64" i="13" s="1"/>
  <c r="I68" i="14"/>
  <c r="I64" i="13" s="1"/>
  <c r="Q64" i="13" s="1"/>
  <c r="U64" i="13" s="1"/>
  <c r="J68" i="14"/>
  <c r="J64" i="13" s="1"/>
  <c r="R64" i="13" s="1"/>
  <c r="V64" i="13" s="1"/>
  <c r="H74" i="14"/>
  <c r="H70" i="13" s="1"/>
  <c r="P70" i="13" s="1"/>
  <c r="I74" i="14"/>
  <c r="I70" i="13" s="1"/>
  <c r="Q70" i="13" s="1"/>
  <c r="U70" i="13" s="1"/>
  <c r="J74" i="14"/>
  <c r="J70" i="13" s="1"/>
  <c r="R70" i="13" s="1"/>
  <c r="V70" i="13" s="1"/>
  <c r="H73" i="14"/>
  <c r="H69" i="13" s="1"/>
  <c r="P69" i="13" s="1"/>
  <c r="I73" i="14"/>
  <c r="I69" i="13" s="1"/>
  <c r="Q69" i="13" s="1"/>
  <c r="U69" i="13" s="1"/>
  <c r="J73" i="14"/>
  <c r="J69" i="13" s="1"/>
  <c r="R69" i="13" s="1"/>
  <c r="V69" i="13" s="1"/>
  <c r="H81" i="14"/>
  <c r="H77" i="13" s="1"/>
  <c r="P77" i="13" s="1"/>
  <c r="I81" i="14"/>
  <c r="I77" i="13" s="1"/>
  <c r="Q77" i="13" s="1"/>
  <c r="U77" i="13" s="1"/>
  <c r="J81" i="14"/>
  <c r="J77" i="13" s="1"/>
  <c r="R77" i="13" s="1"/>
  <c r="V77" i="13" s="1"/>
  <c r="H60" i="14"/>
  <c r="H56" i="13" s="1"/>
  <c r="P56" i="13" s="1"/>
  <c r="I60" i="14"/>
  <c r="I56" i="13" s="1"/>
  <c r="Q56" i="13" s="1"/>
  <c r="U56" i="13" s="1"/>
  <c r="J60" i="14"/>
  <c r="J56" i="13" s="1"/>
  <c r="R56" i="13" s="1"/>
  <c r="V56" i="13" s="1"/>
  <c r="H61" i="14"/>
  <c r="H57" i="13" s="1"/>
  <c r="P57" i="13" s="1"/>
  <c r="I61" i="14"/>
  <c r="I57" i="13" s="1"/>
  <c r="Q57" i="13" s="1"/>
  <c r="U57" i="13" s="1"/>
  <c r="J61" i="14"/>
  <c r="J57" i="13" s="1"/>
  <c r="R57" i="13" s="1"/>
  <c r="V57" i="13" s="1"/>
  <c r="H69" i="14"/>
  <c r="H65" i="13" s="1"/>
  <c r="P65" i="13" s="1"/>
  <c r="I69" i="14"/>
  <c r="I65" i="13" s="1"/>
  <c r="Q65" i="13" s="1"/>
  <c r="U65" i="13" s="1"/>
  <c r="J69" i="14"/>
  <c r="J65" i="13" s="1"/>
  <c r="R65" i="13" s="1"/>
  <c r="V65" i="13" s="1"/>
  <c r="H70" i="14"/>
  <c r="H66" i="13" s="1"/>
  <c r="P66" i="13" s="1"/>
  <c r="I70" i="14"/>
  <c r="I66" i="13" s="1"/>
  <c r="Q66" i="13" s="1"/>
  <c r="U66" i="13" s="1"/>
  <c r="J70" i="14"/>
  <c r="J66" i="13" s="1"/>
  <c r="R66" i="13" s="1"/>
  <c r="V66" i="13" s="1"/>
  <c r="H71" i="14"/>
  <c r="H67" i="13" s="1"/>
  <c r="P67" i="13" s="1"/>
  <c r="I71" i="14"/>
  <c r="I67" i="13" s="1"/>
  <c r="Q67" i="13" s="1"/>
  <c r="U67" i="13" s="1"/>
  <c r="J71" i="14"/>
  <c r="J67" i="13" s="1"/>
  <c r="R67" i="13" s="1"/>
  <c r="V67" i="13" s="1"/>
  <c r="H72" i="14"/>
  <c r="H68" i="13" s="1"/>
  <c r="P68" i="13" s="1"/>
  <c r="I72" i="14"/>
  <c r="I68" i="13" s="1"/>
  <c r="Q68" i="13" s="1"/>
  <c r="U68" i="13" s="1"/>
  <c r="J72" i="14"/>
  <c r="J68" i="13" s="1"/>
  <c r="R68" i="13" s="1"/>
  <c r="V68" i="13" s="1"/>
  <c r="H75" i="14"/>
  <c r="H71" i="13" s="1"/>
  <c r="P71" i="13" s="1"/>
  <c r="I75" i="14"/>
  <c r="I71" i="13" s="1"/>
  <c r="Q71" i="13" s="1"/>
  <c r="U71" i="13" s="1"/>
  <c r="J75" i="14"/>
  <c r="J71" i="13" s="1"/>
  <c r="R71" i="13" s="1"/>
  <c r="V71" i="13" s="1"/>
  <c r="H76" i="14"/>
  <c r="H72" i="13" s="1"/>
  <c r="P72" i="13" s="1"/>
  <c r="I76" i="14"/>
  <c r="I72" i="13" s="1"/>
  <c r="Q72" i="13" s="1"/>
  <c r="U72" i="13" s="1"/>
  <c r="J76" i="14"/>
  <c r="J72" i="13" s="1"/>
  <c r="R72" i="13" s="1"/>
  <c r="V72" i="13" s="1"/>
  <c r="H77" i="14"/>
  <c r="H73" i="13" s="1"/>
  <c r="P73" i="13" s="1"/>
  <c r="I77" i="14"/>
  <c r="I73" i="13" s="1"/>
  <c r="Q73" i="13" s="1"/>
  <c r="U73" i="13" s="1"/>
  <c r="J77" i="14"/>
  <c r="J73" i="13" s="1"/>
  <c r="R73" i="13" s="1"/>
  <c r="V73" i="13" s="1"/>
  <c r="H80" i="14"/>
  <c r="H76" i="13" s="1"/>
  <c r="P76" i="13" s="1"/>
  <c r="I80" i="14"/>
  <c r="I76" i="13" s="1"/>
  <c r="Q76" i="13" s="1"/>
  <c r="U76" i="13" s="1"/>
  <c r="J80" i="14"/>
  <c r="J76" i="13" s="1"/>
  <c r="R76" i="13" s="1"/>
  <c r="V76" i="13" s="1"/>
  <c r="H148" i="14"/>
  <c r="H144" i="13" s="1"/>
  <c r="P144" i="13" s="1"/>
  <c r="I148" i="14"/>
  <c r="I144" i="13" s="1"/>
  <c r="Q144" i="13" s="1"/>
  <c r="U144" i="13" s="1"/>
  <c r="J148" i="14"/>
  <c r="J144" i="13" s="1"/>
  <c r="R144" i="13" s="1"/>
  <c r="V144" i="13" s="1"/>
  <c r="H151" i="14"/>
  <c r="H147" i="13" s="1"/>
  <c r="P147" i="13" s="1"/>
  <c r="I151" i="14"/>
  <c r="I147" i="13" s="1"/>
  <c r="Q147" i="13" s="1"/>
  <c r="U147" i="13" s="1"/>
  <c r="J151" i="14"/>
  <c r="J147" i="13" s="1"/>
  <c r="R147" i="13" s="1"/>
  <c r="V147" i="13" s="1"/>
  <c r="H159" i="14"/>
  <c r="H155" i="13" s="1"/>
  <c r="P155" i="13" s="1"/>
  <c r="I159" i="14"/>
  <c r="I155" i="13" s="1"/>
  <c r="Q155" i="13" s="1"/>
  <c r="U155" i="13" s="1"/>
  <c r="J159" i="14"/>
  <c r="J155" i="13" s="1"/>
  <c r="R155" i="13" s="1"/>
  <c r="V155" i="13" s="1"/>
  <c r="H160" i="14"/>
  <c r="H156" i="13" s="1"/>
  <c r="P156" i="13" s="1"/>
  <c r="I160" i="14"/>
  <c r="I156" i="13" s="1"/>
  <c r="Q156" i="13" s="1"/>
  <c r="U156" i="13" s="1"/>
  <c r="J160" i="14"/>
  <c r="J156" i="13" s="1"/>
  <c r="R156" i="13" s="1"/>
  <c r="V156" i="13" s="1"/>
  <c r="H149" i="14"/>
  <c r="H145" i="13" s="1"/>
  <c r="P145" i="13" s="1"/>
  <c r="I149" i="14"/>
  <c r="I145" i="13" s="1"/>
  <c r="Q145" i="13" s="1"/>
  <c r="U145" i="13" s="1"/>
  <c r="J149" i="14"/>
  <c r="J145" i="13" s="1"/>
  <c r="R145" i="13" s="1"/>
  <c r="V145" i="13" s="1"/>
  <c r="H150" i="14"/>
  <c r="H146" i="13" s="1"/>
  <c r="P146" i="13" s="1"/>
  <c r="I150" i="14"/>
  <c r="I146" i="13" s="1"/>
  <c r="Q146" i="13" s="1"/>
  <c r="U146" i="13" s="1"/>
  <c r="J150" i="14"/>
  <c r="J146" i="13" s="1"/>
  <c r="R146" i="13" s="1"/>
  <c r="V146" i="13" s="1"/>
  <c r="H154" i="14"/>
  <c r="H150" i="13" s="1"/>
  <c r="P150" i="13" s="1"/>
  <c r="I154" i="14"/>
  <c r="I150" i="13" s="1"/>
  <c r="Q150" i="13" s="1"/>
  <c r="U150" i="13" s="1"/>
  <c r="J154" i="14"/>
  <c r="J150" i="13" s="1"/>
  <c r="R150" i="13" s="1"/>
  <c r="V150" i="13" s="1"/>
  <c r="H155" i="14"/>
  <c r="H151" i="13" s="1"/>
  <c r="P151" i="13" s="1"/>
  <c r="I155" i="14"/>
  <c r="I151" i="13" s="1"/>
  <c r="Q151" i="13" s="1"/>
  <c r="U151" i="13" s="1"/>
  <c r="J155" i="14"/>
  <c r="J151" i="13" s="1"/>
  <c r="R151" i="13" s="1"/>
  <c r="V151" i="13" s="1"/>
  <c r="H161" i="14"/>
  <c r="H157" i="13" s="1"/>
  <c r="P157" i="13" s="1"/>
  <c r="I161" i="14"/>
  <c r="I157" i="13" s="1"/>
  <c r="Q157" i="13" s="1"/>
  <c r="U157" i="13" s="1"/>
  <c r="J161" i="14"/>
  <c r="J157" i="13" s="1"/>
  <c r="R157" i="13" s="1"/>
  <c r="V157" i="13" s="1"/>
  <c r="H48" i="14"/>
  <c r="H44" i="13" s="1"/>
  <c r="P44" i="13" s="1"/>
  <c r="I48" i="14"/>
  <c r="I44" i="13" s="1"/>
  <c r="Q44" i="13" s="1"/>
  <c r="U44" i="13" s="1"/>
  <c r="J48" i="14"/>
  <c r="J44" i="13" s="1"/>
  <c r="R44" i="13" s="1"/>
  <c r="V44" i="13" s="1"/>
  <c r="H51" i="14"/>
  <c r="H47" i="13" s="1"/>
  <c r="P47" i="13" s="1"/>
  <c r="I51" i="14"/>
  <c r="I47" i="13" s="1"/>
  <c r="Q47" i="13" s="1"/>
  <c r="U47" i="13" s="1"/>
  <c r="J51" i="14"/>
  <c r="J47" i="13" s="1"/>
  <c r="R47" i="13" s="1"/>
  <c r="V47" i="13" s="1"/>
  <c r="H52" i="14"/>
  <c r="H48" i="13" s="1"/>
  <c r="P48" i="13" s="1"/>
  <c r="I52" i="14"/>
  <c r="I48" i="13" s="1"/>
  <c r="Q48" i="13" s="1"/>
  <c r="U48" i="13" s="1"/>
  <c r="J52" i="14"/>
  <c r="J48" i="13" s="1"/>
  <c r="R48" i="13" s="1"/>
  <c r="V48" i="13" s="1"/>
  <c r="H55" i="14"/>
  <c r="H51" i="13" s="1"/>
  <c r="P51" i="13" s="1"/>
  <c r="I55" i="14"/>
  <c r="I51" i="13" s="1"/>
  <c r="Q51" i="13" s="1"/>
  <c r="U51" i="13" s="1"/>
  <c r="J55" i="14"/>
  <c r="J51" i="13" s="1"/>
  <c r="R51" i="13" s="1"/>
  <c r="V51" i="13" s="1"/>
  <c r="H57" i="14"/>
  <c r="H53" i="13" s="1"/>
  <c r="P53" i="13" s="1"/>
  <c r="I57" i="14"/>
  <c r="I53" i="13" s="1"/>
  <c r="Q53" i="13" s="1"/>
  <c r="U53" i="13" s="1"/>
  <c r="J57" i="14"/>
  <c r="J53" i="13" s="1"/>
  <c r="R53" i="13" s="1"/>
  <c r="V53" i="13" s="1"/>
  <c r="H120" i="14"/>
  <c r="H116" i="13" s="1"/>
  <c r="P116" i="13" s="1"/>
  <c r="I120" i="14"/>
  <c r="I116" i="13" s="1"/>
  <c r="Q116" i="13" s="1"/>
  <c r="U116" i="13" s="1"/>
  <c r="J120" i="14"/>
  <c r="J116" i="13" s="1"/>
  <c r="R116" i="13" s="1"/>
  <c r="V116" i="13" s="1"/>
  <c r="H122" i="14"/>
  <c r="H118" i="13" s="1"/>
  <c r="P118" i="13" s="1"/>
  <c r="I122" i="14"/>
  <c r="I118" i="13" s="1"/>
  <c r="Q118" i="13" s="1"/>
  <c r="U118" i="13" s="1"/>
  <c r="J122" i="14"/>
  <c r="J118" i="13" s="1"/>
  <c r="R118" i="13" s="1"/>
  <c r="V118" i="13" s="1"/>
  <c r="H127" i="14"/>
  <c r="H123" i="13" s="1"/>
  <c r="P123" i="13" s="1"/>
  <c r="I127" i="14"/>
  <c r="I123" i="13" s="1"/>
  <c r="Q123" i="13" s="1"/>
  <c r="U123" i="13" s="1"/>
  <c r="J127" i="14"/>
  <c r="J123" i="13" s="1"/>
  <c r="R123" i="13" s="1"/>
  <c r="V123" i="13" s="1"/>
  <c r="H130" i="14"/>
  <c r="H126" i="13" s="1"/>
  <c r="P126" i="13" s="1"/>
  <c r="I130" i="14"/>
  <c r="I126" i="13" s="1"/>
  <c r="Q126" i="13" s="1"/>
  <c r="U126" i="13" s="1"/>
  <c r="J130" i="14"/>
  <c r="J126" i="13" s="1"/>
  <c r="R126" i="13" s="1"/>
  <c r="V126" i="13" s="1"/>
  <c r="H49" i="14"/>
  <c r="H45" i="13" s="1"/>
  <c r="P45" i="13" s="1"/>
  <c r="I49" i="14"/>
  <c r="I45" i="13" s="1"/>
  <c r="Q45" i="13" s="1"/>
  <c r="U45" i="13" s="1"/>
  <c r="J49" i="14"/>
  <c r="J45" i="13" s="1"/>
  <c r="R45" i="13" s="1"/>
  <c r="V45" i="13" s="1"/>
  <c r="H50" i="14"/>
  <c r="H46" i="13" s="1"/>
  <c r="P46" i="13" s="1"/>
  <c r="I50" i="14"/>
  <c r="I46" i="13" s="1"/>
  <c r="Q46" i="13" s="1"/>
  <c r="U46" i="13" s="1"/>
  <c r="J50" i="14"/>
  <c r="J46" i="13" s="1"/>
  <c r="R46" i="13" s="1"/>
  <c r="V46" i="13" s="1"/>
  <c r="H54" i="14"/>
  <c r="H50" i="13" s="1"/>
  <c r="P50" i="13" s="1"/>
  <c r="I54" i="14"/>
  <c r="I50" i="13" s="1"/>
  <c r="Q50" i="13" s="1"/>
  <c r="U50" i="13" s="1"/>
  <c r="J54" i="14"/>
  <c r="J50" i="13" s="1"/>
  <c r="R50" i="13" s="1"/>
  <c r="V50" i="13" s="1"/>
  <c r="H56" i="14"/>
  <c r="H52" i="13" s="1"/>
  <c r="P52" i="13" s="1"/>
  <c r="I56" i="14"/>
  <c r="I52" i="13" s="1"/>
  <c r="Q52" i="13" s="1"/>
  <c r="U52" i="13" s="1"/>
  <c r="J56" i="14"/>
  <c r="J52" i="13" s="1"/>
  <c r="R52" i="13" s="1"/>
  <c r="V52" i="13" s="1"/>
  <c r="H153" i="14"/>
  <c r="H149" i="13" s="1"/>
  <c r="P149" i="13" s="1"/>
  <c r="I153" i="14"/>
  <c r="I149" i="13" s="1"/>
  <c r="Q149" i="13" s="1"/>
  <c r="U149" i="13" s="1"/>
  <c r="J153" i="14"/>
  <c r="J149" i="13" s="1"/>
  <c r="R149" i="13" s="1"/>
  <c r="V149" i="13" s="1"/>
  <c r="H152" i="14"/>
  <c r="H148" i="13" s="1"/>
  <c r="P148" i="13" s="1"/>
  <c r="I152" i="14"/>
  <c r="I148" i="13" s="1"/>
  <c r="Q148" i="13" s="1"/>
  <c r="U148" i="13" s="1"/>
  <c r="J152" i="14"/>
  <c r="J148" i="13" s="1"/>
  <c r="R148" i="13" s="1"/>
  <c r="V148" i="13" s="1"/>
  <c r="H156" i="14"/>
  <c r="H152" i="13" s="1"/>
  <c r="P152" i="13" s="1"/>
  <c r="I156" i="14"/>
  <c r="I152" i="13" s="1"/>
  <c r="Q152" i="13" s="1"/>
  <c r="U152" i="13" s="1"/>
  <c r="J156" i="14"/>
  <c r="J152" i="13" s="1"/>
  <c r="R152" i="13" s="1"/>
  <c r="V152" i="13" s="1"/>
  <c r="H157" i="14"/>
  <c r="H153" i="13" s="1"/>
  <c r="P153" i="13" s="1"/>
  <c r="I157" i="14"/>
  <c r="I153" i="13" s="1"/>
  <c r="Q153" i="13" s="1"/>
  <c r="U153" i="13" s="1"/>
  <c r="J157" i="14"/>
  <c r="J153" i="13" s="1"/>
  <c r="R153" i="13" s="1"/>
  <c r="V153" i="13" s="1"/>
  <c r="H158" i="14"/>
  <c r="H154" i="13" s="1"/>
  <c r="P154" i="13" s="1"/>
  <c r="I158" i="14"/>
  <c r="I154" i="13" s="1"/>
  <c r="Q154" i="13" s="1"/>
  <c r="U154" i="13" s="1"/>
  <c r="J158" i="14"/>
  <c r="J154" i="13" s="1"/>
  <c r="R154" i="13" s="1"/>
  <c r="V154" i="13" s="1"/>
  <c r="H162" i="14"/>
  <c r="H158" i="13" s="1"/>
  <c r="P158" i="13" s="1"/>
  <c r="I162" i="14"/>
  <c r="I158" i="13" s="1"/>
  <c r="Q158" i="13" s="1"/>
  <c r="U158" i="13" s="1"/>
  <c r="J162" i="14"/>
  <c r="J158" i="13" s="1"/>
  <c r="R158" i="13" s="1"/>
  <c r="V158" i="13" s="1"/>
  <c r="H27" i="14"/>
  <c r="H23" i="13" s="1"/>
  <c r="P23" i="13" s="1"/>
  <c r="I27" i="14"/>
  <c r="I23" i="13" s="1"/>
  <c r="Q23" i="13" s="1"/>
  <c r="U23" i="13" s="1"/>
  <c r="J27" i="14"/>
  <c r="J23" i="13" s="1"/>
  <c r="R23" i="13" s="1"/>
  <c r="V23" i="13" s="1"/>
  <c r="H22" i="14"/>
  <c r="H18" i="13" s="1"/>
  <c r="P18" i="13" s="1"/>
  <c r="I22" i="14"/>
  <c r="I18" i="13" s="1"/>
  <c r="Q18" i="13" s="1"/>
  <c r="U18" i="13" s="1"/>
  <c r="J22" i="14"/>
  <c r="J18" i="13" s="1"/>
  <c r="R18" i="13" s="1"/>
  <c r="V18" i="13" s="1"/>
  <c r="H24" i="14"/>
  <c r="H20" i="13" s="1"/>
  <c r="P20" i="13" s="1"/>
  <c r="I24" i="14"/>
  <c r="I20" i="13" s="1"/>
  <c r="Q20" i="13" s="1"/>
  <c r="U20" i="13" s="1"/>
  <c r="J24" i="14"/>
  <c r="J20" i="13" s="1"/>
  <c r="R20" i="13" s="1"/>
  <c r="V20" i="13" s="1"/>
  <c r="H103" i="14"/>
  <c r="H99" i="13" s="1"/>
  <c r="P99" i="13" s="1"/>
  <c r="I103" i="14"/>
  <c r="I99" i="13" s="1"/>
  <c r="Q99" i="13" s="1"/>
  <c r="U99" i="13" s="1"/>
  <c r="J103" i="14"/>
  <c r="J99" i="13" s="1"/>
  <c r="R99" i="13" s="1"/>
  <c r="V99" i="13" s="1"/>
  <c r="H109" i="14"/>
  <c r="H105" i="13" s="1"/>
  <c r="P105" i="13" s="1"/>
  <c r="I109" i="14"/>
  <c r="I105" i="13" s="1"/>
  <c r="Q105" i="13" s="1"/>
  <c r="U105" i="13" s="1"/>
  <c r="J109" i="14"/>
  <c r="J105" i="13" s="1"/>
  <c r="R105" i="13" s="1"/>
  <c r="V105" i="13" s="1"/>
  <c r="H13" i="14"/>
  <c r="H9" i="13" s="1"/>
  <c r="P9" i="13" s="1"/>
  <c r="I13" i="14"/>
  <c r="I9" i="13" s="1"/>
  <c r="Q9" i="13" s="1"/>
  <c r="U9" i="13" s="1"/>
  <c r="J13" i="14"/>
  <c r="J9" i="13" s="1"/>
  <c r="R9" i="13" s="1"/>
  <c r="V9" i="13" s="1"/>
  <c r="H12" i="14"/>
  <c r="H8" i="13" s="1"/>
  <c r="I12" i="14"/>
  <c r="I8" i="13" s="1"/>
  <c r="J12" i="14"/>
  <c r="J8" i="13" s="1"/>
  <c r="H125" i="14"/>
  <c r="H121" i="13" s="1"/>
  <c r="P121" i="13" s="1"/>
  <c r="I125" i="14"/>
  <c r="I121" i="13" s="1"/>
  <c r="Q121" i="13" s="1"/>
  <c r="U121" i="13" s="1"/>
  <c r="J125" i="14"/>
  <c r="J121" i="13" s="1"/>
  <c r="R121" i="13" s="1"/>
  <c r="V121" i="13" s="1"/>
  <c r="H121" i="14"/>
  <c r="H117" i="13" s="1"/>
  <c r="P117" i="13" s="1"/>
  <c r="I121" i="14"/>
  <c r="I117" i="13" s="1"/>
  <c r="Q117" i="13" s="1"/>
  <c r="U117" i="13" s="1"/>
  <c r="J121" i="14"/>
  <c r="J117" i="13" s="1"/>
  <c r="R117" i="13" s="1"/>
  <c r="V117" i="13" s="1"/>
  <c r="H47" i="14"/>
  <c r="H43" i="13" s="1"/>
  <c r="P43" i="13" s="1"/>
  <c r="I47" i="14"/>
  <c r="I43" i="13" s="1"/>
  <c r="Q43" i="13" s="1"/>
  <c r="U43" i="13" s="1"/>
  <c r="J47" i="14"/>
  <c r="J43" i="13" s="1"/>
  <c r="R43" i="13" s="1"/>
  <c r="V43" i="13" s="1"/>
  <c r="H46" i="14"/>
  <c r="H42" i="13" s="1"/>
  <c r="P42" i="13" s="1"/>
  <c r="I46" i="14"/>
  <c r="I42" i="13" s="1"/>
  <c r="Q42" i="13" s="1"/>
  <c r="U42" i="13" s="1"/>
  <c r="J46" i="14"/>
  <c r="J42" i="13" s="1"/>
  <c r="R42" i="13" s="1"/>
  <c r="V42" i="13" s="1"/>
  <c r="H104" i="14"/>
  <c r="H100" i="13" s="1"/>
  <c r="P100" i="13" s="1"/>
  <c r="I104" i="14"/>
  <c r="I100" i="13" s="1"/>
  <c r="Q100" i="13" s="1"/>
  <c r="U100" i="13" s="1"/>
  <c r="J104" i="14"/>
  <c r="J100" i="13" s="1"/>
  <c r="R100" i="13" s="1"/>
  <c r="V100" i="13" s="1"/>
  <c r="H102" i="14"/>
  <c r="H98" i="13" s="1"/>
  <c r="P98" i="13" s="1"/>
  <c r="I102" i="14"/>
  <c r="I98" i="13" s="1"/>
  <c r="Q98" i="13" s="1"/>
  <c r="U98" i="13" s="1"/>
  <c r="J102" i="14"/>
  <c r="J98" i="13" s="1"/>
  <c r="R98" i="13" s="1"/>
  <c r="V98" i="13" s="1"/>
  <c r="H105" i="14"/>
  <c r="H101" i="13" s="1"/>
  <c r="P101" i="13" s="1"/>
  <c r="I105" i="14"/>
  <c r="I101" i="13" s="1"/>
  <c r="Q101" i="13" s="1"/>
  <c r="U101" i="13" s="1"/>
  <c r="J105" i="14"/>
  <c r="J101" i="13" s="1"/>
  <c r="R101" i="13" s="1"/>
  <c r="V101" i="13" s="1"/>
  <c r="H111" i="14"/>
  <c r="H107" i="13" s="1"/>
  <c r="P107" i="13" s="1"/>
  <c r="I111" i="14"/>
  <c r="I107" i="13" s="1"/>
  <c r="Q107" i="13" s="1"/>
  <c r="U107" i="13" s="1"/>
  <c r="J111" i="14"/>
  <c r="J107" i="13" s="1"/>
  <c r="R107" i="13" s="1"/>
  <c r="V107" i="13" s="1"/>
  <c r="H114" i="14"/>
  <c r="H110" i="13" s="1"/>
  <c r="P110" i="13" s="1"/>
  <c r="I114" i="14"/>
  <c r="I110" i="13" s="1"/>
  <c r="Q110" i="13" s="1"/>
  <c r="U110" i="13" s="1"/>
  <c r="J114" i="14"/>
  <c r="J110" i="13" s="1"/>
  <c r="R110" i="13" s="1"/>
  <c r="V110" i="13" s="1"/>
  <c r="H15" i="14"/>
  <c r="H11" i="13" s="1"/>
  <c r="P11" i="13" s="1"/>
  <c r="I15" i="14"/>
  <c r="I11" i="13" s="1"/>
  <c r="Q11" i="13" s="1"/>
  <c r="U11" i="13" s="1"/>
  <c r="J15" i="14"/>
  <c r="J11" i="13" s="1"/>
  <c r="R11" i="13" s="1"/>
  <c r="V11" i="13" s="1"/>
  <c r="H14" i="14"/>
  <c r="H10" i="13" s="1"/>
  <c r="P10" i="13" s="1"/>
  <c r="I14" i="14"/>
  <c r="I10" i="13" s="1"/>
  <c r="Q10" i="13" s="1"/>
  <c r="U10" i="13" s="1"/>
  <c r="J14" i="14"/>
  <c r="J10" i="13" s="1"/>
  <c r="R10" i="13" s="1"/>
  <c r="V10" i="13" s="1"/>
  <c r="H20" i="14"/>
  <c r="H16" i="13" s="1"/>
  <c r="P16" i="13" s="1"/>
  <c r="I20" i="14"/>
  <c r="I16" i="13" s="1"/>
  <c r="Q16" i="13" s="1"/>
  <c r="U16" i="13" s="1"/>
  <c r="J20" i="14"/>
  <c r="J16" i="13" s="1"/>
  <c r="R16" i="13" s="1"/>
  <c r="V16" i="13" s="1"/>
  <c r="H141" i="14"/>
  <c r="H137" i="13" s="1"/>
  <c r="P137" i="13" s="1"/>
  <c r="I141" i="14"/>
  <c r="I137" i="13" s="1"/>
  <c r="Q137" i="13" s="1"/>
  <c r="U137" i="13" s="1"/>
  <c r="J141" i="14"/>
  <c r="J137" i="13" s="1"/>
  <c r="R137" i="13" s="1"/>
  <c r="V137" i="13" s="1"/>
  <c r="H142" i="14"/>
  <c r="H138" i="13" s="1"/>
  <c r="P138" i="13" s="1"/>
  <c r="I142" i="14"/>
  <c r="I138" i="13" s="1"/>
  <c r="Q138" i="13" s="1"/>
  <c r="U138" i="13" s="1"/>
  <c r="J142" i="14"/>
  <c r="J138" i="13" s="1"/>
  <c r="R138" i="13" s="1"/>
  <c r="V138" i="13" s="1"/>
  <c r="H133" i="14"/>
  <c r="H129" i="13" s="1"/>
  <c r="P129" i="13" s="1"/>
  <c r="I133" i="14"/>
  <c r="I129" i="13" s="1"/>
  <c r="Q129" i="13" s="1"/>
  <c r="U129" i="13" s="1"/>
  <c r="J133" i="14"/>
  <c r="J129" i="13" s="1"/>
  <c r="R129" i="13" s="1"/>
  <c r="V129" i="13" s="1"/>
  <c r="H131" i="14"/>
  <c r="H127" i="13" s="1"/>
  <c r="P127" i="13" s="1"/>
  <c r="I131" i="14"/>
  <c r="I127" i="13" s="1"/>
  <c r="Q127" i="13" s="1"/>
  <c r="U127" i="13" s="1"/>
  <c r="J131" i="14"/>
  <c r="J127" i="13" s="1"/>
  <c r="R127" i="13" s="1"/>
  <c r="V127" i="13" s="1"/>
  <c r="H101" i="14"/>
  <c r="H97" i="13" s="1"/>
  <c r="P97" i="13" s="1"/>
  <c r="I101" i="14"/>
  <c r="I97" i="13" s="1"/>
  <c r="Q97" i="13" s="1"/>
  <c r="U97" i="13" s="1"/>
  <c r="J101" i="14"/>
  <c r="J97" i="13" s="1"/>
  <c r="R97" i="13" s="1"/>
  <c r="V97" i="13" s="1"/>
  <c r="H118" i="14"/>
  <c r="H114" i="13" s="1"/>
  <c r="P114" i="13" s="1"/>
  <c r="I118" i="14"/>
  <c r="I114" i="13" s="1"/>
  <c r="Q114" i="13" s="1"/>
  <c r="U114" i="13" s="1"/>
  <c r="J118" i="14"/>
  <c r="J114" i="13" s="1"/>
  <c r="R114" i="13" s="1"/>
  <c r="V114" i="13" s="1"/>
  <c r="H116" i="14"/>
  <c r="H112" i="13" s="1"/>
  <c r="P112" i="13" s="1"/>
  <c r="I116" i="14"/>
  <c r="I112" i="13" s="1"/>
  <c r="Q112" i="13" s="1"/>
  <c r="U112" i="13" s="1"/>
  <c r="J116" i="14"/>
  <c r="J112" i="13" s="1"/>
  <c r="R112" i="13" s="1"/>
  <c r="V112" i="13" s="1"/>
  <c r="H112" i="14"/>
  <c r="H108" i="13" s="1"/>
  <c r="P108" i="13" s="1"/>
  <c r="I112" i="14"/>
  <c r="I108" i="13" s="1"/>
  <c r="Q108" i="13" s="1"/>
  <c r="U108" i="13" s="1"/>
  <c r="J112" i="14"/>
  <c r="J108" i="13" s="1"/>
  <c r="R108" i="13" s="1"/>
  <c r="V108" i="13" s="1"/>
  <c r="H113" i="14"/>
  <c r="H109" i="13" s="1"/>
  <c r="P109" i="13" s="1"/>
  <c r="I113" i="14"/>
  <c r="I109" i="13" s="1"/>
  <c r="Q109" i="13" s="1"/>
  <c r="U109" i="13" s="1"/>
  <c r="J113" i="14"/>
  <c r="J109" i="13" s="1"/>
  <c r="R109" i="13" s="1"/>
  <c r="V109" i="13" s="1"/>
  <c r="H119" i="14"/>
  <c r="H115" i="13" s="1"/>
  <c r="P115" i="13" s="1"/>
  <c r="I119" i="14"/>
  <c r="I115" i="13" s="1"/>
  <c r="Q115" i="13" s="1"/>
  <c r="U115" i="13" s="1"/>
  <c r="J119" i="14"/>
  <c r="J115" i="13" s="1"/>
  <c r="R115" i="13" s="1"/>
  <c r="V115" i="13" s="1"/>
  <c r="H23" i="14"/>
  <c r="H19" i="13" s="1"/>
  <c r="P19" i="13" s="1"/>
  <c r="I23" i="14"/>
  <c r="I19" i="13" s="1"/>
  <c r="Q19" i="13" s="1"/>
  <c r="U19" i="13" s="1"/>
  <c r="J23" i="14"/>
  <c r="J19" i="13" s="1"/>
  <c r="R19" i="13" s="1"/>
  <c r="V19" i="13" s="1"/>
  <c r="H29" i="14"/>
  <c r="H25" i="13" s="1"/>
  <c r="P25" i="13" s="1"/>
  <c r="I29" i="14"/>
  <c r="I25" i="13" s="1"/>
  <c r="Q25" i="13" s="1"/>
  <c r="U25" i="13" s="1"/>
  <c r="J29" i="14"/>
  <c r="J25" i="13" s="1"/>
  <c r="R25" i="13" s="1"/>
  <c r="V25" i="13" s="1"/>
  <c r="H65" i="14"/>
  <c r="H61" i="13" s="1"/>
  <c r="P61" i="13" s="1"/>
  <c r="I65" i="14"/>
  <c r="I61" i="13" s="1"/>
  <c r="Q61" i="13" s="1"/>
  <c r="U61" i="13" s="1"/>
  <c r="J65" i="14"/>
  <c r="J61" i="13" s="1"/>
  <c r="R61" i="13" s="1"/>
  <c r="V61" i="13" s="1"/>
  <c r="H78" i="14"/>
  <c r="H74" i="13" s="1"/>
  <c r="P74" i="13" s="1"/>
  <c r="I78" i="14"/>
  <c r="I74" i="13" s="1"/>
  <c r="Q74" i="13" s="1"/>
  <c r="U74" i="13" s="1"/>
  <c r="J78" i="14"/>
  <c r="J74" i="13" s="1"/>
  <c r="R74" i="13" s="1"/>
  <c r="V74" i="13" s="1"/>
  <c r="H124" i="14"/>
  <c r="H120" i="13" s="1"/>
  <c r="P120" i="13" s="1"/>
  <c r="I124" i="14"/>
  <c r="I120" i="13" s="1"/>
  <c r="Q120" i="13" s="1"/>
  <c r="U120" i="13" s="1"/>
  <c r="J124" i="14"/>
  <c r="J120" i="13" s="1"/>
  <c r="R120" i="13" s="1"/>
  <c r="V120" i="13" s="1"/>
  <c r="H128" i="14"/>
  <c r="H124" i="13" s="1"/>
  <c r="P124" i="13" s="1"/>
  <c r="I128" i="14"/>
  <c r="I124" i="13" s="1"/>
  <c r="Q124" i="13" s="1"/>
  <c r="U124" i="13" s="1"/>
  <c r="J128" i="14"/>
  <c r="J124" i="13" s="1"/>
  <c r="R124" i="13" s="1"/>
  <c r="V124" i="13" s="1"/>
  <c r="H132" i="14"/>
  <c r="H128" i="13" s="1"/>
  <c r="P128" i="13" s="1"/>
  <c r="I132" i="14"/>
  <c r="I128" i="13" s="1"/>
  <c r="Q128" i="13" s="1"/>
  <c r="U128" i="13" s="1"/>
  <c r="J132" i="14"/>
  <c r="J128" i="13" s="1"/>
  <c r="R128" i="13" s="1"/>
  <c r="V128" i="13" s="1"/>
  <c r="H25" i="14"/>
  <c r="H21" i="13" s="1"/>
  <c r="P21" i="13" s="1"/>
  <c r="I25" i="14"/>
  <c r="I21" i="13" s="1"/>
  <c r="Q21" i="13" s="1"/>
  <c r="U21" i="13" s="1"/>
  <c r="J25" i="14"/>
  <c r="J21" i="13" s="1"/>
  <c r="R21" i="13" s="1"/>
  <c r="V21" i="13" s="1"/>
  <c r="H30" i="14"/>
  <c r="H26" i="13" s="1"/>
  <c r="P26" i="13" s="1"/>
  <c r="I30" i="14"/>
  <c r="I26" i="13" s="1"/>
  <c r="Q26" i="13" s="1"/>
  <c r="U26" i="13" s="1"/>
  <c r="J30" i="14"/>
  <c r="J26" i="13" s="1"/>
  <c r="R26" i="13" s="1"/>
  <c r="V26" i="13" s="1"/>
  <c r="H32" i="14"/>
  <c r="H28" i="13" s="1"/>
  <c r="P28" i="13" s="1"/>
  <c r="I32" i="14"/>
  <c r="I28" i="13" s="1"/>
  <c r="Q28" i="13" s="1"/>
  <c r="U28" i="13" s="1"/>
  <c r="J32" i="14"/>
  <c r="J28" i="13" s="1"/>
  <c r="R28" i="13" s="1"/>
  <c r="V28" i="13" s="1"/>
  <c r="H137" i="14"/>
  <c r="H133" i="13" s="1"/>
  <c r="P133" i="13" s="1"/>
  <c r="I137" i="14"/>
  <c r="I133" i="13" s="1"/>
  <c r="Q133" i="13" s="1"/>
  <c r="U133" i="13" s="1"/>
  <c r="J137" i="14"/>
  <c r="J133" i="13" s="1"/>
  <c r="R133" i="13" s="1"/>
  <c r="V133" i="13" s="1"/>
  <c r="H147" i="14"/>
  <c r="H143" i="13" s="1"/>
  <c r="P143" i="13" s="1"/>
  <c r="I147" i="14"/>
  <c r="I143" i="13" s="1"/>
  <c r="Q143" i="13" s="1"/>
  <c r="U143" i="13" s="1"/>
  <c r="J147" i="14"/>
  <c r="J143" i="13" s="1"/>
  <c r="R143" i="13" s="1"/>
  <c r="V143" i="13" s="1"/>
  <c r="H107" i="14"/>
  <c r="H103" i="13" s="1"/>
  <c r="P103" i="13" s="1"/>
  <c r="I107" i="14"/>
  <c r="I103" i="13" s="1"/>
  <c r="Q103" i="13" s="1"/>
  <c r="U103" i="13" s="1"/>
  <c r="J107" i="14"/>
  <c r="J103" i="13" s="1"/>
  <c r="R103" i="13" s="1"/>
  <c r="V103" i="13" s="1"/>
  <c r="H108" i="14"/>
  <c r="H104" i="13" s="1"/>
  <c r="P104" i="13" s="1"/>
  <c r="I108" i="14"/>
  <c r="I104" i="13" s="1"/>
  <c r="Q104" i="13" s="1"/>
  <c r="U104" i="13" s="1"/>
  <c r="J108" i="14"/>
  <c r="J104" i="13" s="1"/>
  <c r="R104" i="13" s="1"/>
  <c r="V104" i="13" s="1"/>
  <c r="H67" i="14"/>
  <c r="H63" i="13" s="1"/>
  <c r="P63" i="13" s="1"/>
  <c r="I67" i="14"/>
  <c r="I63" i="13" s="1"/>
  <c r="Q63" i="13" s="1"/>
  <c r="U63" i="13" s="1"/>
  <c r="J67" i="14"/>
  <c r="J63" i="13" s="1"/>
  <c r="R63" i="13" s="1"/>
  <c r="V63" i="13" s="1"/>
  <c r="H58" i="14"/>
  <c r="H54" i="13" s="1"/>
  <c r="P54" i="13" s="1"/>
  <c r="I58" i="14"/>
  <c r="I54" i="13" s="1"/>
  <c r="Q54" i="13" s="1"/>
  <c r="U54" i="13" s="1"/>
  <c r="J58" i="14"/>
  <c r="J54" i="13" s="1"/>
  <c r="R54" i="13" s="1"/>
  <c r="V54" i="13" s="1"/>
  <c r="H59" i="14"/>
  <c r="H55" i="13" s="1"/>
  <c r="P55" i="13" s="1"/>
  <c r="I59" i="14"/>
  <c r="I55" i="13" s="1"/>
  <c r="Q55" i="13" s="1"/>
  <c r="U55" i="13" s="1"/>
  <c r="J59" i="14"/>
  <c r="J55" i="13" s="1"/>
  <c r="R55" i="13" s="1"/>
  <c r="V55" i="13" s="1"/>
  <c r="H19" i="14"/>
  <c r="H15" i="13" s="1"/>
  <c r="P15" i="13" s="1"/>
  <c r="I19" i="14"/>
  <c r="I15" i="13" s="1"/>
  <c r="Q15" i="13" s="1"/>
  <c r="U15" i="13" s="1"/>
  <c r="J19" i="14"/>
  <c r="J15" i="13" s="1"/>
  <c r="R15" i="13" s="1"/>
  <c r="V15" i="13" s="1"/>
  <c r="H18" i="14"/>
  <c r="H14" i="13" s="1"/>
  <c r="P14" i="13" s="1"/>
  <c r="I18" i="14"/>
  <c r="I14" i="13" s="1"/>
  <c r="Q14" i="13" s="1"/>
  <c r="U14" i="13" s="1"/>
  <c r="J18" i="14"/>
  <c r="J14" i="13" s="1"/>
  <c r="R14" i="13" s="1"/>
  <c r="V14" i="13" s="1"/>
  <c r="H139" i="14"/>
  <c r="H135" i="13" s="1"/>
  <c r="P135" i="13" s="1"/>
  <c r="I139" i="14"/>
  <c r="I135" i="13" s="1"/>
  <c r="Q135" i="13" s="1"/>
  <c r="U135" i="13" s="1"/>
  <c r="J139" i="14"/>
  <c r="J135" i="13" s="1"/>
  <c r="R135" i="13" s="1"/>
  <c r="V135" i="13" s="1"/>
  <c r="H143" i="14"/>
  <c r="H139" i="13" s="1"/>
  <c r="P139" i="13" s="1"/>
  <c r="I143" i="14"/>
  <c r="I139" i="13" s="1"/>
  <c r="Q139" i="13" s="1"/>
  <c r="U139" i="13" s="1"/>
  <c r="J143" i="14"/>
  <c r="J139" i="13" s="1"/>
  <c r="R139" i="13" s="1"/>
  <c r="V139" i="13" s="1"/>
  <c r="H62" i="14"/>
  <c r="H58" i="13" s="1"/>
  <c r="P58" i="13" s="1"/>
  <c r="I62" i="14"/>
  <c r="I58" i="13" s="1"/>
  <c r="Q58" i="13" s="1"/>
  <c r="U58" i="13" s="1"/>
  <c r="J62" i="14"/>
  <c r="J58" i="13" s="1"/>
  <c r="R58" i="13" s="1"/>
  <c r="V58" i="13" s="1"/>
  <c r="H63" i="14"/>
  <c r="H59" i="13" s="1"/>
  <c r="P59" i="13" s="1"/>
  <c r="I63" i="14"/>
  <c r="I59" i="13" s="1"/>
  <c r="Q59" i="13" s="1"/>
  <c r="U59" i="13" s="1"/>
  <c r="J63" i="14"/>
  <c r="J59" i="13" s="1"/>
  <c r="R59" i="13" s="1"/>
  <c r="V59" i="13" s="1"/>
  <c r="H123" i="14"/>
  <c r="H119" i="13" s="1"/>
  <c r="P119" i="13" s="1"/>
  <c r="I123" i="14"/>
  <c r="I119" i="13" s="1"/>
  <c r="Q119" i="13" s="1"/>
  <c r="U119" i="13" s="1"/>
  <c r="J123" i="14"/>
  <c r="J119" i="13" s="1"/>
  <c r="R119" i="13" s="1"/>
  <c r="V119" i="13" s="1"/>
  <c r="H126" i="14"/>
  <c r="H122" i="13" s="1"/>
  <c r="P122" i="13" s="1"/>
  <c r="I126" i="14"/>
  <c r="I122" i="13" s="1"/>
  <c r="Q122" i="13" s="1"/>
  <c r="U122" i="13" s="1"/>
  <c r="J126" i="14"/>
  <c r="J122" i="13" s="1"/>
  <c r="R122" i="13" s="1"/>
  <c r="V122" i="13" s="1"/>
  <c r="H26" i="14"/>
  <c r="H22" i="13" s="1"/>
  <c r="P22" i="13" s="1"/>
  <c r="I26" i="14"/>
  <c r="I22" i="13" s="1"/>
  <c r="Q22" i="13" s="1"/>
  <c r="U22" i="13" s="1"/>
  <c r="J26" i="14"/>
  <c r="J22" i="13" s="1"/>
  <c r="R22" i="13" s="1"/>
  <c r="V22" i="13" s="1"/>
  <c r="H106" i="14"/>
  <c r="H102" i="13" s="1"/>
  <c r="P102" i="13" s="1"/>
  <c r="I106" i="14"/>
  <c r="I102" i="13" s="1"/>
  <c r="Q102" i="13" s="1"/>
  <c r="U102" i="13" s="1"/>
  <c r="J106" i="14"/>
  <c r="J102" i="13" s="1"/>
  <c r="R102" i="13" s="1"/>
  <c r="V102" i="13" s="1"/>
  <c r="H16" i="14"/>
  <c r="H12" i="13" s="1"/>
  <c r="P12" i="13" s="1"/>
  <c r="I16" i="14"/>
  <c r="I12" i="13" s="1"/>
  <c r="Q12" i="13" s="1"/>
  <c r="U12" i="13" s="1"/>
  <c r="J16" i="14"/>
  <c r="J12" i="13" s="1"/>
  <c r="R12" i="13" s="1"/>
  <c r="V12" i="13" s="1"/>
  <c r="H28" i="14"/>
  <c r="H24" i="13" s="1"/>
  <c r="P24" i="13" s="1"/>
  <c r="I28" i="14"/>
  <c r="I24" i="13" s="1"/>
  <c r="Q24" i="13" s="1"/>
  <c r="U24" i="13" s="1"/>
  <c r="J28" i="14"/>
  <c r="J24" i="13" s="1"/>
  <c r="R24" i="13" s="1"/>
  <c r="V24" i="13" s="1"/>
  <c r="H53" i="14"/>
  <c r="H49" i="13" s="1"/>
  <c r="P49" i="13" s="1"/>
  <c r="I53" i="14"/>
  <c r="I49" i="13" s="1"/>
  <c r="Q49" i="13" s="1"/>
  <c r="U49" i="13" s="1"/>
  <c r="J53" i="14"/>
  <c r="J49" i="13" s="1"/>
  <c r="R49" i="13" s="1"/>
  <c r="V49" i="13" s="1"/>
  <c r="H110" i="14"/>
  <c r="H106" i="13" s="1"/>
  <c r="P106" i="13" s="1"/>
  <c r="I110" i="14"/>
  <c r="I106" i="13" s="1"/>
  <c r="Q106" i="13" s="1"/>
  <c r="U106" i="13" s="1"/>
  <c r="J110" i="14"/>
  <c r="J106" i="13" s="1"/>
  <c r="R106" i="13" s="1"/>
  <c r="V106" i="13" s="1"/>
  <c r="H129" i="14"/>
  <c r="H125" i="13" s="1"/>
  <c r="P125" i="13" s="1"/>
  <c r="I129" i="14"/>
  <c r="I125" i="13" s="1"/>
  <c r="Q125" i="13" s="1"/>
  <c r="U125" i="13" s="1"/>
  <c r="J129" i="14"/>
  <c r="J125" i="13" s="1"/>
  <c r="R125" i="13" s="1"/>
  <c r="V125" i="13" s="1"/>
  <c r="H31" i="14"/>
  <c r="H27" i="13" s="1"/>
  <c r="P27" i="13" s="1"/>
  <c r="I31" i="14"/>
  <c r="I27" i="13" s="1"/>
  <c r="Q27" i="13" s="1"/>
  <c r="U27" i="13" s="1"/>
  <c r="J31" i="14"/>
  <c r="J27" i="13" s="1"/>
  <c r="R27" i="13" s="1"/>
  <c r="V27" i="13" s="1"/>
  <c r="H115" i="14"/>
  <c r="H111" i="13" s="1"/>
  <c r="P111" i="13" s="1"/>
  <c r="I115" i="14"/>
  <c r="I111" i="13" s="1"/>
  <c r="Q111" i="13" s="1"/>
  <c r="U111" i="13" s="1"/>
  <c r="J115" i="14"/>
  <c r="J111" i="13" s="1"/>
  <c r="R111" i="13" s="1"/>
  <c r="V111" i="13" s="1"/>
  <c r="H145" i="14"/>
  <c r="H141" i="13" s="1"/>
  <c r="P141" i="13" s="1"/>
  <c r="I145" i="14"/>
  <c r="I141" i="13" s="1"/>
  <c r="Q141" i="13" s="1"/>
  <c r="U141" i="13" s="1"/>
  <c r="J145" i="14"/>
  <c r="J141" i="13" s="1"/>
  <c r="R141" i="13" s="1"/>
  <c r="V141" i="13" s="1"/>
  <c r="H117" i="14"/>
  <c r="H113" i="13" s="1"/>
  <c r="P113" i="13" s="1"/>
  <c r="I117" i="14"/>
  <c r="I113" i="13" s="1"/>
  <c r="Q113" i="13" s="1"/>
  <c r="U113" i="13" s="1"/>
  <c r="J117" i="14"/>
  <c r="J113" i="13" s="1"/>
  <c r="R113" i="13" s="1"/>
  <c r="V113" i="13" s="1"/>
  <c r="H17" i="14"/>
  <c r="H13" i="13" s="1"/>
  <c r="P13" i="13" s="1"/>
  <c r="I17" i="14"/>
  <c r="I13" i="13" s="1"/>
  <c r="Q13" i="13" s="1"/>
  <c r="U13" i="13" s="1"/>
  <c r="J17" i="14"/>
  <c r="J13" i="13" s="1"/>
  <c r="R13" i="13" s="1"/>
  <c r="V13" i="13" s="1"/>
  <c r="H21" i="14"/>
  <c r="H17" i="13" s="1"/>
  <c r="P17" i="13" s="1"/>
  <c r="I21" i="14"/>
  <c r="I17" i="13" s="1"/>
  <c r="Q17" i="13" s="1"/>
  <c r="U17" i="13" s="1"/>
  <c r="J21" i="14"/>
  <c r="J17" i="13" s="1"/>
  <c r="R17" i="13" s="1"/>
  <c r="V17" i="13" s="1"/>
  <c r="H64" i="14"/>
  <c r="H60" i="13" s="1"/>
  <c r="P60" i="13" s="1"/>
  <c r="I64" i="14"/>
  <c r="I60" i="13" s="1"/>
  <c r="Q60" i="13" s="1"/>
  <c r="U60" i="13" s="1"/>
  <c r="J64" i="14"/>
  <c r="J60" i="13" s="1"/>
  <c r="R60" i="13" s="1"/>
  <c r="V60" i="13" s="1"/>
  <c r="J33" i="14"/>
  <c r="J29" i="13" s="1"/>
  <c r="R29" i="13" s="1"/>
  <c r="W29" i="13" s="1"/>
  <c r="W27" i="13" l="1"/>
  <c r="W55" i="13"/>
  <c r="W101" i="13"/>
  <c r="W66" i="13"/>
  <c r="W122" i="13"/>
  <c r="W147" i="13"/>
  <c r="W126" i="13"/>
  <c r="W19" i="13"/>
  <c r="W129" i="13"/>
  <c r="W9" i="13"/>
  <c r="W153" i="13"/>
  <c r="W44" i="13"/>
  <c r="AA44" i="13" s="1"/>
  <c r="W62" i="13"/>
  <c r="W13" i="13"/>
  <c r="W24" i="13"/>
  <c r="W139" i="13"/>
  <c r="W103" i="13"/>
  <c r="W120" i="13"/>
  <c r="W112" i="13"/>
  <c r="W10" i="13"/>
  <c r="W43" i="13"/>
  <c r="W18" i="13"/>
  <c r="W52" i="13"/>
  <c r="W53" i="13"/>
  <c r="W146" i="13"/>
  <c r="W72" i="13"/>
  <c r="W77" i="13"/>
  <c r="W26" i="13"/>
  <c r="W125" i="13"/>
  <c r="W119" i="13"/>
  <c r="W21" i="13"/>
  <c r="W115" i="13"/>
  <c r="W98" i="13"/>
  <c r="W23" i="13"/>
  <c r="W51" i="13"/>
  <c r="W145" i="13"/>
  <c r="W69" i="13"/>
  <c r="W132" i="13"/>
  <c r="W80" i="13"/>
  <c r="W60" i="13"/>
  <c r="W109" i="13"/>
  <c r="W22" i="13"/>
  <c r="W124" i="13"/>
  <c r="W107" i="13"/>
  <c r="W149" i="13"/>
  <c r="W150" i="13"/>
  <c r="W73" i="13"/>
  <c r="W64" i="13"/>
  <c r="W136" i="13"/>
  <c r="W93" i="13"/>
  <c r="W90" i="13"/>
  <c r="W32" i="13"/>
  <c r="W82" i="13"/>
  <c r="W78" i="13"/>
  <c r="W38" i="13"/>
  <c r="W33" i="13"/>
  <c r="W143" i="13"/>
  <c r="W11" i="13"/>
  <c r="W50" i="13"/>
  <c r="W71" i="13"/>
  <c r="W88" i="13"/>
  <c r="W59" i="13"/>
  <c r="W128" i="13"/>
  <c r="W100" i="13"/>
  <c r="W46" i="13"/>
  <c r="W156" i="13"/>
  <c r="W70" i="13"/>
  <c r="W87" i="13"/>
  <c r="W111" i="13"/>
  <c r="W104" i="13"/>
  <c r="W127" i="13"/>
  <c r="W154" i="13"/>
  <c r="W56" i="13"/>
  <c r="W113" i="13"/>
  <c r="W12" i="13"/>
  <c r="W54" i="13"/>
  <c r="W74" i="13"/>
  <c r="W114" i="13"/>
  <c r="W117" i="13"/>
  <c r="W105" i="13"/>
  <c r="W123" i="13"/>
  <c r="W157" i="13"/>
  <c r="W65" i="13"/>
  <c r="W142" i="13"/>
  <c r="W95" i="13"/>
  <c r="W84" i="13"/>
  <c r="W40" i="13"/>
  <c r="W35" i="13"/>
  <c r="W86" i="13"/>
  <c r="W106" i="13"/>
  <c r="W102" i="13"/>
  <c r="W14" i="13"/>
  <c r="W133" i="13"/>
  <c r="W61" i="13"/>
  <c r="W97" i="13"/>
  <c r="W110" i="13"/>
  <c r="W121" i="13"/>
  <c r="W158" i="13"/>
  <c r="W148" i="13"/>
  <c r="W118" i="13"/>
  <c r="W151" i="13"/>
  <c r="W76" i="13"/>
  <c r="W57" i="13"/>
  <c r="W140" i="13"/>
  <c r="W94" i="13"/>
  <c r="W91" i="13"/>
  <c r="W83" i="13"/>
  <c r="W79" i="13"/>
  <c r="W34" i="13"/>
  <c r="W17" i="13"/>
  <c r="W49" i="13"/>
  <c r="W58" i="13"/>
  <c r="W15" i="13"/>
  <c r="W28" i="13"/>
  <c r="W25" i="13"/>
  <c r="W108" i="13"/>
  <c r="W16" i="13"/>
  <c r="W42" i="13"/>
  <c r="W20" i="13"/>
  <c r="W45" i="13"/>
  <c r="W116" i="13"/>
  <c r="W47" i="13"/>
  <c r="W155" i="13"/>
  <c r="W67" i="13"/>
  <c r="W130" i="13"/>
  <c r="W135" i="13"/>
  <c r="W138" i="13"/>
  <c r="W152" i="13"/>
  <c r="W144" i="13"/>
  <c r="W92" i="13"/>
  <c r="W141" i="13"/>
  <c r="W63" i="13"/>
  <c r="W137" i="13"/>
  <c r="W99" i="13"/>
  <c r="W48" i="13"/>
  <c r="W68" i="13"/>
  <c r="W131" i="13"/>
  <c r="W39" i="13"/>
  <c r="W134" i="13"/>
  <c r="W96" i="13"/>
  <c r="W37" i="13"/>
  <c r="W89" i="13"/>
  <c r="W85" i="13"/>
  <c r="W81" i="13"/>
  <c r="W41" i="13"/>
  <c r="W36" i="13"/>
  <c r="W31" i="13"/>
  <c r="T22" i="13"/>
  <c r="T104" i="13"/>
  <c r="T25" i="13"/>
  <c r="T16" i="13"/>
  <c r="T42" i="13"/>
  <c r="T45" i="13"/>
  <c r="T47" i="13"/>
  <c r="T73" i="13"/>
  <c r="T130" i="13"/>
  <c r="T82" i="13"/>
  <c r="T38" i="13"/>
  <c r="T120" i="13"/>
  <c r="T112" i="13"/>
  <c r="T10" i="13"/>
  <c r="T43" i="13"/>
  <c r="T153" i="13"/>
  <c r="T126" i="13"/>
  <c r="T146" i="13"/>
  <c r="T72" i="13"/>
  <c r="T62" i="13"/>
  <c r="T96" i="13"/>
  <c r="T85" i="13"/>
  <c r="T81" i="13"/>
  <c r="T31" i="13"/>
  <c r="T115" i="13"/>
  <c r="T123" i="13"/>
  <c r="T65" i="13"/>
  <c r="T132" i="13"/>
  <c r="T92" i="13"/>
  <c r="T88" i="13"/>
  <c r="T80" i="13"/>
  <c r="T40" i="13"/>
  <c r="T35" i="13"/>
  <c r="T86" i="13"/>
  <c r="T60" i="13"/>
  <c r="T141" i="13"/>
  <c r="T106" i="13"/>
  <c r="T102" i="13"/>
  <c r="T59" i="13"/>
  <c r="T14" i="13"/>
  <c r="T63" i="13"/>
  <c r="T133" i="13"/>
  <c r="T128" i="13"/>
  <c r="T61" i="13"/>
  <c r="T109" i="13"/>
  <c r="T97" i="13"/>
  <c r="T137" i="13"/>
  <c r="T110" i="13"/>
  <c r="T100" i="13"/>
  <c r="T121" i="13"/>
  <c r="T99" i="13"/>
  <c r="T158" i="13"/>
  <c r="T148" i="13"/>
  <c r="T46" i="13"/>
  <c r="T118" i="13"/>
  <c r="T48" i="13"/>
  <c r="T151" i="13"/>
  <c r="T156" i="13"/>
  <c r="T76" i="13"/>
  <c r="T68" i="13"/>
  <c r="T57" i="13"/>
  <c r="T70" i="13"/>
  <c r="T140" i="13"/>
  <c r="T131" i="13"/>
  <c r="T94" i="13"/>
  <c r="T91" i="13"/>
  <c r="T87" i="13"/>
  <c r="T83" i="13"/>
  <c r="T79" i="13"/>
  <c r="T39" i="13"/>
  <c r="T34" i="13"/>
  <c r="T111" i="13"/>
  <c r="T15" i="13"/>
  <c r="T124" i="13"/>
  <c r="T127" i="13"/>
  <c r="T107" i="13"/>
  <c r="T154" i="13"/>
  <c r="T116" i="13"/>
  <c r="T150" i="13"/>
  <c r="T67" i="13"/>
  <c r="T136" i="13"/>
  <c r="T90" i="13"/>
  <c r="T27" i="13"/>
  <c r="T139" i="13"/>
  <c r="T55" i="13"/>
  <c r="T26" i="13"/>
  <c r="T9" i="13"/>
  <c r="T53" i="13"/>
  <c r="T147" i="13"/>
  <c r="T77" i="13"/>
  <c r="T37" i="13"/>
  <c r="T41" i="13"/>
  <c r="V29" i="13"/>
  <c r="T125" i="13"/>
  <c r="T119" i="13"/>
  <c r="T54" i="13"/>
  <c r="T143" i="13"/>
  <c r="T74" i="13"/>
  <c r="T138" i="13"/>
  <c r="T98" i="13"/>
  <c r="T23" i="13"/>
  <c r="T51" i="13"/>
  <c r="T145" i="13"/>
  <c r="T71" i="13"/>
  <c r="T142" i="13"/>
  <c r="T17" i="13"/>
  <c r="T49" i="13"/>
  <c r="T58" i="13"/>
  <c r="T28" i="13"/>
  <c r="T108" i="13"/>
  <c r="T20" i="13"/>
  <c r="T149" i="13"/>
  <c r="T155" i="13"/>
  <c r="T56" i="13"/>
  <c r="T64" i="13"/>
  <c r="T93" i="13"/>
  <c r="T32" i="13"/>
  <c r="T78" i="13"/>
  <c r="T33" i="13"/>
  <c r="T13" i="13"/>
  <c r="T24" i="13"/>
  <c r="T122" i="13"/>
  <c r="T103" i="13"/>
  <c r="T19" i="13"/>
  <c r="T129" i="13"/>
  <c r="T101" i="13"/>
  <c r="T18" i="13"/>
  <c r="T52" i="13"/>
  <c r="T44" i="13"/>
  <c r="T66" i="13"/>
  <c r="T134" i="13"/>
  <c r="T89" i="13"/>
  <c r="T36" i="13"/>
  <c r="T113" i="13"/>
  <c r="T12" i="13"/>
  <c r="T135" i="13"/>
  <c r="T21" i="13"/>
  <c r="T114" i="13"/>
  <c r="T11" i="13"/>
  <c r="T117" i="13"/>
  <c r="T105" i="13"/>
  <c r="T152" i="13"/>
  <c r="T50" i="13"/>
  <c r="T157" i="13"/>
  <c r="T144" i="13"/>
  <c r="T69" i="13"/>
  <c r="T95" i="13"/>
  <c r="T84" i="13"/>
  <c r="H7" i="13"/>
  <c r="P8" i="13"/>
  <c r="J7" i="13"/>
  <c r="R8" i="13"/>
  <c r="I7" i="13"/>
  <c r="Q8" i="13"/>
  <c r="Z56" i="33"/>
  <c r="AK56" i="33" s="1"/>
  <c r="AP56" i="33" s="1"/>
  <c r="Z120" i="33"/>
  <c r="AK120" i="33" s="1"/>
  <c r="AP120" i="33" s="1"/>
  <c r="Z33" i="33"/>
  <c r="AK33" i="33" s="1"/>
  <c r="AP33" i="33" s="1"/>
  <c r="Z97" i="33"/>
  <c r="AK97" i="33" s="1"/>
  <c r="AP97" i="33" s="1"/>
  <c r="Z10" i="33"/>
  <c r="AK10" i="33" s="1"/>
  <c r="AP10" i="33" s="1"/>
  <c r="Z74" i="33"/>
  <c r="AK74" i="33" s="1"/>
  <c r="AP74" i="33" s="1"/>
  <c r="Z138" i="33"/>
  <c r="AK138" i="33" s="1"/>
  <c r="AP138" i="33" s="1"/>
  <c r="Z52" i="33"/>
  <c r="AK52" i="33" s="1"/>
  <c r="AP52" i="33" s="1"/>
  <c r="Z116" i="33"/>
  <c r="AK116" i="33" s="1"/>
  <c r="AP116" i="33" s="1"/>
  <c r="Z29" i="33"/>
  <c r="AK29" i="33" s="1"/>
  <c r="AP29" i="33" s="1"/>
  <c r="Z93" i="33"/>
  <c r="AK93" i="33" s="1"/>
  <c r="AP93" i="33" s="1"/>
  <c r="Z157" i="33"/>
  <c r="AK157" i="33" s="1"/>
  <c r="AP157" i="33" s="1"/>
  <c r="Z70" i="33"/>
  <c r="AK70" i="33" s="1"/>
  <c r="AP70" i="33" s="1"/>
  <c r="Z134" i="33"/>
  <c r="AK134" i="33" s="1"/>
  <c r="AP134" i="33" s="1"/>
  <c r="Z27" i="33"/>
  <c r="AK27" i="33" s="1"/>
  <c r="AP27" i="33" s="1"/>
  <c r="Z47" i="33"/>
  <c r="AK47" i="33" s="1"/>
  <c r="AP47" i="33" s="1"/>
  <c r="Z115" i="33"/>
  <c r="AK115" i="33" s="1"/>
  <c r="AP115" i="33" s="1"/>
  <c r="Z151" i="33"/>
  <c r="AK151" i="33" s="1"/>
  <c r="AP151" i="33" s="1"/>
  <c r="Z99" i="33"/>
  <c r="AK99" i="33" s="1"/>
  <c r="AP99" i="33" s="1"/>
  <c r="Z64" i="33"/>
  <c r="AK64" i="33" s="1"/>
  <c r="AP64" i="33" s="1"/>
  <c r="Z128" i="33"/>
  <c r="AK128" i="33" s="1"/>
  <c r="AP128" i="33" s="1"/>
  <c r="Z41" i="33"/>
  <c r="AK41" i="33" s="1"/>
  <c r="AP41" i="33" s="1"/>
  <c r="Z105" i="33"/>
  <c r="AK105" i="33" s="1"/>
  <c r="AP105" i="33" s="1"/>
  <c r="Z18" i="33"/>
  <c r="AK18" i="33" s="1"/>
  <c r="AP18" i="33" s="1"/>
  <c r="Z82" i="33"/>
  <c r="AK82" i="33" s="1"/>
  <c r="AP82" i="33" s="1"/>
  <c r="Z146" i="33"/>
  <c r="AK146" i="33" s="1"/>
  <c r="AP146" i="33" s="1"/>
  <c r="Z60" i="33"/>
  <c r="AK60" i="33" s="1"/>
  <c r="AP60" i="33" s="1"/>
  <c r="Z124" i="33"/>
  <c r="AK124" i="33" s="1"/>
  <c r="AP124" i="33" s="1"/>
  <c r="Z37" i="33"/>
  <c r="AK37" i="33" s="1"/>
  <c r="AP37" i="33" s="1"/>
  <c r="Z101" i="33"/>
  <c r="AK101" i="33" s="1"/>
  <c r="AP101" i="33" s="1"/>
  <c r="Z14" i="33"/>
  <c r="AK14" i="33" s="1"/>
  <c r="AP14" i="33" s="1"/>
  <c r="Z78" i="33"/>
  <c r="AK78" i="33" s="1"/>
  <c r="AP78" i="33" s="1"/>
  <c r="Z142" i="33"/>
  <c r="AK142" i="33" s="1"/>
  <c r="AP142" i="33" s="1"/>
  <c r="Z123" i="33"/>
  <c r="AK123" i="33" s="1"/>
  <c r="AP123" i="33" s="1"/>
  <c r="Z79" i="33"/>
  <c r="AK79" i="33" s="1"/>
  <c r="AP79" i="33" s="1"/>
  <c r="Z147" i="33"/>
  <c r="AK147" i="33" s="1"/>
  <c r="AP147" i="33" s="1"/>
  <c r="Z31" i="33"/>
  <c r="AK31" i="33" s="1"/>
  <c r="AP31" i="33" s="1"/>
  <c r="Z131" i="33"/>
  <c r="AK131" i="33" s="1"/>
  <c r="AP131" i="33" s="1"/>
  <c r="Z72" i="33"/>
  <c r="AK72" i="33" s="1"/>
  <c r="AP72" i="33" s="1"/>
  <c r="Z136" i="33"/>
  <c r="AK136" i="33" s="1"/>
  <c r="AP136" i="33" s="1"/>
  <c r="Z49" i="33"/>
  <c r="AK49" i="33" s="1"/>
  <c r="AP49" i="33" s="1"/>
  <c r="Z113" i="33"/>
  <c r="AK113" i="33" s="1"/>
  <c r="AP113" i="33" s="1"/>
  <c r="Z26" i="33"/>
  <c r="AK26" i="33" s="1"/>
  <c r="AP26" i="33" s="1"/>
  <c r="Z90" i="33"/>
  <c r="AK90" i="33" s="1"/>
  <c r="AP90" i="33" s="1"/>
  <c r="Z154" i="33"/>
  <c r="AK154" i="33" s="1"/>
  <c r="AP154" i="33" s="1"/>
  <c r="Z68" i="33"/>
  <c r="AK68" i="33" s="1"/>
  <c r="AP68" i="33" s="1"/>
  <c r="Z132" i="33"/>
  <c r="AK132" i="33" s="1"/>
  <c r="AP132" i="33" s="1"/>
  <c r="Z45" i="33"/>
  <c r="AK45" i="33" s="1"/>
  <c r="AP45" i="33" s="1"/>
  <c r="Z109" i="33"/>
  <c r="AK109" i="33" s="1"/>
  <c r="AP109" i="33" s="1"/>
  <c r="Z22" i="33"/>
  <c r="AK22" i="33" s="1"/>
  <c r="AP22" i="33" s="1"/>
  <c r="Z86" i="33"/>
  <c r="AK86" i="33" s="1"/>
  <c r="AP86" i="33" s="1"/>
  <c r="Z150" i="33"/>
  <c r="AK150" i="33" s="1"/>
  <c r="AP150" i="33" s="1"/>
  <c r="Z11" i="33"/>
  <c r="AK11" i="33" s="1"/>
  <c r="AP11" i="33" s="1"/>
  <c r="Z111" i="33"/>
  <c r="AK111" i="33" s="1"/>
  <c r="AP111" i="33" s="1"/>
  <c r="Z59" i="33"/>
  <c r="AK59" i="33" s="1"/>
  <c r="AP59" i="33" s="1"/>
  <c r="Z63" i="33"/>
  <c r="AK63" i="33" s="1"/>
  <c r="AP63" i="33" s="1"/>
  <c r="Z16" i="33"/>
  <c r="AK16" i="33" s="1"/>
  <c r="AP16" i="33" s="1"/>
  <c r="Z80" i="33"/>
  <c r="AK80" i="33" s="1"/>
  <c r="AP80" i="33" s="1"/>
  <c r="Z144" i="33"/>
  <c r="AK144" i="33" s="1"/>
  <c r="AP144" i="33" s="1"/>
  <c r="Z57" i="33"/>
  <c r="AK57" i="33" s="1"/>
  <c r="AP57" i="33" s="1"/>
  <c r="Z121" i="33"/>
  <c r="AK121" i="33" s="1"/>
  <c r="AP121" i="33" s="1"/>
  <c r="Z34" i="33"/>
  <c r="AK34" i="33" s="1"/>
  <c r="AP34" i="33" s="1"/>
  <c r="Z98" i="33"/>
  <c r="AK98" i="33" s="1"/>
  <c r="AP98" i="33" s="1"/>
  <c r="Z12" i="33"/>
  <c r="AK12" i="33" s="1"/>
  <c r="AP12" i="33" s="1"/>
  <c r="Z76" i="33"/>
  <c r="AK76" i="33" s="1"/>
  <c r="AP76" i="33" s="1"/>
  <c r="Z140" i="33"/>
  <c r="AK140" i="33" s="1"/>
  <c r="AP140" i="33" s="1"/>
  <c r="Z53" i="33"/>
  <c r="AK53" i="33" s="1"/>
  <c r="AP53" i="33" s="1"/>
  <c r="Z117" i="33"/>
  <c r="AK117" i="33" s="1"/>
  <c r="AP117" i="33" s="1"/>
  <c r="Z30" i="33"/>
  <c r="AK30" i="33" s="1"/>
  <c r="AP30" i="33" s="1"/>
  <c r="Z94" i="33"/>
  <c r="AK94" i="33" s="1"/>
  <c r="AP94" i="33" s="1"/>
  <c r="Z158" i="33"/>
  <c r="AK158" i="33" s="1"/>
  <c r="AP158" i="33" s="1"/>
  <c r="Z43" i="33"/>
  <c r="AK43" i="33" s="1"/>
  <c r="AP43" i="33" s="1"/>
  <c r="Z143" i="33"/>
  <c r="AK143" i="33" s="1"/>
  <c r="AP143" i="33" s="1"/>
  <c r="Z155" i="33"/>
  <c r="AK155" i="33" s="1"/>
  <c r="AP155" i="33" s="1"/>
  <c r="Z95" i="33"/>
  <c r="AK95" i="33" s="1"/>
  <c r="AP95" i="33" s="1"/>
  <c r="Z24" i="33"/>
  <c r="AK24" i="33" s="1"/>
  <c r="AP24" i="33" s="1"/>
  <c r="Z88" i="33"/>
  <c r="AK88" i="33" s="1"/>
  <c r="AP88" i="33" s="1"/>
  <c r="Z152" i="33"/>
  <c r="AK152" i="33" s="1"/>
  <c r="AP152" i="33" s="1"/>
  <c r="Z65" i="33"/>
  <c r="AK65" i="33" s="1"/>
  <c r="AP65" i="33" s="1"/>
  <c r="Z129" i="33"/>
  <c r="AK129" i="33" s="1"/>
  <c r="AP129" i="33" s="1"/>
  <c r="Z42" i="33"/>
  <c r="AK42" i="33" s="1"/>
  <c r="AP42" i="33" s="1"/>
  <c r="Z106" i="33"/>
  <c r="AK106" i="33" s="1"/>
  <c r="AP106" i="33" s="1"/>
  <c r="Z20" i="33"/>
  <c r="AK20" i="33" s="1"/>
  <c r="AP20" i="33" s="1"/>
  <c r="Z84" i="33"/>
  <c r="AK84" i="33" s="1"/>
  <c r="AP84" i="33" s="1"/>
  <c r="Z148" i="33"/>
  <c r="AK148" i="33" s="1"/>
  <c r="AP148" i="33" s="1"/>
  <c r="Z61" i="33"/>
  <c r="AK61" i="33" s="1"/>
  <c r="AP61" i="33" s="1"/>
  <c r="Z125" i="33"/>
  <c r="AK125" i="33" s="1"/>
  <c r="AP125" i="33" s="1"/>
  <c r="Z38" i="33"/>
  <c r="AK38" i="33" s="1"/>
  <c r="AP38" i="33" s="1"/>
  <c r="Z102" i="33"/>
  <c r="AK102" i="33" s="1"/>
  <c r="AP102" i="33" s="1"/>
  <c r="Z39" i="33"/>
  <c r="AK39" i="33" s="1"/>
  <c r="AP39" i="33" s="1"/>
  <c r="Z75" i="33"/>
  <c r="AK75" i="33" s="1"/>
  <c r="AP75" i="33" s="1"/>
  <c r="Z91" i="33"/>
  <c r="AK91" i="33" s="1"/>
  <c r="AP91" i="33" s="1"/>
  <c r="Z23" i="33"/>
  <c r="AK23" i="33" s="1"/>
  <c r="AP23" i="33" s="1"/>
  <c r="Z127" i="33"/>
  <c r="AK127" i="33" s="1"/>
  <c r="AP127" i="33" s="1"/>
  <c r="Z32" i="33"/>
  <c r="AK32" i="33" s="1"/>
  <c r="AP32" i="33" s="1"/>
  <c r="Z96" i="33"/>
  <c r="AK96" i="33" s="1"/>
  <c r="AP96" i="33" s="1"/>
  <c r="Z9" i="33"/>
  <c r="AK9" i="33" s="1"/>
  <c r="AP9" i="33" s="1"/>
  <c r="Z73" i="33"/>
  <c r="AK73" i="33" s="1"/>
  <c r="AP73" i="33" s="1"/>
  <c r="Z137" i="33"/>
  <c r="AK137" i="33" s="1"/>
  <c r="AP137" i="33" s="1"/>
  <c r="Z50" i="33"/>
  <c r="AK50" i="33" s="1"/>
  <c r="AP50" i="33" s="1"/>
  <c r="Z114" i="33"/>
  <c r="AK114" i="33" s="1"/>
  <c r="AP114" i="33" s="1"/>
  <c r="Z28" i="33"/>
  <c r="AK28" i="33" s="1"/>
  <c r="AP28" i="33" s="1"/>
  <c r="Z92" i="33"/>
  <c r="AK92" i="33" s="1"/>
  <c r="AP92" i="33" s="1"/>
  <c r="Z156" i="33"/>
  <c r="AK156" i="33" s="1"/>
  <c r="AP156" i="33" s="1"/>
  <c r="Z69" i="33"/>
  <c r="AK69" i="33" s="1"/>
  <c r="AP69" i="33" s="1"/>
  <c r="Z133" i="33"/>
  <c r="AK133" i="33" s="1"/>
  <c r="AP133" i="33" s="1"/>
  <c r="Z46" i="33"/>
  <c r="AK46" i="33" s="1"/>
  <c r="AP46" i="33" s="1"/>
  <c r="Z110" i="33"/>
  <c r="AK110" i="33" s="1"/>
  <c r="AP110" i="33" s="1"/>
  <c r="Z71" i="33"/>
  <c r="AK71" i="33" s="1"/>
  <c r="AP71" i="33" s="1"/>
  <c r="Z107" i="33"/>
  <c r="AK107" i="33" s="1"/>
  <c r="AP107" i="33" s="1"/>
  <c r="Z19" i="33"/>
  <c r="AK19" i="33" s="1"/>
  <c r="AP19" i="33" s="1"/>
  <c r="Z55" i="33"/>
  <c r="AK55" i="33" s="1"/>
  <c r="AP55" i="33" s="1"/>
  <c r="Z40" i="33"/>
  <c r="AK40" i="33" s="1"/>
  <c r="AP40" i="33" s="1"/>
  <c r="Z104" i="33"/>
  <c r="AK104" i="33" s="1"/>
  <c r="AP104" i="33" s="1"/>
  <c r="Z17" i="33"/>
  <c r="AK17" i="33" s="1"/>
  <c r="AP17" i="33" s="1"/>
  <c r="Z81" i="33"/>
  <c r="AK81" i="33" s="1"/>
  <c r="AP81" i="33" s="1"/>
  <c r="Z145" i="33"/>
  <c r="AK145" i="33" s="1"/>
  <c r="AP145" i="33" s="1"/>
  <c r="Z58" i="33"/>
  <c r="AK58" i="33" s="1"/>
  <c r="AP58" i="33" s="1"/>
  <c r="Z122" i="33"/>
  <c r="AK122" i="33" s="1"/>
  <c r="AP122" i="33" s="1"/>
  <c r="Z36" i="33"/>
  <c r="AK36" i="33" s="1"/>
  <c r="AP36" i="33" s="1"/>
  <c r="Z100" i="33"/>
  <c r="AK100" i="33" s="1"/>
  <c r="AP100" i="33" s="1"/>
  <c r="Z13" i="33"/>
  <c r="AK13" i="33" s="1"/>
  <c r="AP13" i="33" s="1"/>
  <c r="Z77" i="33"/>
  <c r="AK77" i="33" s="1"/>
  <c r="AP77" i="33" s="1"/>
  <c r="Z141" i="33"/>
  <c r="AK141" i="33" s="1"/>
  <c r="AP141" i="33" s="1"/>
  <c r="Z54" i="33"/>
  <c r="AK54" i="33" s="1"/>
  <c r="AP54" i="33" s="1"/>
  <c r="Z118" i="33"/>
  <c r="AK118" i="33" s="1"/>
  <c r="AP118" i="33" s="1"/>
  <c r="Z103" i="33"/>
  <c r="AK103" i="33" s="1"/>
  <c r="AP103" i="33" s="1"/>
  <c r="Z139" i="33"/>
  <c r="AK139" i="33" s="1"/>
  <c r="AP139" i="33" s="1"/>
  <c r="Z51" i="33"/>
  <c r="AK51" i="33" s="1"/>
  <c r="AP51" i="33" s="1"/>
  <c r="Z87" i="33"/>
  <c r="AK87" i="33" s="1"/>
  <c r="AP87" i="33" s="1"/>
  <c r="Z35" i="33"/>
  <c r="AK35" i="33" s="1"/>
  <c r="AP35" i="33" s="1"/>
  <c r="Z48" i="33"/>
  <c r="AK48" i="33" s="1"/>
  <c r="AP48" i="33" s="1"/>
  <c r="Z112" i="33"/>
  <c r="AK112" i="33" s="1"/>
  <c r="AP112" i="33" s="1"/>
  <c r="Z25" i="33"/>
  <c r="AK25" i="33" s="1"/>
  <c r="AP25" i="33" s="1"/>
  <c r="Z89" i="33"/>
  <c r="AK89" i="33" s="1"/>
  <c r="AP89" i="33" s="1"/>
  <c r="Z153" i="33"/>
  <c r="AK153" i="33" s="1"/>
  <c r="AP153" i="33" s="1"/>
  <c r="Z66" i="33"/>
  <c r="AK66" i="33" s="1"/>
  <c r="AP66" i="33" s="1"/>
  <c r="Z130" i="33"/>
  <c r="AK130" i="33" s="1"/>
  <c r="AP130" i="33" s="1"/>
  <c r="Z44" i="33"/>
  <c r="AK44" i="33" s="1"/>
  <c r="AP44" i="33" s="1"/>
  <c r="Z108" i="33"/>
  <c r="AK108" i="33" s="1"/>
  <c r="AP108" i="33" s="1"/>
  <c r="Z21" i="33"/>
  <c r="AK21" i="33" s="1"/>
  <c r="AP21" i="33" s="1"/>
  <c r="Z85" i="33"/>
  <c r="AK85" i="33" s="1"/>
  <c r="AP85" i="33" s="1"/>
  <c r="Z149" i="33"/>
  <c r="AK149" i="33" s="1"/>
  <c r="AP149" i="33" s="1"/>
  <c r="Z62" i="33"/>
  <c r="AK62" i="33" s="1"/>
  <c r="AP62" i="33" s="1"/>
  <c r="Z126" i="33"/>
  <c r="AK126" i="33" s="1"/>
  <c r="AP126" i="33" s="1"/>
  <c r="Z135" i="33"/>
  <c r="AK135" i="33" s="1"/>
  <c r="AP135" i="33" s="1"/>
  <c r="Z15" i="33"/>
  <c r="AK15" i="33" s="1"/>
  <c r="AP15" i="33" s="1"/>
  <c r="Z83" i="33"/>
  <c r="AK83" i="33" s="1"/>
  <c r="AP83" i="33" s="1"/>
  <c r="Z119" i="33"/>
  <c r="AK119" i="33" s="1"/>
  <c r="AP119" i="33" s="1"/>
  <c r="Z67" i="33"/>
  <c r="AK67" i="33" s="1"/>
  <c r="AP67" i="33" s="1"/>
  <c r="Y14" i="28"/>
  <c r="AI14" i="28" s="1"/>
  <c r="Y22" i="28"/>
  <c r="AI22" i="28" s="1"/>
  <c r="Y30" i="28"/>
  <c r="AI30" i="28" s="1"/>
  <c r="Y38" i="28"/>
  <c r="AI38" i="28" s="1"/>
  <c r="Y46" i="28"/>
  <c r="AI46" i="28" s="1"/>
  <c r="Y54" i="28"/>
  <c r="AI54" i="28" s="1"/>
  <c r="Y62" i="28"/>
  <c r="AI62" i="28" s="1"/>
  <c r="Y70" i="28"/>
  <c r="AI70" i="28" s="1"/>
  <c r="Y78" i="28"/>
  <c r="AI78" i="28" s="1"/>
  <c r="Y86" i="28"/>
  <c r="AI86" i="28" s="1"/>
  <c r="Y94" i="28"/>
  <c r="AI94" i="28" s="1"/>
  <c r="Y102" i="28"/>
  <c r="AI102" i="28" s="1"/>
  <c r="Y110" i="28"/>
  <c r="AI110" i="28" s="1"/>
  <c r="Y118" i="28"/>
  <c r="AI118" i="28" s="1"/>
  <c r="Y126" i="28"/>
  <c r="AI126" i="28" s="1"/>
  <c r="Y134" i="28"/>
  <c r="AI134" i="28" s="1"/>
  <c r="Y142" i="28"/>
  <c r="AI142" i="28" s="1"/>
  <c r="Y150" i="28"/>
  <c r="AI150" i="28" s="1"/>
  <c r="Y158" i="28"/>
  <c r="AI158" i="28" s="1"/>
  <c r="Y15" i="28"/>
  <c r="AI15" i="28" s="1"/>
  <c r="Y23" i="28"/>
  <c r="AI23" i="28" s="1"/>
  <c r="Y31" i="28"/>
  <c r="AI31" i="28" s="1"/>
  <c r="Y39" i="28"/>
  <c r="AI39" i="28" s="1"/>
  <c r="Y47" i="28"/>
  <c r="AI47" i="28" s="1"/>
  <c r="Y55" i="28"/>
  <c r="AI55" i="28" s="1"/>
  <c r="Y63" i="28"/>
  <c r="AI63" i="28" s="1"/>
  <c r="Y71" i="28"/>
  <c r="AI71" i="28" s="1"/>
  <c r="Y79" i="28"/>
  <c r="AI79" i="28" s="1"/>
  <c r="Y87" i="28"/>
  <c r="AI87" i="28" s="1"/>
  <c r="Y95" i="28"/>
  <c r="AI95" i="28" s="1"/>
  <c r="Y103" i="28"/>
  <c r="AI103" i="28" s="1"/>
  <c r="Y111" i="28"/>
  <c r="AI111" i="28" s="1"/>
  <c r="Y119" i="28"/>
  <c r="AI119" i="28" s="1"/>
  <c r="Y127" i="28"/>
  <c r="AI127" i="28" s="1"/>
  <c r="Y135" i="28"/>
  <c r="AI135" i="28" s="1"/>
  <c r="Y143" i="28"/>
  <c r="AI143" i="28" s="1"/>
  <c r="Y151" i="28"/>
  <c r="AI151" i="28" s="1"/>
  <c r="Y16" i="28"/>
  <c r="AI16" i="28" s="1"/>
  <c r="Y24" i="28"/>
  <c r="AI24" i="28" s="1"/>
  <c r="Y32" i="28"/>
  <c r="AI32" i="28" s="1"/>
  <c r="Y40" i="28"/>
  <c r="AI40" i="28" s="1"/>
  <c r="Y48" i="28"/>
  <c r="AI48" i="28" s="1"/>
  <c r="Y56" i="28"/>
  <c r="AI56" i="28" s="1"/>
  <c r="Y64" i="28"/>
  <c r="AI64" i="28" s="1"/>
  <c r="Y72" i="28"/>
  <c r="AI72" i="28" s="1"/>
  <c r="Y80" i="28"/>
  <c r="AI80" i="28" s="1"/>
  <c r="Y88" i="28"/>
  <c r="AI88" i="28" s="1"/>
  <c r="Y96" i="28"/>
  <c r="AI96" i="28" s="1"/>
  <c r="Y104" i="28"/>
  <c r="AI104" i="28" s="1"/>
  <c r="Y112" i="28"/>
  <c r="AI112" i="28" s="1"/>
  <c r="Y120" i="28"/>
  <c r="AI120" i="28" s="1"/>
  <c r="Y128" i="28"/>
  <c r="AI128" i="28" s="1"/>
  <c r="Y136" i="28"/>
  <c r="AI136" i="28" s="1"/>
  <c r="Y144" i="28"/>
  <c r="AI144" i="28" s="1"/>
  <c r="Y152" i="28"/>
  <c r="AI152" i="28" s="1"/>
  <c r="Y9" i="28"/>
  <c r="AI9" i="28" s="1"/>
  <c r="Y17" i="28"/>
  <c r="AI17" i="28" s="1"/>
  <c r="Y25" i="28"/>
  <c r="AI25" i="28" s="1"/>
  <c r="Y33" i="28"/>
  <c r="AI33" i="28" s="1"/>
  <c r="Y41" i="28"/>
  <c r="AI41" i="28" s="1"/>
  <c r="Y49" i="28"/>
  <c r="AI49" i="28" s="1"/>
  <c r="Y57" i="28"/>
  <c r="AI57" i="28" s="1"/>
  <c r="Y65" i="28"/>
  <c r="AI65" i="28" s="1"/>
  <c r="Y73" i="28"/>
  <c r="AI73" i="28" s="1"/>
  <c r="Y81" i="28"/>
  <c r="AI81" i="28" s="1"/>
  <c r="Y89" i="28"/>
  <c r="AI89" i="28" s="1"/>
  <c r="Y97" i="28"/>
  <c r="AI97" i="28" s="1"/>
  <c r="Y105" i="28"/>
  <c r="AI105" i="28" s="1"/>
  <c r="Y113" i="28"/>
  <c r="AI113" i="28" s="1"/>
  <c r="Y121" i="28"/>
  <c r="AI121" i="28" s="1"/>
  <c r="Y129" i="28"/>
  <c r="AI129" i="28" s="1"/>
  <c r="Y137" i="28"/>
  <c r="AI137" i="28" s="1"/>
  <c r="Y145" i="28"/>
  <c r="AI145" i="28" s="1"/>
  <c r="Y153" i="28"/>
  <c r="AI153" i="28" s="1"/>
  <c r="Y10" i="28"/>
  <c r="AI10" i="28" s="1"/>
  <c r="Y18" i="28"/>
  <c r="AI18" i="28" s="1"/>
  <c r="Y26" i="28"/>
  <c r="AI26" i="28" s="1"/>
  <c r="Y34" i="28"/>
  <c r="AI34" i="28" s="1"/>
  <c r="Y42" i="28"/>
  <c r="AI42" i="28" s="1"/>
  <c r="Y50" i="28"/>
  <c r="AI50" i="28" s="1"/>
  <c r="Y58" i="28"/>
  <c r="AI58" i="28" s="1"/>
  <c r="Y66" i="28"/>
  <c r="AI66" i="28" s="1"/>
  <c r="Y74" i="28"/>
  <c r="AI74" i="28" s="1"/>
  <c r="Y82" i="28"/>
  <c r="AI82" i="28" s="1"/>
  <c r="Y90" i="28"/>
  <c r="AI90" i="28" s="1"/>
  <c r="Y98" i="28"/>
  <c r="AI98" i="28" s="1"/>
  <c r="Y106" i="28"/>
  <c r="AI106" i="28" s="1"/>
  <c r="Y114" i="28"/>
  <c r="AI114" i="28" s="1"/>
  <c r="Y122" i="28"/>
  <c r="AI122" i="28" s="1"/>
  <c r="Y130" i="28"/>
  <c r="AI130" i="28" s="1"/>
  <c r="Y138" i="28"/>
  <c r="AI138" i="28" s="1"/>
  <c r="Y146" i="28"/>
  <c r="AI146" i="28" s="1"/>
  <c r="Y154" i="28"/>
  <c r="AI154" i="28" s="1"/>
  <c r="Y11" i="28"/>
  <c r="AI11" i="28" s="1"/>
  <c r="Y19" i="28"/>
  <c r="AI19" i="28" s="1"/>
  <c r="Y27" i="28"/>
  <c r="AI27" i="28" s="1"/>
  <c r="Y35" i="28"/>
  <c r="AI35" i="28" s="1"/>
  <c r="Y43" i="28"/>
  <c r="AI43" i="28" s="1"/>
  <c r="Y51" i="28"/>
  <c r="AI51" i="28" s="1"/>
  <c r="Y59" i="28"/>
  <c r="AI59" i="28" s="1"/>
  <c r="Y67" i="28"/>
  <c r="AI67" i="28" s="1"/>
  <c r="Y75" i="28"/>
  <c r="AI75" i="28" s="1"/>
  <c r="Y83" i="28"/>
  <c r="AI83" i="28" s="1"/>
  <c r="Y91" i="28"/>
  <c r="AI91" i="28" s="1"/>
  <c r="Y99" i="28"/>
  <c r="AI99" i="28" s="1"/>
  <c r="Y107" i="28"/>
  <c r="AI107" i="28" s="1"/>
  <c r="Y115" i="28"/>
  <c r="AI115" i="28" s="1"/>
  <c r="Y123" i="28"/>
  <c r="AI123" i="28" s="1"/>
  <c r="Y131" i="28"/>
  <c r="AI131" i="28" s="1"/>
  <c r="Y139" i="28"/>
  <c r="AI139" i="28" s="1"/>
  <c r="Y147" i="28"/>
  <c r="AI147" i="28" s="1"/>
  <c r="Y155" i="28"/>
  <c r="AI155" i="28" s="1"/>
  <c r="Y20" i="28"/>
  <c r="AI20" i="28" s="1"/>
  <c r="Y52" i="28"/>
  <c r="AI52" i="28" s="1"/>
  <c r="Y84" i="28"/>
  <c r="AI84" i="28" s="1"/>
  <c r="Y116" i="28"/>
  <c r="AI116" i="28" s="1"/>
  <c r="Y148" i="28"/>
  <c r="AI148" i="28" s="1"/>
  <c r="Y21" i="28"/>
  <c r="AI21" i="28" s="1"/>
  <c r="Y53" i="28"/>
  <c r="AI53" i="28" s="1"/>
  <c r="Y85" i="28"/>
  <c r="AI85" i="28" s="1"/>
  <c r="Y117" i="28"/>
  <c r="AI117" i="28" s="1"/>
  <c r="Y149" i="28"/>
  <c r="AI149" i="28" s="1"/>
  <c r="Y76" i="28"/>
  <c r="AI76" i="28" s="1"/>
  <c r="Y13" i="28"/>
  <c r="AI13" i="28" s="1"/>
  <c r="Y28" i="28"/>
  <c r="AI28" i="28" s="1"/>
  <c r="Y60" i="28"/>
  <c r="AI60" i="28" s="1"/>
  <c r="Y92" i="28"/>
  <c r="AI92" i="28" s="1"/>
  <c r="Y124" i="28"/>
  <c r="AI124" i="28" s="1"/>
  <c r="Y156" i="28"/>
  <c r="AI156" i="28" s="1"/>
  <c r="Y29" i="28"/>
  <c r="AI29" i="28" s="1"/>
  <c r="Y61" i="28"/>
  <c r="AI61" i="28" s="1"/>
  <c r="Y93" i="28"/>
  <c r="AI93" i="28" s="1"/>
  <c r="Y125" i="28"/>
  <c r="AI125" i="28" s="1"/>
  <c r="Y157" i="28"/>
  <c r="AI157" i="28" s="1"/>
  <c r="Y44" i="28"/>
  <c r="AI44" i="28" s="1"/>
  <c r="Y45" i="28"/>
  <c r="AI45" i="28" s="1"/>
  <c r="Y77" i="28"/>
  <c r="AI77" i="28" s="1"/>
  <c r="Y109" i="28"/>
  <c r="AI109" i="28" s="1"/>
  <c r="Y141" i="28"/>
  <c r="AI141" i="28" s="1"/>
  <c r="Y36" i="28"/>
  <c r="AI36" i="28" s="1"/>
  <c r="Y68" i="28"/>
  <c r="AI68" i="28" s="1"/>
  <c r="Y100" i="28"/>
  <c r="AI100" i="28" s="1"/>
  <c r="Y132" i="28"/>
  <c r="AI132" i="28" s="1"/>
  <c r="Y12" i="28"/>
  <c r="AI12" i="28" s="1"/>
  <c r="Y37" i="28"/>
  <c r="AI37" i="28" s="1"/>
  <c r="Y69" i="28"/>
  <c r="AI69" i="28" s="1"/>
  <c r="Y101" i="28"/>
  <c r="AI101" i="28" s="1"/>
  <c r="Y133" i="28"/>
  <c r="AI133" i="28" s="1"/>
  <c r="Y108" i="28"/>
  <c r="AI108" i="28" s="1"/>
  <c r="Y140" i="28"/>
  <c r="AI140" i="28" s="1"/>
  <c r="U33" i="28"/>
  <c r="AE33" i="28" s="1"/>
  <c r="U97" i="28"/>
  <c r="AE97" i="28" s="1"/>
  <c r="U46" i="28"/>
  <c r="AE46" i="28" s="1"/>
  <c r="U42" i="28"/>
  <c r="AE42" i="28" s="1"/>
  <c r="U106" i="28"/>
  <c r="AE106" i="28" s="1"/>
  <c r="U38" i="28"/>
  <c r="AE38" i="28" s="1"/>
  <c r="U24" i="28"/>
  <c r="AE24" i="28" s="1"/>
  <c r="U35" i="28"/>
  <c r="AE35" i="28" s="1"/>
  <c r="U99" i="28"/>
  <c r="AE99" i="28" s="1"/>
  <c r="U30" i="28"/>
  <c r="AE30" i="28" s="1"/>
  <c r="U60" i="28"/>
  <c r="AE60" i="28" s="1"/>
  <c r="U124" i="28"/>
  <c r="AE124" i="28" s="1"/>
  <c r="U152" i="28"/>
  <c r="AE152" i="28" s="1"/>
  <c r="U69" i="28"/>
  <c r="AE69" i="28" s="1"/>
  <c r="U133" i="28"/>
  <c r="AE133" i="28" s="1"/>
  <c r="U110" i="28"/>
  <c r="AE110" i="28" s="1"/>
  <c r="U144" i="28"/>
  <c r="AE144" i="28" s="1"/>
  <c r="U71" i="28"/>
  <c r="AE71" i="28" s="1"/>
  <c r="U135" i="28"/>
  <c r="AE135" i="28" s="1"/>
  <c r="U41" i="28"/>
  <c r="AE41" i="28" s="1"/>
  <c r="U105" i="28"/>
  <c r="AE105" i="28" s="1"/>
  <c r="U48" i="28"/>
  <c r="AE48" i="28" s="1"/>
  <c r="U50" i="28"/>
  <c r="AE50" i="28" s="1"/>
  <c r="U114" i="28"/>
  <c r="AE114" i="28" s="1"/>
  <c r="U54" i="28"/>
  <c r="AE54" i="28" s="1"/>
  <c r="U64" i="28"/>
  <c r="AE64" i="28" s="1"/>
  <c r="U43" i="28"/>
  <c r="AE43" i="28" s="1"/>
  <c r="U107" i="28"/>
  <c r="AE107" i="28" s="1"/>
  <c r="U56" i="28"/>
  <c r="AE56" i="28" s="1"/>
  <c r="U68" i="28"/>
  <c r="AE68" i="28" s="1"/>
  <c r="U132" i="28"/>
  <c r="AE132" i="28" s="1"/>
  <c r="U13" i="28"/>
  <c r="AE13" i="28" s="1"/>
  <c r="U77" i="28"/>
  <c r="AE77" i="28" s="1"/>
  <c r="U141" i="28"/>
  <c r="AE141" i="28" s="1"/>
  <c r="U126" i="28"/>
  <c r="AE126" i="28" s="1"/>
  <c r="U15" i="28"/>
  <c r="AE15" i="28" s="1"/>
  <c r="U79" i="28"/>
  <c r="AE79" i="28" s="1"/>
  <c r="U143" i="28"/>
  <c r="AE143" i="28" s="1"/>
  <c r="U49" i="28"/>
  <c r="AE49" i="28" s="1"/>
  <c r="U113" i="28"/>
  <c r="AE113" i="28" s="1"/>
  <c r="U96" i="28"/>
  <c r="AE96" i="28" s="1"/>
  <c r="U58" i="28"/>
  <c r="AE58" i="28" s="1"/>
  <c r="U122" i="28"/>
  <c r="AE122" i="28" s="1"/>
  <c r="U70" i="28"/>
  <c r="AE70" i="28" s="1"/>
  <c r="U88" i="28"/>
  <c r="AE88" i="28" s="1"/>
  <c r="U51" i="28"/>
  <c r="AE51" i="28" s="1"/>
  <c r="U115" i="28"/>
  <c r="AE115" i="28" s="1"/>
  <c r="U12" i="28"/>
  <c r="AE12" i="28" s="1"/>
  <c r="U76" i="28"/>
  <c r="AE76" i="28" s="1"/>
  <c r="U140" i="28"/>
  <c r="AE140" i="28" s="1"/>
  <c r="U21" i="28"/>
  <c r="AE21" i="28" s="1"/>
  <c r="U85" i="28"/>
  <c r="AE85" i="28" s="1"/>
  <c r="U149" i="28"/>
  <c r="AE149" i="28" s="1"/>
  <c r="U134" i="28"/>
  <c r="AE134" i="28" s="1"/>
  <c r="U23" i="28"/>
  <c r="AE23" i="28" s="1"/>
  <c r="U87" i="28"/>
  <c r="AE87" i="28" s="1"/>
  <c r="U151" i="28"/>
  <c r="AE151" i="28" s="1"/>
  <c r="U57" i="28"/>
  <c r="AE57" i="28" s="1"/>
  <c r="U121" i="28"/>
  <c r="AE121" i="28" s="1"/>
  <c r="U128" i="28"/>
  <c r="AE128" i="28" s="1"/>
  <c r="U66" i="28"/>
  <c r="AE66" i="28" s="1"/>
  <c r="U130" i="28"/>
  <c r="AE130" i="28" s="1"/>
  <c r="U86" i="28"/>
  <c r="AE86" i="28" s="1"/>
  <c r="U120" i="28"/>
  <c r="AE120" i="28" s="1"/>
  <c r="U59" i="28"/>
  <c r="AE59" i="28" s="1"/>
  <c r="U123" i="28"/>
  <c r="AE123" i="28" s="1"/>
  <c r="U20" i="28"/>
  <c r="AE20" i="28" s="1"/>
  <c r="U84" i="28"/>
  <c r="AE84" i="28" s="1"/>
  <c r="U148" i="28"/>
  <c r="AE148" i="28" s="1"/>
  <c r="U29" i="28"/>
  <c r="AE29" i="28" s="1"/>
  <c r="U93" i="28"/>
  <c r="AE93" i="28" s="1"/>
  <c r="U157" i="28"/>
  <c r="AE157" i="28" s="1"/>
  <c r="U150" i="28"/>
  <c r="AE150" i="28" s="1"/>
  <c r="U31" i="28"/>
  <c r="AE31" i="28" s="1"/>
  <c r="U95" i="28"/>
  <c r="AE95" i="28" s="1"/>
  <c r="U16" i="28"/>
  <c r="AE16" i="28" s="1"/>
  <c r="U65" i="28"/>
  <c r="AE65" i="28" s="1"/>
  <c r="U129" i="28"/>
  <c r="AE129" i="28" s="1"/>
  <c r="U10" i="28"/>
  <c r="AE10" i="28" s="1"/>
  <c r="U74" i="28"/>
  <c r="AE74" i="28" s="1"/>
  <c r="U138" i="28"/>
  <c r="AE138" i="28" s="1"/>
  <c r="U102" i="28"/>
  <c r="AE102" i="28" s="1"/>
  <c r="U136" i="28"/>
  <c r="AE136" i="28" s="1"/>
  <c r="U67" i="28"/>
  <c r="AE67" i="28" s="1"/>
  <c r="U131" i="28"/>
  <c r="AE131" i="28" s="1"/>
  <c r="U28" i="28"/>
  <c r="AE28" i="28" s="1"/>
  <c r="U92" i="28"/>
  <c r="AE92" i="28" s="1"/>
  <c r="U156" i="28"/>
  <c r="AE156" i="28" s="1"/>
  <c r="U37" i="28"/>
  <c r="AE37" i="28" s="1"/>
  <c r="U101" i="28"/>
  <c r="AE101" i="28" s="1"/>
  <c r="U14" i="28"/>
  <c r="AE14" i="28" s="1"/>
  <c r="U32" i="28"/>
  <c r="AE32" i="28" s="1"/>
  <c r="U39" i="28"/>
  <c r="AE39" i="28" s="1"/>
  <c r="U103" i="28"/>
  <c r="AE103" i="28" s="1"/>
  <c r="U9" i="28"/>
  <c r="AE9" i="28" s="1"/>
  <c r="U73" i="28"/>
  <c r="AE73" i="28" s="1"/>
  <c r="U137" i="28"/>
  <c r="AE137" i="28" s="1"/>
  <c r="U18" i="28"/>
  <c r="AE18" i="28" s="1"/>
  <c r="U82" i="28"/>
  <c r="AE82" i="28" s="1"/>
  <c r="U146" i="28"/>
  <c r="AE146" i="28" s="1"/>
  <c r="U118" i="28"/>
  <c r="AE118" i="28" s="1"/>
  <c r="U11" i="28"/>
  <c r="AE11" i="28" s="1"/>
  <c r="U75" i="28"/>
  <c r="AE75" i="28" s="1"/>
  <c r="U139" i="28"/>
  <c r="AE139" i="28" s="1"/>
  <c r="U36" i="28"/>
  <c r="AE36" i="28" s="1"/>
  <c r="U100" i="28"/>
  <c r="AE100" i="28" s="1"/>
  <c r="U22" i="28"/>
  <c r="AE22" i="28" s="1"/>
  <c r="U45" i="28"/>
  <c r="AE45" i="28" s="1"/>
  <c r="U109" i="28"/>
  <c r="AE109" i="28" s="1"/>
  <c r="U62" i="28"/>
  <c r="AE62" i="28" s="1"/>
  <c r="U72" i="28"/>
  <c r="AE72" i="28" s="1"/>
  <c r="U47" i="28"/>
  <c r="AE47" i="28" s="1"/>
  <c r="U111" i="28"/>
  <c r="AE111" i="28" s="1"/>
  <c r="U17" i="28"/>
  <c r="AE17" i="28" s="1"/>
  <c r="U81" i="28"/>
  <c r="AE81" i="28" s="1"/>
  <c r="U145" i="28"/>
  <c r="AE145" i="28" s="1"/>
  <c r="U26" i="28"/>
  <c r="AE26" i="28" s="1"/>
  <c r="U90" i="28"/>
  <c r="AE90" i="28" s="1"/>
  <c r="U154" i="28"/>
  <c r="AE154" i="28" s="1"/>
  <c r="U142" i="28"/>
  <c r="AE142" i="28" s="1"/>
  <c r="U19" i="28"/>
  <c r="AE19" i="28" s="1"/>
  <c r="U83" i="28"/>
  <c r="AE83" i="28" s="1"/>
  <c r="U147" i="28"/>
  <c r="AE147" i="28" s="1"/>
  <c r="U44" i="28"/>
  <c r="AE44" i="28" s="1"/>
  <c r="U108" i="28"/>
  <c r="AE108" i="28" s="1"/>
  <c r="U40" i="28"/>
  <c r="AE40" i="28" s="1"/>
  <c r="U53" i="28"/>
  <c r="AE53" i="28" s="1"/>
  <c r="U117" i="28"/>
  <c r="AE117" i="28" s="1"/>
  <c r="U78" i="28"/>
  <c r="AE78" i="28" s="1"/>
  <c r="U80" i="28"/>
  <c r="AE80" i="28" s="1"/>
  <c r="U55" i="28"/>
  <c r="AE55" i="28" s="1"/>
  <c r="U119" i="28"/>
  <c r="AE119" i="28" s="1"/>
  <c r="U25" i="28"/>
  <c r="AE25" i="28" s="1"/>
  <c r="U89" i="28"/>
  <c r="AE89" i="28" s="1"/>
  <c r="U153" i="28"/>
  <c r="AE153" i="28" s="1"/>
  <c r="U34" i="28"/>
  <c r="AE34" i="28" s="1"/>
  <c r="U98" i="28"/>
  <c r="AE98" i="28" s="1"/>
  <c r="U158" i="28"/>
  <c r="AE158" i="28" s="1"/>
  <c r="U27" i="28"/>
  <c r="AE27" i="28" s="1"/>
  <c r="U91" i="28"/>
  <c r="AE91" i="28" s="1"/>
  <c r="U155" i="28"/>
  <c r="AE155" i="28" s="1"/>
  <c r="U52" i="28"/>
  <c r="AE52" i="28" s="1"/>
  <c r="U116" i="28"/>
  <c r="AE116" i="28" s="1"/>
  <c r="U104" i="28"/>
  <c r="AE104" i="28" s="1"/>
  <c r="U61" i="28"/>
  <c r="AE61" i="28" s="1"/>
  <c r="U125" i="28"/>
  <c r="AE125" i="28" s="1"/>
  <c r="U94" i="28"/>
  <c r="AE94" i="28" s="1"/>
  <c r="U112" i="28"/>
  <c r="AE112" i="28" s="1"/>
  <c r="U63" i="28"/>
  <c r="AE63" i="28" s="1"/>
  <c r="U127" i="28"/>
  <c r="AE127" i="28" s="1"/>
  <c r="Q41" i="33"/>
  <c r="AA41" i="33" s="1"/>
  <c r="Q42" i="33"/>
  <c r="AA42" i="33" s="1"/>
  <c r="Q51" i="33"/>
  <c r="AA51" i="33" s="1"/>
  <c r="Q37" i="33"/>
  <c r="AA37" i="33" s="1"/>
  <c r="Q71" i="33"/>
  <c r="AA71" i="33" s="1"/>
  <c r="Q84" i="33"/>
  <c r="AA84" i="33" s="1"/>
  <c r="Q150" i="33"/>
  <c r="AA150" i="33" s="1"/>
  <c r="Q74" i="33"/>
  <c r="AA74" i="33" s="1"/>
  <c r="Q143" i="33"/>
  <c r="AA143" i="33" s="1"/>
  <c r="Q48" i="33"/>
  <c r="AA48" i="33" s="1"/>
  <c r="Q128" i="33"/>
  <c r="AA128" i="33" s="1"/>
  <c r="Q32" i="33"/>
  <c r="AA32" i="33" s="1"/>
  <c r="Q121" i="33"/>
  <c r="AA121" i="33" s="1"/>
  <c r="Q147" i="33"/>
  <c r="AA147" i="33" s="1"/>
  <c r="Q106" i="33"/>
  <c r="AA106" i="33" s="1"/>
  <c r="Q40" i="33"/>
  <c r="AA40" i="33" s="1"/>
  <c r="Q124" i="33"/>
  <c r="AA124" i="33" s="1"/>
  <c r="Q72" i="33"/>
  <c r="AA72" i="33" s="1"/>
  <c r="Q141" i="33"/>
  <c r="AA141" i="33" s="1"/>
  <c r="Q49" i="33"/>
  <c r="AA49" i="33" s="1"/>
  <c r="Q50" i="33"/>
  <c r="AA50" i="33" s="1"/>
  <c r="Q59" i="33"/>
  <c r="AA59" i="33" s="1"/>
  <c r="Q15" i="33"/>
  <c r="AA15" i="33" s="1"/>
  <c r="Q79" i="33"/>
  <c r="AA79" i="33" s="1"/>
  <c r="Q93" i="33"/>
  <c r="AA93" i="33" s="1"/>
  <c r="Q158" i="33"/>
  <c r="AA158" i="33" s="1"/>
  <c r="Q85" i="33"/>
  <c r="AA85" i="33" s="1"/>
  <c r="Q151" i="33"/>
  <c r="AA151" i="33" s="1"/>
  <c r="Q64" i="33"/>
  <c r="AA64" i="33" s="1"/>
  <c r="Q136" i="33"/>
  <c r="AA136" i="33" s="1"/>
  <c r="Q52" i="33"/>
  <c r="AA52" i="33" s="1"/>
  <c r="Q129" i="33"/>
  <c r="AA129" i="33" s="1"/>
  <c r="Q14" i="33"/>
  <c r="AA14" i="33" s="1"/>
  <c r="Q114" i="33"/>
  <c r="AA114" i="33" s="1"/>
  <c r="Q56" i="33"/>
  <c r="AA56" i="33" s="1"/>
  <c r="Q132" i="33"/>
  <c r="AA132" i="33" s="1"/>
  <c r="Q82" i="33"/>
  <c r="AA82" i="33" s="1"/>
  <c r="Q149" i="33"/>
  <c r="AA149" i="33" s="1"/>
  <c r="Q57" i="33"/>
  <c r="AA57" i="33" s="1"/>
  <c r="Q58" i="33"/>
  <c r="AA58" i="33" s="1"/>
  <c r="Q67" i="33"/>
  <c r="AA67" i="33" s="1"/>
  <c r="Q23" i="33"/>
  <c r="AA23" i="33" s="1"/>
  <c r="Q87" i="33"/>
  <c r="AA87" i="33" s="1"/>
  <c r="Q102" i="33"/>
  <c r="AA102" i="33" s="1"/>
  <c r="Q80" i="33"/>
  <c r="AA80" i="33" s="1"/>
  <c r="Q94" i="33"/>
  <c r="AA94" i="33" s="1"/>
  <c r="Q76" i="33"/>
  <c r="AA76" i="33" s="1"/>
  <c r="Q144" i="33"/>
  <c r="AA144" i="33" s="1"/>
  <c r="Q66" i="33"/>
  <c r="AA66" i="33" s="1"/>
  <c r="Q137" i="33"/>
  <c r="AA137" i="33" s="1"/>
  <c r="Q36" i="33"/>
  <c r="AA36" i="33" s="1"/>
  <c r="Q122" i="33"/>
  <c r="AA122" i="33" s="1"/>
  <c r="Q70" i="33"/>
  <c r="AA70" i="33" s="1"/>
  <c r="Q140" i="33"/>
  <c r="AA140" i="33" s="1"/>
  <c r="Q92" i="33"/>
  <c r="AA92" i="33" s="1"/>
  <c r="Q157" i="33"/>
  <c r="AA157" i="33" s="1"/>
  <c r="Q65" i="33"/>
  <c r="AA65" i="33" s="1"/>
  <c r="Q11" i="33"/>
  <c r="AA11" i="33" s="1"/>
  <c r="Q75" i="33"/>
  <c r="AA75" i="33" s="1"/>
  <c r="Q31" i="33"/>
  <c r="AA31" i="33" s="1"/>
  <c r="Q95" i="33"/>
  <c r="AA95" i="33" s="1"/>
  <c r="Q110" i="33"/>
  <c r="AA110" i="33" s="1"/>
  <c r="Q115" i="33"/>
  <c r="AA115" i="33" s="1"/>
  <c r="Q103" i="33"/>
  <c r="AA103" i="33" s="1"/>
  <c r="Q54" i="33"/>
  <c r="AA54" i="33" s="1"/>
  <c r="Q86" i="33"/>
  <c r="AA86" i="33" s="1"/>
  <c r="Q152" i="33"/>
  <c r="AA152" i="33" s="1"/>
  <c r="Q77" i="33"/>
  <c r="AA77" i="33" s="1"/>
  <c r="Q145" i="33"/>
  <c r="AA145" i="33" s="1"/>
  <c r="Q53" i="33"/>
  <c r="AA53" i="33" s="1"/>
  <c r="Q130" i="33"/>
  <c r="AA130" i="33" s="1"/>
  <c r="Q81" i="33"/>
  <c r="AA81" i="33" s="1"/>
  <c r="Q148" i="33"/>
  <c r="AA148" i="33" s="1"/>
  <c r="Q101" i="33"/>
  <c r="AA101" i="33" s="1"/>
  <c r="Q9" i="33"/>
  <c r="AA9" i="33" s="1"/>
  <c r="Q10" i="33"/>
  <c r="AA10" i="33" s="1"/>
  <c r="Q19" i="33"/>
  <c r="AA19" i="33" s="1"/>
  <c r="Q83" i="33"/>
  <c r="AA83" i="33" s="1"/>
  <c r="Q39" i="33"/>
  <c r="AA39" i="33" s="1"/>
  <c r="Q24" i="33"/>
  <c r="AA24" i="33" s="1"/>
  <c r="Q118" i="33"/>
  <c r="AA118" i="33" s="1"/>
  <c r="Q139" i="33"/>
  <c r="AA139" i="33" s="1"/>
  <c r="Q111" i="33"/>
  <c r="AA111" i="33" s="1"/>
  <c r="Q99" i="33"/>
  <c r="AA99" i="33" s="1"/>
  <c r="Q96" i="33"/>
  <c r="AA96" i="33" s="1"/>
  <c r="Q38" i="33"/>
  <c r="AA38" i="33" s="1"/>
  <c r="Q88" i="33"/>
  <c r="AA88" i="33" s="1"/>
  <c r="Q153" i="33"/>
  <c r="AA153" i="33" s="1"/>
  <c r="Q68" i="33"/>
  <c r="AA68" i="33" s="1"/>
  <c r="Q138" i="33"/>
  <c r="AA138" i="33" s="1"/>
  <c r="Q91" i="33"/>
  <c r="AA91" i="33" s="1"/>
  <c r="Q156" i="33"/>
  <c r="AA156" i="33" s="1"/>
  <c r="Q109" i="33"/>
  <c r="AA109" i="33" s="1"/>
  <c r="Q17" i="33"/>
  <c r="AA17" i="33" s="1"/>
  <c r="Q18" i="33"/>
  <c r="AA18" i="33" s="1"/>
  <c r="Q27" i="33"/>
  <c r="AA27" i="33" s="1"/>
  <c r="Q13" i="33"/>
  <c r="AA13" i="33" s="1"/>
  <c r="Q47" i="33"/>
  <c r="AA47" i="33" s="1"/>
  <c r="Q45" i="33"/>
  <c r="AA45" i="33" s="1"/>
  <c r="Q126" i="33"/>
  <c r="AA126" i="33" s="1"/>
  <c r="Q28" i="33"/>
  <c r="AA28" i="33" s="1"/>
  <c r="Q119" i="33"/>
  <c r="AA119" i="33" s="1"/>
  <c r="Q123" i="33"/>
  <c r="AA123" i="33" s="1"/>
  <c r="Q104" i="33"/>
  <c r="AA104" i="33" s="1"/>
  <c r="Q90" i="33"/>
  <c r="AA90" i="33" s="1"/>
  <c r="Q97" i="33"/>
  <c r="AA97" i="33" s="1"/>
  <c r="Q16" i="33"/>
  <c r="AA16" i="33" s="1"/>
  <c r="Q78" i="33"/>
  <c r="AA78" i="33" s="1"/>
  <c r="Q146" i="33"/>
  <c r="AA146" i="33" s="1"/>
  <c r="Q100" i="33"/>
  <c r="AA100" i="33" s="1"/>
  <c r="Q22" i="33"/>
  <c r="AA22" i="33" s="1"/>
  <c r="Q117" i="33"/>
  <c r="AA117" i="33" s="1"/>
  <c r="Q25" i="33"/>
  <c r="AA25" i="33" s="1"/>
  <c r="Q26" i="33"/>
  <c r="AA26" i="33" s="1"/>
  <c r="Q35" i="33"/>
  <c r="AA35" i="33" s="1"/>
  <c r="Q21" i="33"/>
  <c r="AA21" i="33" s="1"/>
  <c r="Q55" i="33"/>
  <c r="AA55" i="33" s="1"/>
  <c r="Q61" i="33"/>
  <c r="AA61" i="33" s="1"/>
  <c r="Q134" i="33"/>
  <c r="AA134" i="33" s="1"/>
  <c r="Q46" i="33"/>
  <c r="AA46" i="33" s="1"/>
  <c r="Q127" i="33"/>
  <c r="AA127" i="33" s="1"/>
  <c r="Q155" i="33"/>
  <c r="AA155" i="33" s="1"/>
  <c r="Q112" i="33"/>
  <c r="AA112" i="33" s="1"/>
  <c r="Q131" i="33"/>
  <c r="AA131" i="33" s="1"/>
  <c r="Q105" i="33"/>
  <c r="AA105" i="33" s="1"/>
  <c r="Q69" i="33"/>
  <c r="AA69" i="33" s="1"/>
  <c r="Q89" i="33"/>
  <c r="AA89" i="33" s="1"/>
  <c r="Q154" i="33"/>
  <c r="AA154" i="33" s="1"/>
  <c r="Q108" i="33"/>
  <c r="AA108" i="33" s="1"/>
  <c r="Q44" i="33"/>
  <c r="AA44" i="33" s="1"/>
  <c r="Q125" i="33"/>
  <c r="AA125" i="33" s="1"/>
  <c r="Q33" i="33"/>
  <c r="AA33" i="33" s="1"/>
  <c r="Q34" i="33"/>
  <c r="AA34" i="33" s="1"/>
  <c r="Q43" i="33"/>
  <c r="AA43" i="33" s="1"/>
  <c r="Q29" i="33"/>
  <c r="AA29" i="33" s="1"/>
  <c r="Q63" i="33"/>
  <c r="AA63" i="33" s="1"/>
  <c r="Q73" i="33"/>
  <c r="AA73" i="33" s="1"/>
  <c r="Q142" i="33"/>
  <c r="AA142" i="33" s="1"/>
  <c r="Q62" i="33"/>
  <c r="AA62" i="33" s="1"/>
  <c r="Q135" i="33"/>
  <c r="AA135" i="33" s="1"/>
  <c r="Q30" i="33"/>
  <c r="AA30" i="33" s="1"/>
  <c r="Q120" i="33"/>
  <c r="AA120" i="33" s="1"/>
  <c r="Q12" i="33"/>
  <c r="AA12" i="33" s="1"/>
  <c r="Q113" i="33"/>
  <c r="AA113" i="33" s="1"/>
  <c r="Q107" i="33"/>
  <c r="AA107" i="33" s="1"/>
  <c r="Q98" i="33"/>
  <c r="AA98" i="33" s="1"/>
  <c r="Q20" i="33"/>
  <c r="AA20" i="33" s="1"/>
  <c r="Q116" i="33"/>
  <c r="AA116" i="33" s="1"/>
  <c r="Q60" i="33"/>
  <c r="AA60" i="33" s="1"/>
  <c r="Q133" i="33"/>
  <c r="AA133" i="33" s="1"/>
  <c r="V9" i="28"/>
  <c r="AF9" i="28" s="1"/>
  <c r="V17" i="28"/>
  <c r="AF17" i="28" s="1"/>
  <c r="V25" i="28"/>
  <c r="AF25" i="28" s="1"/>
  <c r="V33" i="28"/>
  <c r="AF33" i="28" s="1"/>
  <c r="V41" i="28"/>
  <c r="AF41" i="28" s="1"/>
  <c r="V49" i="28"/>
  <c r="AF49" i="28" s="1"/>
  <c r="V57" i="28"/>
  <c r="AF57" i="28" s="1"/>
  <c r="V65" i="28"/>
  <c r="AF65" i="28" s="1"/>
  <c r="V73" i="28"/>
  <c r="AF73" i="28" s="1"/>
  <c r="V81" i="28"/>
  <c r="AF81" i="28" s="1"/>
  <c r="V89" i="28"/>
  <c r="AF89" i="28" s="1"/>
  <c r="V97" i="28"/>
  <c r="AF97" i="28" s="1"/>
  <c r="V105" i="28"/>
  <c r="AF105" i="28" s="1"/>
  <c r="V113" i="28"/>
  <c r="AF113" i="28" s="1"/>
  <c r="V121" i="28"/>
  <c r="AF121" i="28" s="1"/>
  <c r="V129" i="28"/>
  <c r="AF129" i="28" s="1"/>
  <c r="V137" i="28"/>
  <c r="AF137" i="28" s="1"/>
  <c r="V145" i="28"/>
  <c r="AF145" i="28" s="1"/>
  <c r="V153" i="28"/>
  <c r="AF153" i="28" s="1"/>
  <c r="V10" i="28"/>
  <c r="AF10" i="28" s="1"/>
  <c r="V18" i="28"/>
  <c r="AF18" i="28" s="1"/>
  <c r="V26" i="28"/>
  <c r="AF26" i="28" s="1"/>
  <c r="V34" i="28"/>
  <c r="AF34" i="28" s="1"/>
  <c r="V42" i="28"/>
  <c r="AF42" i="28" s="1"/>
  <c r="V50" i="28"/>
  <c r="AF50" i="28" s="1"/>
  <c r="V58" i="28"/>
  <c r="AF58" i="28" s="1"/>
  <c r="V66" i="28"/>
  <c r="AF66" i="28" s="1"/>
  <c r="V74" i="28"/>
  <c r="AF74" i="28" s="1"/>
  <c r="V82" i="28"/>
  <c r="AF82" i="28" s="1"/>
  <c r="V90" i="28"/>
  <c r="AF90" i="28" s="1"/>
  <c r="V98" i="28"/>
  <c r="AF98" i="28" s="1"/>
  <c r="V106" i="28"/>
  <c r="AF106" i="28" s="1"/>
  <c r="V114" i="28"/>
  <c r="AF114" i="28" s="1"/>
  <c r="V122" i="28"/>
  <c r="AF122" i="28" s="1"/>
  <c r="V130" i="28"/>
  <c r="AF130" i="28" s="1"/>
  <c r="V138" i="28"/>
  <c r="AF138" i="28" s="1"/>
  <c r="V146" i="28"/>
  <c r="AF146" i="28" s="1"/>
  <c r="V154" i="28"/>
  <c r="AF154" i="28" s="1"/>
  <c r="V11" i="28"/>
  <c r="AF11" i="28" s="1"/>
  <c r="V19" i="28"/>
  <c r="AF19" i="28" s="1"/>
  <c r="V27" i="28"/>
  <c r="AF27" i="28" s="1"/>
  <c r="V35" i="28"/>
  <c r="AF35" i="28" s="1"/>
  <c r="V43" i="28"/>
  <c r="AF43" i="28" s="1"/>
  <c r="V51" i="28"/>
  <c r="AF51" i="28" s="1"/>
  <c r="V59" i="28"/>
  <c r="AF59" i="28" s="1"/>
  <c r="V67" i="28"/>
  <c r="AF67" i="28" s="1"/>
  <c r="V75" i="28"/>
  <c r="AF75" i="28" s="1"/>
  <c r="V83" i="28"/>
  <c r="AF83" i="28" s="1"/>
  <c r="V91" i="28"/>
  <c r="AF91" i="28" s="1"/>
  <c r="V99" i="28"/>
  <c r="AF99" i="28" s="1"/>
  <c r="V107" i="28"/>
  <c r="AF107" i="28" s="1"/>
  <c r="V115" i="28"/>
  <c r="AF115" i="28" s="1"/>
  <c r="V123" i="28"/>
  <c r="AF123" i="28" s="1"/>
  <c r="V131" i="28"/>
  <c r="AF131" i="28" s="1"/>
  <c r="V139" i="28"/>
  <c r="AF139" i="28" s="1"/>
  <c r="V147" i="28"/>
  <c r="AF147" i="28" s="1"/>
  <c r="V155" i="28"/>
  <c r="AF155" i="28" s="1"/>
  <c r="V12" i="28"/>
  <c r="AF12" i="28" s="1"/>
  <c r="V20" i="28"/>
  <c r="AF20" i="28" s="1"/>
  <c r="V28" i="28"/>
  <c r="AF28" i="28" s="1"/>
  <c r="V36" i="28"/>
  <c r="AF36" i="28" s="1"/>
  <c r="V44" i="28"/>
  <c r="AF44" i="28" s="1"/>
  <c r="V52" i="28"/>
  <c r="AF52" i="28" s="1"/>
  <c r="V60" i="28"/>
  <c r="AF60" i="28" s="1"/>
  <c r="V68" i="28"/>
  <c r="AF68" i="28" s="1"/>
  <c r="V76" i="28"/>
  <c r="AF76" i="28" s="1"/>
  <c r="V84" i="28"/>
  <c r="AF84" i="28" s="1"/>
  <c r="V92" i="28"/>
  <c r="AF92" i="28" s="1"/>
  <c r="V100" i="28"/>
  <c r="AF100" i="28" s="1"/>
  <c r="V108" i="28"/>
  <c r="AF108" i="28" s="1"/>
  <c r="V116" i="28"/>
  <c r="AF116" i="28" s="1"/>
  <c r="V124" i="28"/>
  <c r="AF124" i="28" s="1"/>
  <c r="V132" i="28"/>
  <c r="AF132" i="28" s="1"/>
  <c r="V140" i="28"/>
  <c r="AF140" i="28" s="1"/>
  <c r="V148" i="28"/>
  <c r="AF148" i="28" s="1"/>
  <c r="V156" i="28"/>
  <c r="AF156" i="28" s="1"/>
  <c r="V13" i="28"/>
  <c r="AF13" i="28" s="1"/>
  <c r="V21" i="28"/>
  <c r="AF21" i="28" s="1"/>
  <c r="V29" i="28"/>
  <c r="AF29" i="28" s="1"/>
  <c r="V37" i="28"/>
  <c r="AF37" i="28" s="1"/>
  <c r="V45" i="28"/>
  <c r="AF45" i="28" s="1"/>
  <c r="V53" i="28"/>
  <c r="AF53" i="28" s="1"/>
  <c r="V61" i="28"/>
  <c r="AF61" i="28" s="1"/>
  <c r="V69" i="28"/>
  <c r="AF69" i="28" s="1"/>
  <c r="V77" i="28"/>
  <c r="AF77" i="28" s="1"/>
  <c r="V85" i="28"/>
  <c r="AF85" i="28" s="1"/>
  <c r="V93" i="28"/>
  <c r="AF93" i="28" s="1"/>
  <c r="V101" i="28"/>
  <c r="AF101" i="28" s="1"/>
  <c r="V109" i="28"/>
  <c r="AF109" i="28" s="1"/>
  <c r="V117" i="28"/>
  <c r="AF117" i="28" s="1"/>
  <c r="V125" i="28"/>
  <c r="AF125" i="28" s="1"/>
  <c r="V133" i="28"/>
  <c r="AF133" i="28" s="1"/>
  <c r="V141" i="28"/>
  <c r="AF141" i="28" s="1"/>
  <c r="V149" i="28"/>
  <c r="AF149" i="28" s="1"/>
  <c r="V157" i="28"/>
  <c r="AF157" i="28" s="1"/>
  <c r="V14" i="28"/>
  <c r="AF14" i="28" s="1"/>
  <c r="V22" i="28"/>
  <c r="AF22" i="28" s="1"/>
  <c r="V30" i="28"/>
  <c r="AF30" i="28" s="1"/>
  <c r="V38" i="28"/>
  <c r="AF38" i="28" s="1"/>
  <c r="V46" i="28"/>
  <c r="AF46" i="28" s="1"/>
  <c r="V54" i="28"/>
  <c r="AF54" i="28" s="1"/>
  <c r="V62" i="28"/>
  <c r="AF62" i="28" s="1"/>
  <c r="V70" i="28"/>
  <c r="AF70" i="28" s="1"/>
  <c r="V78" i="28"/>
  <c r="AF78" i="28" s="1"/>
  <c r="V86" i="28"/>
  <c r="AF86" i="28" s="1"/>
  <c r="V94" i="28"/>
  <c r="AF94" i="28" s="1"/>
  <c r="V102" i="28"/>
  <c r="AF102" i="28" s="1"/>
  <c r="V110" i="28"/>
  <c r="AF110" i="28" s="1"/>
  <c r="V118" i="28"/>
  <c r="AF118" i="28" s="1"/>
  <c r="V126" i="28"/>
  <c r="AF126" i="28" s="1"/>
  <c r="V134" i="28"/>
  <c r="AF134" i="28" s="1"/>
  <c r="V142" i="28"/>
  <c r="AF142" i="28" s="1"/>
  <c r="V150" i="28"/>
  <c r="AF150" i="28" s="1"/>
  <c r="V158" i="28"/>
  <c r="AF158" i="28" s="1"/>
  <c r="V15" i="28"/>
  <c r="AF15" i="28" s="1"/>
  <c r="V23" i="28"/>
  <c r="AF23" i="28" s="1"/>
  <c r="V31" i="28"/>
  <c r="AF31" i="28" s="1"/>
  <c r="V39" i="28"/>
  <c r="AF39" i="28" s="1"/>
  <c r="V47" i="28"/>
  <c r="AF47" i="28" s="1"/>
  <c r="V55" i="28"/>
  <c r="AF55" i="28" s="1"/>
  <c r="V63" i="28"/>
  <c r="AF63" i="28" s="1"/>
  <c r="V71" i="28"/>
  <c r="AF71" i="28" s="1"/>
  <c r="V79" i="28"/>
  <c r="AF79" i="28" s="1"/>
  <c r="V87" i="28"/>
  <c r="AF87" i="28" s="1"/>
  <c r="V95" i="28"/>
  <c r="AF95" i="28" s="1"/>
  <c r="V103" i="28"/>
  <c r="AF103" i="28" s="1"/>
  <c r="V111" i="28"/>
  <c r="AF111" i="28" s="1"/>
  <c r="V119" i="28"/>
  <c r="AF119" i="28" s="1"/>
  <c r="V127" i="28"/>
  <c r="AF127" i="28" s="1"/>
  <c r="V135" i="28"/>
  <c r="AF135" i="28" s="1"/>
  <c r="V143" i="28"/>
  <c r="AF143" i="28" s="1"/>
  <c r="V151" i="28"/>
  <c r="AF151" i="28" s="1"/>
  <c r="V16" i="28"/>
  <c r="AF16" i="28" s="1"/>
  <c r="V24" i="28"/>
  <c r="AF24" i="28" s="1"/>
  <c r="V32" i="28"/>
  <c r="AF32" i="28" s="1"/>
  <c r="V40" i="28"/>
  <c r="AF40" i="28" s="1"/>
  <c r="V48" i="28"/>
  <c r="AF48" i="28" s="1"/>
  <c r="V56" i="28"/>
  <c r="AF56" i="28" s="1"/>
  <c r="V64" i="28"/>
  <c r="AF64" i="28" s="1"/>
  <c r="V72" i="28"/>
  <c r="AF72" i="28" s="1"/>
  <c r="V80" i="28"/>
  <c r="AF80" i="28" s="1"/>
  <c r="V88" i="28"/>
  <c r="AF88" i="28" s="1"/>
  <c r="V96" i="28"/>
  <c r="AF96" i="28" s="1"/>
  <c r="V104" i="28"/>
  <c r="AF104" i="28" s="1"/>
  <c r="V112" i="28"/>
  <c r="AF112" i="28" s="1"/>
  <c r="V120" i="28"/>
  <c r="AF120" i="28" s="1"/>
  <c r="V128" i="28"/>
  <c r="AF128" i="28" s="1"/>
  <c r="V136" i="28"/>
  <c r="AF136" i="28" s="1"/>
  <c r="V144" i="28"/>
  <c r="AF144" i="28" s="1"/>
  <c r="V152" i="28"/>
  <c r="AF152" i="28" s="1"/>
  <c r="T37" i="33"/>
  <c r="AD37" i="33" s="1"/>
  <c r="T101" i="33"/>
  <c r="AD101" i="33" s="1"/>
  <c r="T15" i="33"/>
  <c r="AD15" i="33" s="1"/>
  <c r="T79" i="33"/>
  <c r="AD79" i="33" s="1"/>
  <c r="T143" i="33"/>
  <c r="AD143" i="33" s="1"/>
  <c r="T64" i="33"/>
  <c r="AD64" i="33" s="1"/>
  <c r="T128" i="33"/>
  <c r="AD128" i="33" s="1"/>
  <c r="T41" i="33"/>
  <c r="AD41" i="33" s="1"/>
  <c r="T105" i="33"/>
  <c r="AD105" i="33" s="1"/>
  <c r="T18" i="33"/>
  <c r="AD18" i="33" s="1"/>
  <c r="T82" i="33"/>
  <c r="AD82" i="33" s="1"/>
  <c r="T146" i="33"/>
  <c r="AD146" i="33" s="1"/>
  <c r="T59" i="33"/>
  <c r="AD59" i="33" s="1"/>
  <c r="T123" i="33"/>
  <c r="AD123" i="33" s="1"/>
  <c r="T126" i="33"/>
  <c r="AD126" i="33" s="1"/>
  <c r="T102" i="33"/>
  <c r="AD102" i="33" s="1"/>
  <c r="T46" i="33"/>
  <c r="AD46" i="33" s="1"/>
  <c r="T148" i="33"/>
  <c r="AD148" i="33" s="1"/>
  <c r="T156" i="33"/>
  <c r="AD156" i="33" s="1"/>
  <c r="T45" i="33"/>
  <c r="AD45" i="33" s="1"/>
  <c r="T109" i="33"/>
  <c r="AD109" i="33" s="1"/>
  <c r="T23" i="33"/>
  <c r="AD23" i="33" s="1"/>
  <c r="T87" i="33"/>
  <c r="AD87" i="33" s="1"/>
  <c r="T151" i="33"/>
  <c r="AD151" i="33" s="1"/>
  <c r="T72" i="33"/>
  <c r="AD72" i="33" s="1"/>
  <c r="T136" i="33"/>
  <c r="AD136" i="33" s="1"/>
  <c r="T49" i="33"/>
  <c r="AD49" i="33" s="1"/>
  <c r="T113" i="33"/>
  <c r="AD113" i="33" s="1"/>
  <c r="T26" i="33"/>
  <c r="AD26" i="33" s="1"/>
  <c r="T90" i="33"/>
  <c r="AD90" i="33" s="1"/>
  <c r="T154" i="33"/>
  <c r="AD154" i="33" s="1"/>
  <c r="T67" i="33"/>
  <c r="AD67" i="33" s="1"/>
  <c r="T131" i="33"/>
  <c r="AD131" i="33" s="1"/>
  <c r="T158" i="33"/>
  <c r="AD158" i="33" s="1"/>
  <c r="T134" i="33"/>
  <c r="AD134" i="33" s="1"/>
  <c r="T78" i="33"/>
  <c r="AD78" i="33" s="1"/>
  <c r="T22" i="33"/>
  <c r="AD22" i="33" s="1"/>
  <c r="T28" i="33"/>
  <c r="AD28" i="33" s="1"/>
  <c r="T53" i="33"/>
  <c r="AD53" i="33" s="1"/>
  <c r="T117" i="33"/>
  <c r="AD117" i="33" s="1"/>
  <c r="T31" i="33"/>
  <c r="AD31" i="33" s="1"/>
  <c r="T95" i="33"/>
  <c r="AD95" i="33" s="1"/>
  <c r="T16" i="33"/>
  <c r="AD16" i="33" s="1"/>
  <c r="T80" i="33"/>
  <c r="AD80" i="33" s="1"/>
  <c r="T144" i="33"/>
  <c r="AD144" i="33" s="1"/>
  <c r="T57" i="33"/>
  <c r="AD57" i="33" s="1"/>
  <c r="T121" i="33"/>
  <c r="AD121" i="33" s="1"/>
  <c r="T34" i="33"/>
  <c r="AD34" i="33" s="1"/>
  <c r="T98" i="33"/>
  <c r="AD98" i="33" s="1"/>
  <c r="T11" i="33"/>
  <c r="AD11" i="33" s="1"/>
  <c r="T75" i="33"/>
  <c r="AD75" i="33" s="1"/>
  <c r="T139" i="33"/>
  <c r="AD139" i="33" s="1"/>
  <c r="T36" i="33"/>
  <c r="AD36" i="33" s="1"/>
  <c r="T12" i="33"/>
  <c r="AD12" i="33" s="1"/>
  <c r="T110" i="33"/>
  <c r="AD110" i="33" s="1"/>
  <c r="T54" i="33"/>
  <c r="AD54" i="33" s="1"/>
  <c r="T61" i="33"/>
  <c r="AD61" i="33" s="1"/>
  <c r="T125" i="33"/>
  <c r="AD125" i="33" s="1"/>
  <c r="T39" i="33"/>
  <c r="AD39" i="33" s="1"/>
  <c r="T103" i="33"/>
  <c r="AD103" i="33" s="1"/>
  <c r="T24" i="33"/>
  <c r="AD24" i="33" s="1"/>
  <c r="T88" i="33"/>
  <c r="AD88" i="33" s="1"/>
  <c r="T152" i="33"/>
  <c r="AD152" i="33" s="1"/>
  <c r="T65" i="33"/>
  <c r="AD65" i="33" s="1"/>
  <c r="T129" i="33"/>
  <c r="AD129" i="33" s="1"/>
  <c r="T42" i="33"/>
  <c r="AD42" i="33" s="1"/>
  <c r="T106" i="33"/>
  <c r="AD106" i="33" s="1"/>
  <c r="T19" i="33"/>
  <c r="AD19" i="33" s="1"/>
  <c r="T83" i="33"/>
  <c r="AD83" i="33" s="1"/>
  <c r="T147" i="33"/>
  <c r="AD147" i="33" s="1"/>
  <c r="T68" i="33"/>
  <c r="AD68" i="33" s="1"/>
  <c r="T44" i="33"/>
  <c r="AD44" i="33" s="1"/>
  <c r="T142" i="33"/>
  <c r="AD142" i="33" s="1"/>
  <c r="T86" i="33"/>
  <c r="AD86" i="33" s="1"/>
  <c r="T60" i="33"/>
  <c r="AD60" i="33" s="1"/>
  <c r="T69" i="33"/>
  <c r="AD69" i="33" s="1"/>
  <c r="T133" i="33"/>
  <c r="AD133" i="33" s="1"/>
  <c r="T47" i="33"/>
  <c r="AD47" i="33" s="1"/>
  <c r="T111" i="33"/>
  <c r="AD111" i="33" s="1"/>
  <c r="T32" i="33"/>
  <c r="AD32" i="33" s="1"/>
  <c r="T96" i="33"/>
  <c r="AD96" i="33" s="1"/>
  <c r="T9" i="33"/>
  <c r="AD9" i="33" s="1"/>
  <c r="T73" i="33"/>
  <c r="AD73" i="33" s="1"/>
  <c r="T137" i="33"/>
  <c r="AD137" i="33" s="1"/>
  <c r="T50" i="33"/>
  <c r="AD50" i="33" s="1"/>
  <c r="T114" i="33"/>
  <c r="AD114" i="33" s="1"/>
  <c r="T27" i="33"/>
  <c r="AD27" i="33" s="1"/>
  <c r="T91" i="33"/>
  <c r="AD91" i="33" s="1"/>
  <c r="T155" i="33"/>
  <c r="AD155" i="33" s="1"/>
  <c r="T100" i="33"/>
  <c r="AD100" i="33" s="1"/>
  <c r="T76" i="33"/>
  <c r="AD76" i="33" s="1"/>
  <c r="T20" i="33"/>
  <c r="AD20" i="33" s="1"/>
  <c r="T118" i="33"/>
  <c r="AD118" i="33" s="1"/>
  <c r="T13" i="33"/>
  <c r="AD13" i="33" s="1"/>
  <c r="T77" i="33"/>
  <c r="AD77" i="33" s="1"/>
  <c r="T141" i="33"/>
  <c r="AD141" i="33" s="1"/>
  <c r="T55" i="33"/>
  <c r="AD55" i="33" s="1"/>
  <c r="T119" i="33"/>
  <c r="AD119" i="33" s="1"/>
  <c r="T40" i="33"/>
  <c r="AD40" i="33" s="1"/>
  <c r="T104" i="33"/>
  <c r="AD104" i="33" s="1"/>
  <c r="T17" i="33"/>
  <c r="AD17" i="33" s="1"/>
  <c r="T81" i="33"/>
  <c r="AD81" i="33" s="1"/>
  <c r="T145" i="33"/>
  <c r="AD145" i="33" s="1"/>
  <c r="T58" i="33"/>
  <c r="AD58" i="33" s="1"/>
  <c r="T122" i="33"/>
  <c r="AD122" i="33" s="1"/>
  <c r="T35" i="33"/>
  <c r="AD35" i="33" s="1"/>
  <c r="T99" i="33"/>
  <c r="AD99" i="33" s="1"/>
  <c r="T30" i="33"/>
  <c r="AD30" i="33" s="1"/>
  <c r="T132" i="33"/>
  <c r="AD132" i="33" s="1"/>
  <c r="T108" i="33"/>
  <c r="AD108" i="33" s="1"/>
  <c r="T52" i="33"/>
  <c r="AD52" i="33" s="1"/>
  <c r="T150" i="33"/>
  <c r="AD150" i="33" s="1"/>
  <c r="T21" i="33"/>
  <c r="AD21" i="33" s="1"/>
  <c r="T85" i="33"/>
  <c r="AD85" i="33" s="1"/>
  <c r="T149" i="33"/>
  <c r="AD149" i="33" s="1"/>
  <c r="T63" i="33"/>
  <c r="AD63" i="33" s="1"/>
  <c r="T127" i="33"/>
  <c r="AD127" i="33" s="1"/>
  <c r="T48" i="33"/>
  <c r="AD48" i="33" s="1"/>
  <c r="T112" i="33"/>
  <c r="AD112" i="33" s="1"/>
  <c r="T25" i="33"/>
  <c r="AD25" i="33" s="1"/>
  <c r="T89" i="33"/>
  <c r="AD89" i="33" s="1"/>
  <c r="T153" i="33"/>
  <c r="AD153" i="33" s="1"/>
  <c r="T66" i="33"/>
  <c r="AD66" i="33" s="1"/>
  <c r="T130" i="33"/>
  <c r="AD130" i="33" s="1"/>
  <c r="T43" i="33"/>
  <c r="AD43" i="33" s="1"/>
  <c r="T107" i="33"/>
  <c r="AD107" i="33" s="1"/>
  <c r="T62" i="33"/>
  <c r="AD62" i="33" s="1"/>
  <c r="T38" i="33"/>
  <c r="AD38" i="33" s="1"/>
  <c r="T140" i="33"/>
  <c r="AD140" i="33" s="1"/>
  <c r="T84" i="33"/>
  <c r="AD84" i="33" s="1"/>
  <c r="T92" i="33"/>
  <c r="AD92" i="33" s="1"/>
  <c r="T29" i="33"/>
  <c r="AD29" i="33" s="1"/>
  <c r="T93" i="33"/>
  <c r="AD93" i="33" s="1"/>
  <c r="T157" i="33"/>
  <c r="AD157" i="33" s="1"/>
  <c r="T71" i="33"/>
  <c r="AD71" i="33" s="1"/>
  <c r="T135" i="33"/>
  <c r="AD135" i="33" s="1"/>
  <c r="T56" i="33"/>
  <c r="AD56" i="33" s="1"/>
  <c r="T120" i="33"/>
  <c r="AD120" i="33" s="1"/>
  <c r="T33" i="33"/>
  <c r="AD33" i="33" s="1"/>
  <c r="T97" i="33"/>
  <c r="AD97" i="33" s="1"/>
  <c r="T10" i="33"/>
  <c r="AD10" i="33" s="1"/>
  <c r="T74" i="33"/>
  <c r="AD74" i="33" s="1"/>
  <c r="T138" i="33"/>
  <c r="AD138" i="33" s="1"/>
  <c r="T51" i="33"/>
  <c r="AD51" i="33" s="1"/>
  <c r="T115" i="33"/>
  <c r="AD115" i="33" s="1"/>
  <c r="T94" i="33"/>
  <c r="AD94" i="33" s="1"/>
  <c r="T70" i="33"/>
  <c r="AD70" i="33" s="1"/>
  <c r="T14" i="33"/>
  <c r="AD14" i="33" s="1"/>
  <c r="T116" i="33"/>
  <c r="AD116" i="33" s="1"/>
  <c r="T124" i="33"/>
  <c r="AD124" i="33" s="1"/>
  <c r="Y8" i="28"/>
  <c r="AI8" i="28" s="1"/>
  <c r="X8" i="28"/>
  <c r="AH8" i="28" s="1"/>
  <c r="W8" i="28"/>
  <c r="AG8" i="28" s="1"/>
  <c r="V8" i="28"/>
  <c r="AF8" i="28" s="1"/>
  <c r="T8" i="28"/>
  <c r="AD8" i="28" s="1"/>
  <c r="Z8" i="28"/>
  <c r="AJ8" i="28" s="1"/>
  <c r="AA8" i="28"/>
  <c r="AL8" i="28" s="1"/>
  <c r="S8" i="28"/>
  <c r="AC8" i="28" s="1"/>
  <c r="AB8" i="28"/>
  <c r="AM8" i="28" s="1"/>
  <c r="U8" i="28"/>
  <c r="AE8" i="28" s="1"/>
  <c r="V17" i="33"/>
  <c r="AF17" i="33" s="1"/>
  <c r="V81" i="33"/>
  <c r="AF81" i="33" s="1"/>
  <c r="V145" i="33"/>
  <c r="AF145" i="33" s="1"/>
  <c r="V58" i="33"/>
  <c r="AF58" i="33" s="1"/>
  <c r="V122" i="33"/>
  <c r="AF122" i="33" s="1"/>
  <c r="V35" i="33"/>
  <c r="AF35" i="33" s="1"/>
  <c r="V99" i="33"/>
  <c r="AF99" i="33" s="1"/>
  <c r="V12" i="33"/>
  <c r="AF12" i="33" s="1"/>
  <c r="V76" i="33"/>
  <c r="AF76" i="33" s="1"/>
  <c r="V29" i="33"/>
  <c r="AF29" i="33" s="1"/>
  <c r="V93" i="33"/>
  <c r="AF93" i="33" s="1"/>
  <c r="V157" i="33"/>
  <c r="AF157" i="33" s="1"/>
  <c r="V70" i="33"/>
  <c r="AF70" i="33" s="1"/>
  <c r="V134" i="33"/>
  <c r="AF134" i="33" s="1"/>
  <c r="V136" i="33"/>
  <c r="AF136" i="33" s="1"/>
  <c r="V88" i="33"/>
  <c r="AF88" i="33" s="1"/>
  <c r="V39" i="33"/>
  <c r="AF39" i="33" s="1"/>
  <c r="V104" i="33"/>
  <c r="AF104" i="33" s="1"/>
  <c r="V31" i="33"/>
  <c r="AF31" i="33" s="1"/>
  <c r="V25" i="33"/>
  <c r="AF25" i="33" s="1"/>
  <c r="V89" i="33"/>
  <c r="AF89" i="33" s="1"/>
  <c r="V153" i="33"/>
  <c r="AF153" i="33" s="1"/>
  <c r="V66" i="33"/>
  <c r="AF66" i="33" s="1"/>
  <c r="V130" i="33"/>
  <c r="AF130" i="33" s="1"/>
  <c r="V43" i="33"/>
  <c r="AF43" i="33" s="1"/>
  <c r="V107" i="33"/>
  <c r="AF107" i="33" s="1"/>
  <c r="V20" i="33"/>
  <c r="AF20" i="33" s="1"/>
  <c r="V84" i="33"/>
  <c r="AF84" i="33" s="1"/>
  <c r="V37" i="33"/>
  <c r="AF37" i="33" s="1"/>
  <c r="V101" i="33"/>
  <c r="AF101" i="33" s="1"/>
  <c r="V14" i="33"/>
  <c r="AF14" i="33" s="1"/>
  <c r="V78" i="33"/>
  <c r="AF78" i="33" s="1"/>
  <c r="V142" i="33"/>
  <c r="AF142" i="33" s="1"/>
  <c r="V23" i="33"/>
  <c r="AF23" i="33" s="1"/>
  <c r="V120" i="33"/>
  <c r="AF120" i="33" s="1"/>
  <c r="V71" i="33"/>
  <c r="AF71" i="33" s="1"/>
  <c r="V132" i="33"/>
  <c r="AF132" i="33" s="1"/>
  <c r="V15" i="33"/>
  <c r="AF15" i="33" s="1"/>
  <c r="V33" i="33"/>
  <c r="AF33" i="33" s="1"/>
  <c r="V97" i="33"/>
  <c r="AF97" i="33" s="1"/>
  <c r="V10" i="33"/>
  <c r="AF10" i="33" s="1"/>
  <c r="V74" i="33"/>
  <c r="AF74" i="33" s="1"/>
  <c r="V138" i="33"/>
  <c r="AF138" i="33" s="1"/>
  <c r="V51" i="33"/>
  <c r="AF51" i="33" s="1"/>
  <c r="V115" i="33"/>
  <c r="AF115" i="33" s="1"/>
  <c r="V28" i="33"/>
  <c r="AF28" i="33" s="1"/>
  <c r="V92" i="33"/>
  <c r="AF92" i="33" s="1"/>
  <c r="V45" i="33"/>
  <c r="AF45" i="33" s="1"/>
  <c r="V109" i="33"/>
  <c r="AF109" i="33" s="1"/>
  <c r="V22" i="33"/>
  <c r="AF22" i="33" s="1"/>
  <c r="V86" i="33"/>
  <c r="AF86" i="33" s="1"/>
  <c r="V150" i="33"/>
  <c r="AF150" i="33" s="1"/>
  <c r="V55" i="33"/>
  <c r="AF55" i="33" s="1"/>
  <c r="V143" i="33"/>
  <c r="AF143" i="33" s="1"/>
  <c r="V103" i="33"/>
  <c r="AF103" i="33" s="1"/>
  <c r="V152" i="33"/>
  <c r="AF152" i="33" s="1"/>
  <c r="V135" i="33"/>
  <c r="AF135" i="33" s="1"/>
  <c r="V41" i="33"/>
  <c r="AF41" i="33" s="1"/>
  <c r="V105" i="33"/>
  <c r="AF105" i="33" s="1"/>
  <c r="V18" i="33"/>
  <c r="AF18" i="33" s="1"/>
  <c r="V82" i="33"/>
  <c r="AF82" i="33" s="1"/>
  <c r="V146" i="33"/>
  <c r="AF146" i="33" s="1"/>
  <c r="V59" i="33"/>
  <c r="AF59" i="33" s="1"/>
  <c r="V123" i="33"/>
  <c r="AF123" i="33" s="1"/>
  <c r="V36" i="33"/>
  <c r="AF36" i="33" s="1"/>
  <c r="V100" i="33"/>
  <c r="AF100" i="33" s="1"/>
  <c r="V53" i="33"/>
  <c r="AF53" i="33" s="1"/>
  <c r="V117" i="33"/>
  <c r="AF117" i="33" s="1"/>
  <c r="V30" i="33"/>
  <c r="AF30" i="33" s="1"/>
  <c r="V94" i="33"/>
  <c r="AF94" i="33" s="1"/>
  <c r="V158" i="33"/>
  <c r="AF158" i="33" s="1"/>
  <c r="V87" i="33"/>
  <c r="AF87" i="33" s="1"/>
  <c r="V32" i="33"/>
  <c r="AF32" i="33" s="1"/>
  <c r="V128" i="33"/>
  <c r="AF128" i="33" s="1"/>
  <c r="V79" i="33"/>
  <c r="AF79" i="33" s="1"/>
  <c r="V47" i="33"/>
  <c r="AF47" i="33" s="1"/>
  <c r="V49" i="33"/>
  <c r="AF49" i="33" s="1"/>
  <c r="V113" i="33"/>
  <c r="AF113" i="33" s="1"/>
  <c r="V26" i="33"/>
  <c r="AF26" i="33" s="1"/>
  <c r="V90" i="33"/>
  <c r="AF90" i="33" s="1"/>
  <c r="V154" i="33"/>
  <c r="AF154" i="33" s="1"/>
  <c r="V67" i="33"/>
  <c r="AF67" i="33" s="1"/>
  <c r="V131" i="33"/>
  <c r="AF131" i="33" s="1"/>
  <c r="V44" i="33"/>
  <c r="AF44" i="33" s="1"/>
  <c r="V108" i="33"/>
  <c r="AF108" i="33" s="1"/>
  <c r="V61" i="33"/>
  <c r="AF61" i="33" s="1"/>
  <c r="V125" i="33"/>
  <c r="AF125" i="33" s="1"/>
  <c r="V38" i="33"/>
  <c r="AF38" i="33" s="1"/>
  <c r="V102" i="33"/>
  <c r="AF102" i="33" s="1"/>
  <c r="V16" i="33"/>
  <c r="AF16" i="33" s="1"/>
  <c r="V119" i="33"/>
  <c r="AF119" i="33" s="1"/>
  <c r="V64" i="33"/>
  <c r="AF64" i="33" s="1"/>
  <c r="V151" i="33"/>
  <c r="AF151" i="33" s="1"/>
  <c r="V144" i="33"/>
  <c r="AF144" i="33" s="1"/>
  <c r="V156" i="33"/>
  <c r="AF156" i="33" s="1"/>
  <c r="V57" i="33"/>
  <c r="AF57" i="33" s="1"/>
  <c r="V121" i="33"/>
  <c r="AF121" i="33" s="1"/>
  <c r="V34" i="33"/>
  <c r="AF34" i="33" s="1"/>
  <c r="V98" i="33"/>
  <c r="AF98" i="33" s="1"/>
  <c r="V11" i="33"/>
  <c r="AF11" i="33" s="1"/>
  <c r="V75" i="33"/>
  <c r="AF75" i="33" s="1"/>
  <c r="V139" i="33"/>
  <c r="AF139" i="33" s="1"/>
  <c r="V52" i="33"/>
  <c r="AF52" i="33" s="1"/>
  <c r="V116" i="33"/>
  <c r="AF116" i="33" s="1"/>
  <c r="V69" i="33"/>
  <c r="AF69" i="33" s="1"/>
  <c r="V133" i="33"/>
  <c r="AF133" i="33" s="1"/>
  <c r="V46" i="33"/>
  <c r="AF46" i="33" s="1"/>
  <c r="V110" i="33"/>
  <c r="AF110" i="33" s="1"/>
  <c r="V48" i="33"/>
  <c r="AF48" i="33" s="1"/>
  <c r="V140" i="33"/>
  <c r="AF140" i="33" s="1"/>
  <c r="V96" i="33"/>
  <c r="AF96" i="33" s="1"/>
  <c r="V95" i="33"/>
  <c r="AF95" i="33" s="1"/>
  <c r="V63" i="33"/>
  <c r="AF63" i="33" s="1"/>
  <c r="V65" i="33"/>
  <c r="AF65" i="33" s="1"/>
  <c r="V129" i="33"/>
  <c r="AF129" i="33" s="1"/>
  <c r="V42" i="33"/>
  <c r="AF42" i="33" s="1"/>
  <c r="V106" i="33"/>
  <c r="AF106" i="33" s="1"/>
  <c r="V19" i="33"/>
  <c r="AF19" i="33" s="1"/>
  <c r="V83" i="33"/>
  <c r="AF83" i="33" s="1"/>
  <c r="V147" i="33"/>
  <c r="AF147" i="33" s="1"/>
  <c r="V60" i="33"/>
  <c r="AF60" i="33" s="1"/>
  <c r="V13" i="33"/>
  <c r="AF13" i="33" s="1"/>
  <c r="V77" i="33"/>
  <c r="AF77" i="33" s="1"/>
  <c r="V141" i="33"/>
  <c r="AF141" i="33" s="1"/>
  <c r="V54" i="33"/>
  <c r="AF54" i="33" s="1"/>
  <c r="V118" i="33"/>
  <c r="AF118" i="33" s="1"/>
  <c r="V80" i="33"/>
  <c r="AF80" i="33" s="1"/>
  <c r="V24" i="33"/>
  <c r="AF24" i="33" s="1"/>
  <c r="V127" i="33"/>
  <c r="AF127" i="33" s="1"/>
  <c r="V40" i="33"/>
  <c r="AF40" i="33" s="1"/>
  <c r="V111" i="33"/>
  <c r="AF111" i="33" s="1"/>
  <c r="V9" i="33"/>
  <c r="AF9" i="33" s="1"/>
  <c r="V73" i="33"/>
  <c r="AF73" i="33" s="1"/>
  <c r="V137" i="33"/>
  <c r="AF137" i="33" s="1"/>
  <c r="V50" i="33"/>
  <c r="AF50" i="33" s="1"/>
  <c r="V114" i="33"/>
  <c r="AF114" i="33" s="1"/>
  <c r="V27" i="33"/>
  <c r="AF27" i="33" s="1"/>
  <c r="V91" i="33"/>
  <c r="AF91" i="33" s="1"/>
  <c r="V155" i="33"/>
  <c r="AF155" i="33" s="1"/>
  <c r="V68" i="33"/>
  <c r="AF68" i="33" s="1"/>
  <c r="V21" i="33"/>
  <c r="AF21" i="33" s="1"/>
  <c r="V85" i="33"/>
  <c r="AF85" i="33" s="1"/>
  <c r="V149" i="33"/>
  <c r="AF149" i="33" s="1"/>
  <c r="V62" i="33"/>
  <c r="AF62" i="33" s="1"/>
  <c r="V126" i="33"/>
  <c r="AF126" i="33" s="1"/>
  <c r="V112" i="33"/>
  <c r="AF112" i="33" s="1"/>
  <c r="V56" i="33"/>
  <c r="AF56" i="33" s="1"/>
  <c r="V148" i="33"/>
  <c r="AF148" i="33" s="1"/>
  <c r="V72" i="33"/>
  <c r="AF72" i="33" s="1"/>
  <c r="V124" i="33"/>
  <c r="AF124" i="33" s="1"/>
  <c r="X29" i="33"/>
  <c r="AH29" i="33" s="1"/>
  <c r="X93" i="33"/>
  <c r="AH93" i="33" s="1"/>
  <c r="X157" i="33"/>
  <c r="AH157" i="33" s="1"/>
  <c r="X70" i="33"/>
  <c r="AH70" i="33" s="1"/>
  <c r="X134" i="33"/>
  <c r="AH134" i="33" s="1"/>
  <c r="X47" i="33"/>
  <c r="AH47" i="33" s="1"/>
  <c r="X111" i="33"/>
  <c r="AH111" i="33" s="1"/>
  <c r="X17" i="33"/>
  <c r="AH17" i="33" s="1"/>
  <c r="X81" i="33"/>
  <c r="AH81" i="33" s="1"/>
  <c r="X145" i="33"/>
  <c r="AH145" i="33" s="1"/>
  <c r="X58" i="33"/>
  <c r="AH58" i="33" s="1"/>
  <c r="X136" i="33"/>
  <c r="AH136" i="33" s="1"/>
  <c r="X122" i="33"/>
  <c r="AH122" i="33" s="1"/>
  <c r="X107" i="33"/>
  <c r="AH107" i="33" s="1"/>
  <c r="X96" i="33"/>
  <c r="AH96" i="33" s="1"/>
  <c r="X98" i="33"/>
  <c r="AH98" i="33" s="1"/>
  <c r="X99" i="33"/>
  <c r="AH99" i="33" s="1"/>
  <c r="X124" i="33"/>
  <c r="AH124" i="33" s="1"/>
  <c r="X148" i="33"/>
  <c r="AH148" i="33" s="1"/>
  <c r="X37" i="33"/>
  <c r="AH37" i="33" s="1"/>
  <c r="X101" i="33"/>
  <c r="AH101" i="33" s="1"/>
  <c r="X14" i="33"/>
  <c r="AH14" i="33" s="1"/>
  <c r="X78" i="33"/>
  <c r="AH78" i="33" s="1"/>
  <c r="X142" i="33"/>
  <c r="AH142" i="33" s="1"/>
  <c r="X55" i="33"/>
  <c r="AH55" i="33" s="1"/>
  <c r="X119" i="33"/>
  <c r="AH119" i="33" s="1"/>
  <c r="X25" i="33"/>
  <c r="AH25" i="33" s="1"/>
  <c r="X89" i="33"/>
  <c r="AH89" i="33" s="1"/>
  <c r="X153" i="33"/>
  <c r="AH153" i="33" s="1"/>
  <c r="X66" i="33"/>
  <c r="AH66" i="33" s="1"/>
  <c r="X152" i="33"/>
  <c r="AH152" i="33" s="1"/>
  <c r="X138" i="33"/>
  <c r="AH138" i="33" s="1"/>
  <c r="X123" i="33"/>
  <c r="AH123" i="33" s="1"/>
  <c r="X112" i="33"/>
  <c r="AH112" i="33" s="1"/>
  <c r="X114" i="33"/>
  <c r="AH114" i="33" s="1"/>
  <c r="X115" i="33"/>
  <c r="AH115" i="33" s="1"/>
  <c r="X68" i="33"/>
  <c r="AH68" i="33" s="1"/>
  <c r="X27" i="33"/>
  <c r="AH27" i="33" s="1"/>
  <c r="X45" i="33"/>
  <c r="AH45" i="33" s="1"/>
  <c r="X109" i="33"/>
  <c r="AH109" i="33" s="1"/>
  <c r="X22" i="33"/>
  <c r="AH22" i="33" s="1"/>
  <c r="X86" i="33"/>
  <c r="AH86" i="33" s="1"/>
  <c r="X150" i="33"/>
  <c r="AH150" i="33" s="1"/>
  <c r="X63" i="33"/>
  <c r="AH63" i="33" s="1"/>
  <c r="X127" i="33"/>
  <c r="AH127" i="33" s="1"/>
  <c r="X33" i="33"/>
  <c r="AH33" i="33" s="1"/>
  <c r="X97" i="33"/>
  <c r="AH97" i="33" s="1"/>
  <c r="X10" i="33"/>
  <c r="AH10" i="33" s="1"/>
  <c r="X28" i="33"/>
  <c r="AH28" i="33" s="1"/>
  <c r="X11" i="33"/>
  <c r="AH11" i="33" s="1"/>
  <c r="X154" i="33"/>
  <c r="AH154" i="33" s="1"/>
  <c r="X139" i="33"/>
  <c r="AH139" i="33" s="1"/>
  <c r="X128" i="33"/>
  <c r="AH128" i="33" s="1"/>
  <c r="X130" i="33"/>
  <c r="AH130" i="33" s="1"/>
  <c r="X131" i="33"/>
  <c r="AH131" i="33" s="1"/>
  <c r="X132" i="33"/>
  <c r="AH132" i="33" s="1"/>
  <c r="X100" i="33"/>
  <c r="AH100" i="33" s="1"/>
  <c r="X53" i="33"/>
  <c r="AH53" i="33" s="1"/>
  <c r="X117" i="33"/>
  <c r="AH117" i="33" s="1"/>
  <c r="X30" i="33"/>
  <c r="AH30" i="33" s="1"/>
  <c r="X94" i="33"/>
  <c r="AH94" i="33" s="1"/>
  <c r="X158" i="33"/>
  <c r="AH158" i="33" s="1"/>
  <c r="X71" i="33"/>
  <c r="AH71" i="33" s="1"/>
  <c r="X135" i="33"/>
  <c r="AH135" i="33" s="1"/>
  <c r="X41" i="33"/>
  <c r="AH41" i="33" s="1"/>
  <c r="X105" i="33"/>
  <c r="AH105" i="33" s="1"/>
  <c r="X18" i="33"/>
  <c r="AH18" i="33" s="1"/>
  <c r="X51" i="33"/>
  <c r="AH51" i="33" s="1"/>
  <c r="X32" i="33"/>
  <c r="AH32" i="33" s="1"/>
  <c r="X12" i="33"/>
  <c r="AH12" i="33" s="1"/>
  <c r="X155" i="33"/>
  <c r="AH155" i="33" s="1"/>
  <c r="X144" i="33"/>
  <c r="AH144" i="33" s="1"/>
  <c r="X146" i="33"/>
  <c r="AH146" i="33" s="1"/>
  <c r="X147" i="33"/>
  <c r="AH147" i="33" s="1"/>
  <c r="X76" i="33"/>
  <c r="AH76" i="33" s="1"/>
  <c r="X36" i="33"/>
  <c r="AH36" i="33" s="1"/>
  <c r="X61" i="33"/>
  <c r="AH61" i="33" s="1"/>
  <c r="X125" i="33"/>
  <c r="AH125" i="33" s="1"/>
  <c r="X38" i="33"/>
  <c r="AH38" i="33" s="1"/>
  <c r="X102" i="33"/>
  <c r="AH102" i="33" s="1"/>
  <c r="X15" i="33"/>
  <c r="AH15" i="33" s="1"/>
  <c r="X79" i="33"/>
  <c r="AH79" i="33" s="1"/>
  <c r="X143" i="33"/>
  <c r="AH143" i="33" s="1"/>
  <c r="X49" i="33"/>
  <c r="AH49" i="33" s="1"/>
  <c r="X113" i="33"/>
  <c r="AH113" i="33" s="1"/>
  <c r="X26" i="33"/>
  <c r="AH26" i="33" s="1"/>
  <c r="X72" i="33"/>
  <c r="AH72" i="33" s="1"/>
  <c r="X52" i="33"/>
  <c r="AH52" i="33" s="1"/>
  <c r="X35" i="33"/>
  <c r="AH35" i="33" s="1"/>
  <c r="X19" i="33"/>
  <c r="AH19" i="33" s="1"/>
  <c r="X20" i="33"/>
  <c r="AH20" i="33" s="1"/>
  <c r="X24" i="33"/>
  <c r="AH24" i="33" s="1"/>
  <c r="X48" i="33"/>
  <c r="AH48" i="33" s="1"/>
  <c r="X140" i="33"/>
  <c r="AH140" i="33" s="1"/>
  <c r="X108" i="33"/>
  <c r="AH108" i="33" s="1"/>
  <c r="X69" i="33"/>
  <c r="AH69" i="33" s="1"/>
  <c r="X133" i="33"/>
  <c r="AH133" i="33" s="1"/>
  <c r="X46" i="33"/>
  <c r="AH46" i="33" s="1"/>
  <c r="X110" i="33"/>
  <c r="AH110" i="33" s="1"/>
  <c r="X23" i="33"/>
  <c r="AH23" i="33" s="1"/>
  <c r="X87" i="33"/>
  <c r="AH87" i="33" s="1"/>
  <c r="X151" i="33"/>
  <c r="AH151" i="33" s="1"/>
  <c r="X57" i="33"/>
  <c r="AH57" i="33" s="1"/>
  <c r="X121" i="33"/>
  <c r="AH121" i="33" s="1"/>
  <c r="X34" i="33"/>
  <c r="AH34" i="33" s="1"/>
  <c r="X88" i="33"/>
  <c r="AH88" i="33" s="1"/>
  <c r="X74" i="33"/>
  <c r="AH74" i="33" s="1"/>
  <c r="X56" i="33"/>
  <c r="AH56" i="33" s="1"/>
  <c r="X40" i="33"/>
  <c r="AH40" i="33" s="1"/>
  <c r="X43" i="33"/>
  <c r="AH43" i="33" s="1"/>
  <c r="X44" i="33"/>
  <c r="AH44" i="33" s="1"/>
  <c r="X116" i="33"/>
  <c r="AH116" i="33" s="1"/>
  <c r="X16" i="33"/>
  <c r="AH16" i="33" s="1"/>
  <c r="X13" i="33"/>
  <c r="AH13" i="33" s="1"/>
  <c r="X77" i="33"/>
  <c r="AH77" i="33" s="1"/>
  <c r="X141" i="33"/>
  <c r="AH141" i="33" s="1"/>
  <c r="X54" i="33"/>
  <c r="AH54" i="33" s="1"/>
  <c r="X118" i="33"/>
  <c r="AH118" i="33" s="1"/>
  <c r="X31" i="33"/>
  <c r="AH31" i="33" s="1"/>
  <c r="X95" i="33"/>
  <c r="AH95" i="33" s="1"/>
  <c r="X65" i="33"/>
  <c r="AH65" i="33" s="1"/>
  <c r="X129" i="33"/>
  <c r="AH129" i="33" s="1"/>
  <c r="X42" i="33"/>
  <c r="AH42" i="33" s="1"/>
  <c r="X104" i="33"/>
  <c r="AH104" i="33" s="1"/>
  <c r="X90" i="33"/>
  <c r="AH90" i="33" s="1"/>
  <c r="X75" i="33"/>
  <c r="AH75" i="33" s="1"/>
  <c r="X60" i="33"/>
  <c r="AH60" i="33" s="1"/>
  <c r="X64" i="33"/>
  <c r="AH64" i="33" s="1"/>
  <c r="X67" i="33"/>
  <c r="AH67" i="33" s="1"/>
  <c r="X92" i="33"/>
  <c r="AH92" i="33" s="1"/>
  <c r="X156" i="33"/>
  <c r="AH156" i="33" s="1"/>
  <c r="X21" i="33"/>
  <c r="AH21" i="33" s="1"/>
  <c r="X85" i="33"/>
  <c r="AH85" i="33" s="1"/>
  <c r="X149" i="33"/>
  <c r="AH149" i="33" s="1"/>
  <c r="X62" i="33"/>
  <c r="AH62" i="33" s="1"/>
  <c r="X126" i="33"/>
  <c r="AH126" i="33" s="1"/>
  <c r="X39" i="33"/>
  <c r="AH39" i="33" s="1"/>
  <c r="X103" i="33"/>
  <c r="AH103" i="33" s="1"/>
  <c r="X9" i="33"/>
  <c r="AH9" i="33" s="1"/>
  <c r="X73" i="33"/>
  <c r="AH73" i="33" s="1"/>
  <c r="X137" i="33"/>
  <c r="AH137" i="33" s="1"/>
  <c r="X50" i="33"/>
  <c r="AH50" i="33" s="1"/>
  <c r="X120" i="33"/>
  <c r="AH120" i="33" s="1"/>
  <c r="X106" i="33"/>
  <c r="AH106" i="33" s="1"/>
  <c r="X91" i="33"/>
  <c r="AH91" i="33" s="1"/>
  <c r="X80" i="33"/>
  <c r="AH80" i="33" s="1"/>
  <c r="X82" i="33"/>
  <c r="AH82" i="33" s="1"/>
  <c r="X83" i="33"/>
  <c r="AH83" i="33" s="1"/>
  <c r="X59" i="33"/>
  <c r="AH59" i="33" s="1"/>
  <c r="X84" i="33"/>
  <c r="AH84" i="33" s="1"/>
  <c r="T13" i="28"/>
  <c r="AD13" i="28" s="1"/>
  <c r="AO13" i="28" s="1"/>
  <c r="T21" i="28"/>
  <c r="AD21" i="28" s="1"/>
  <c r="AO21" i="28" s="1"/>
  <c r="T29" i="28"/>
  <c r="AD29" i="28" s="1"/>
  <c r="AO29" i="28" s="1"/>
  <c r="T37" i="28"/>
  <c r="AD37" i="28" s="1"/>
  <c r="AO37" i="28" s="1"/>
  <c r="T45" i="28"/>
  <c r="AD45" i="28" s="1"/>
  <c r="AO45" i="28" s="1"/>
  <c r="T53" i="28"/>
  <c r="AD53" i="28" s="1"/>
  <c r="AO53" i="28" s="1"/>
  <c r="T61" i="28"/>
  <c r="AD61" i="28" s="1"/>
  <c r="AO61" i="28" s="1"/>
  <c r="T69" i="28"/>
  <c r="AD69" i="28" s="1"/>
  <c r="AO69" i="28" s="1"/>
  <c r="T77" i="28"/>
  <c r="AD77" i="28" s="1"/>
  <c r="AO77" i="28" s="1"/>
  <c r="T85" i="28"/>
  <c r="AD85" i="28" s="1"/>
  <c r="AO85" i="28" s="1"/>
  <c r="T93" i="28"/>
  <c r="AD93" i="28" s="1"/>
  <c r="AO93" i="28" s="1"/>
  <c r="T101" i="28"/>
  <c r="AD101" i="28" s="1"/>
  <c r="AO101" i="28" s="1"/>
  <c r="T109" i="28"/>
  <c r="AD109" i="28" s="1"/>
  <c r="AO109" i="28" s="1"/>
  <c r="T117" i="28"/>
  <c r="AD117" i="28" s="1"/>
  <c r="AO117" i="28" s="1"/>
  <c r="T125" i="28"/>
  <c r="AD125" i="28" s="1"/>
  <c r="AO125" i="28" s="1"/>
  <c r="T133" i="28"/>
  <c r="AD133" i="28" s="1"/>
  <c r="AO133" i="28" s="1"/>
  <c r="T141" i="28"/>
  <c r="AD141" i="28" s="1"/>
  <c r="AO141" i="28" s="1"/>
  <c r="T149" i="28"/>
  <c r="AD149" i="28" s="1"/>
  <c r="AO149" i="28" s="1"/>
  <c r="T157" i="28"/>
  <c r="AD157" i="28" s="1"/>
  <c r="AO157" i="28" s="1"/>
  <c r="T14" i="28"/>
  <c r="AD14" i="28" s="1"/>
  <c r="AO14" i="28" s="1"/>
  <c r="T22" i="28"/>
  <c r="AD22" i="28" s="1"/>
  <c r="AO22" i="28" s="1"/>
  <c r="T30" i="28"/>
  <c r="AD30" i="28" s="1"/>
  <c r="AO30" i="28" s="1"/>
  <c r="T38" i="28"/>
  <c r="AD38" i="28" s="1"/>
  <c r="AO38" i="28" s="1"/>
  <c r="T46" i="28"/>
  <c r="AD46" i="28" s="1"/>
  <c r="AO46" i="28" s="1"/>
  <c r="T54" i="28"/>
  <c r="AD54" i="28" s="1"/>
  <c r="AO54" i="28" s="1"/>
  <c r="T62" i="28"/>
  <c r="AD62" i="28" s="1"/>
  <c r="AO62" i="28" s="1"/>
  <c r="T70" i="28"/>
  <c r="AD70" i="28" s="1"/>
  <c r="AO70" i="28" s="1"/>
  <c r="T78" i="28"/>
  <c r="AD78" i="28" s="1"/>
  <c r="AO78" i="28" s="1"/>
  <c r="T86" i="28"/>
  <c r="AD86" i="28" s="1"/>
  <c r="AO86" i="28" s="1"/>
  <c r="T94" i="28"/>
  <c r="AD94" i="28" s="1"/>
  <c r="AO94" i="28" s="1"/>
  <c r="T102" i="28"/>
  <c r="AD102" i="28" s="1"/>
  <c r="AO102" i="28" s="1"/>
  <c r="T110" i="28"/>
  <c r="AD110" i="28" s="1"/>
  <c r="AO110" i="28" s="1"/>
  <c r="T118" i="28"/>
  <c r="AD118" i="28" s="1"/>
  <c r="AO118" i="28" s="1"/>
  <c r="T126" i="28"/>
  <c r="AD126" i="28" s="1"/>
  <c r="AO126" i="28" s="1"/>
  <c r="T134" i="28"/>
  <c r="AD134" i="28" s="1"/>
  <c r="AO134" i="28" s="1"/>
  <c r="T142" i="28"/>
  <c r="AD142" i="28" s="1"/>
  <c r="AO142" i="28" s="1"/>
  <c r="T150" i="28"/>
  <c r="AD150" i="28" s="1"/>
  <c r="AO150" i="28" s="1"/>
  <c r="T158" i="28"/>
  <c r="AD158" i="28" s="1"/>
  <c r="AO158" i="28" s="1"/>
  <c r="T15" i="28"/>
  <c r="AD15" i="28" s="1"/>
  <c r="AO15" i="28" s="1"/>
  <c r="T23" i="28"/>
  <c r="AD23" i="28" s="1"/>
  <c r="AO23" i="28" s="1"/>
  <c r="T31" i="28"/>
  <c r="AD31" i="28" s="1"/>
  <c r="AO31" i="28" s="1"/>
  <c r="T39" i="28"/>
  <c r="AD39" i="28" s="1"/>
  <c r="AO39" i="28" s="1"/>
  <c r="T47" i="28"/>
  <c r="AD47" i="28" s="1"/>
  <c r="AO47" i="28" s="1"/>
  <c r="T55" i="28"/>
  <c r="AD55" i="28" s="1"/>
  <c r="AO55" i="28" s="1"/>
  <c r="T63" i="28"/>
  <c r="AD63" i="28" s="1"/>
  <c r="AO63" i="28" s="1"/>
  <c r="T71" i="28"/>
  <c r="AD71" i="28" s="1"/>
  <c r="AO71" i="28" s="1"/>
  <c r="T79" i="28"/>
  <c r="AD79" i="28" s="1"/>
  <c r="AO79" i="28" s="1"/>
  <c r="T87" i="28"/>
  <c r="AD87" i="28" s="1"/>
  <c r="AO87" i="28" s="1"/>
  <c r="T95" i="28"/>
  <c r="AD95" i="28" s="1"/>
  <c r="AO95" i="28" s="1"/>
  <c r="T103" i="28"/>
  <c r="AD103" i="28" s="1"/>
  <c r="AO103" i="28" s="1"/>
  <c r="T111" i="28"/>
  <c r="AD111" i="28" s="1"/>
  <c r="AO111" i="28" s="1"/>
  <c r="T119" i="28"/>
  <c r="AD119" i="28" s="1"/>
  <c r="AO119" i="28" s="1"/>
  <c r="T127" i="28"/>
  <c r="AD127" i="28" s="1"/>
  <c r="AO127" i="28" s="1"/>
  <c r="T135" i="28"/>
  <c r="AD135" i="28" s="1"/>
  <c r="AO135" i="28" s="1"/>
  <c r="T143" i="28"/>
  <c r="AD143" i="28" s="1"/>
  <c r="AO143" i="28" s="1"/>
  <c r="T151" i="28"/>
  <c r="AD151" i="28" s="1"/>
  <c r="AO151" i="28" s="1"/>
  <c r="T16" i="28"/>
  <c r="AD16" i="28" s="1"/>
  <c r="AO16" i="28" s="1"/>
  <c r="T24" i="28"/>
  <c r="AD24" i="28" s="1"/>
  <c r="AO24" i="28" s="1"/>
  <c r="T32" i="28"/>
  <c r="AD32" i="28" s="1"/>
  <c r="AO32" i="28" s="1"/>
  <c r="T40" i="28"/>
  <c r="AD40" i="28" s="1"/>
  <c r="AO40" i="28" s="1"/>
  <c r="T48" i="28"/>
  <c r="AD48" i="28" s="1"/>
  <c r="AO48" i="28" s="1"/>
  <c r="T56" i="28"/>
  <c r="AD56" i="28" s="1"/>
  <c r="AO56" i="28" s="1"/>
  <c r="T64" i="28"/>
  <c r="AD64" i="28" s="1"/>
  <c r="AO64" i="28" s="1"/>
  <c r="T72" i="28"/>
  <c r="AD72" i="28" s="1"/>
  <c r="AO72" i="28" s="1"/>
  <c r="T80" i="28"/>
  <c r="AD80" i="28" s="1"/>
  <c r="AO80" i="28" s="1"/>
  <c r="T88" i="28"/>
  <c r="AD88" i="28" s="1"/>
  <c r="AO88" i="28" s="1"/>
  <c r="T96" i="28"/>
  <c r="AD96" i="28" s="1"/>
  <c r="AO96" i="28" s="1"/>
  <c r="T104" i="28"/>
  <c r="AD104" i="28" s="1"/>
  <c r="AO104" i="28" s="1"/>
  <c r="T112" i="28"/>
  <c r="AD112" i="28" s="1"/>
  <c r="AO112" i="28" s="1"/>
  <c r="T120" i="28"/>
  <c r="AD120" i="28" s="1"/>
  <c r="AO120" i="28" s="1"/>
  <c r="T128" i="28"/>
  <c r="AD128" i="28" s="1"/>
  <c r="AO128" i="28" s="1"/>
  <c r="T136" i="28"/>
  <c r="AD136" i="28" s="1"/>
  <c r="AO136" i="28" s="1"/>
  <c r="T144" i="28"/>
  <c r="AD144" i="28" s="1"/>
  <c r="AO144" i="28" s="1"/>
  <c r="T152" i="28"/>
  <c r="AD152" i="28" s="1"/>
  <c r="AO152" i="28" s="1"/>
  <c r="T9" i="28"/>
  <c r="AD9" i="28" s="1"/>
  <c r="AO9" i="28" s="1"/>
  <c r="T17" i="28"/>
  <c r="AD17" i="28" s="1"/>
  <c r="AO17" i="28" s="1"/>
  <c r="T25" i="28"/>
  <c r="AD25" i="28" s="1"/>
  <c r="AO25" i="28" s="1"/>
  <c r="T33" i="28"/>
  <c r="AD33" i="28" s="1"/>
  <c r="AO33" i="28" s="1"/>
  <c r="T41" i="28"/>
  <c r="AD41" i="28" s="1"/>
  <c r="AO41" i="28" s="1"/>
  <c r="T49" i="28"/>
  <c r="AD49" i="28" s="1"/>
  <c r="AO49" i="28" s="1"/>
  <c r="T57" i="28"/>
  <c r="AD57" i="28" s="1"/>
  <c r="AO57" i="28" s="1"/>
  <c r="T65" i="28"/>
  <c r="AD65" i="28" s="1"/>
  <c r="AO65" i="28" s="1"/>
  <c r="T73" i="28"/>
  <c r="AD73" i="28" s="1"/>
  <c r="AO73" i="28" s="1"/>
  <c r="T81" i="28"/>
  <c r="AD81" i="28" s="1"/>
  <c r="AO81" i="28" s="1"/>
  <c r="T89" i="28"/>
  <c r="AD89" i="28" s="1"/>
  <c r="AO89" i="28" s="1"/>
  <c r="T97" i="28"/>
  <c r="AD97" i="28" s="1"/>
  <c r="AO97" i="28" s="1"/>
  <c r="T105" i="28"/>
  <c r="AD105" i="28" s="1"/>
  <c r="AO105" i="28" s="1"/>
  <c r="T113" i="28"/>
  <c r="AD113" i="28" s="1"/>
  <c r="AO113" i="28" s="1"/>
  <c r="T121" i="28"/>
  <c r="AD121" i="28" s="1"/>
  <c r="AO121" i="28" s="1"/>
  <c r="T129" i="28"/>
  <c r="AD129" i="28" s="1"/>
  <c r="AO129" i="28" s="1"/>
  <c r="T137" i="28"/>
  <c r="AD137" i="28" s="1"/>
  <c r="AO137" i="28" s="1"/>
  <c r="T145" i="28"/>
  <c r="AD145" i="28" s="1"/>
  <c r="AO145" i="28" s="1"/>
  <c r="T153" i="28"/>
  <c r="AD153" i="28" s="1"/>
  <c r="AO153" i="28" s="1"/>
  <c r="T10" i="28"/>
  <c r="AD10" i="28" s="1"/>
  <c r="AO10" i="28" s="1"/>
  <c r="T18" i="28"/>
  <c r="AD18" i="28" s="1"/>
  <c r="AO18" i="28" s="1"/>
  <c r="T26" i="28"/>
  <c r="AD26" i="28" s="1"/>
  <c r="AO26" i="28" s="1"/>
  <c r="T34" i="28"/>
  <c r="AD34" i="28" s="1"/>
  <c r="AO34" i="28" s="1"/>
  <c r="T42" i="28"/>
  <c r="AD42" i="28" s="1"/>
  <c r="AO42" i="28" s="1"/>
  <c r="T50" i="28"/>
  <c r="AD50" i="28" s="1"/>
  <c r="AO50" i="28" s="1"/>
  <c r="T58" i="28"/>
  <c r="AD58" i="28" s="1"/>
  <c r="AO58" i="28" s="1"/>
  <c r="T66" i="28"/>
  <c r="AD66" i="28" s="1"/>
  <c r="AO66" i="28" s="1"/>
  <c r="T74" i="28"/>
  <c r="AD74" i="28" s="1"/>
  <c r="AO74" i="28" s="1"/>
  <c r="T82" i="28"/>
  <c r="AD82" i="28" s="1"/>
  <c r="AO82" i="28" s="1"/>
  <c r="T90" i="28"/>
  <c r="AD90" i="28" s="1"/>
  <c r="AO90" i="28" s="1"/>
  <c r="T98" i="28"/>
  <c r="AD98" i="28" s="1"/>
  <c r="AO98" i="28" s="1"/>
  <c r="T106" i="28"/>
  <c r="AD106" i="28" s="1"/>
  <c r="AO106" i="28" s="1"/>
  <c r="T114" i="28"/>
  <c r="AD114" i="28" s="1"/>
  <c r="AO114" i="28" s="1"/>
  <c r="T122" i="28"/>
  <c r="AD122" i="28" s="1"/>
  <c r="AO122" i="28" s="1"/>
  <c r="T130" i="28"/>
  <c r="AD130" i="28" s="1"/>
  <c r="AO130" i="28" s="1"/>
  <c r="T138" i="28"/>
  <c r="AD138" i="28" s="1"/>
  <c r="AO138" i="28" s="1"/>
  <c r="T146" i="28"/>
  <c r="AD146" i="28" s="1"/>
  <c r="AO146" i="28" s="1"/>
  <c r="T154" i="28"/>
  <c r="AD154" i="28" s="1"/>
  <c r="AO154" i="28" s="1"/>
  <c r="T35" i="28"/>
  <c r="AD35" i="28" s="1"/>
  <c r="AO35" i="28" s="1"/>
  <c r="T67" i="28"/>
  <c r="AD67" i="28" s="1"/>
  <c r="AO67" i="28" s="1"/>
  <c r="T99" i="28"/>
  <c r="AD99" i="28" s="1"/>
  <c r="AO99" i="28" s="1"/>
  <c r="T131" i="28"/>
  <c r="AD131" i="28" s="1"/>
  <c r="AO131" i="28" s="1"/>
  <c r="T36" i="28"/>
  <c r="AD36" i="28" s="1"/>
  <c r="AO36" i="28" s="1"/>
  <c r="T68" i="28"/>
  <c r="AD68" i="28" s="1"/>
  <c r="AO68" i="28" s="1"/>
  <c r="T100" i="28"/>
  <c r="AD100" i="28" s="1"/>
  <c r="AO100" i="28" s="1"/>
  <c r="T132" i="28"/>
  <c r="AD132" i="28" s="1"/>
  <c r="AO132" i="28" s="1"/>
  <c r="T11" i="28"/>
  <c r="AD11" i="28" s="1"/>
  <c r="AO11" i="28" s="1"/>
  <c r="T43" i="28"/>
  <c r="AD43" i="28" s="1"/>
  <c r="AO43" i="28" s="1"/>
  <c r="T75" i="28"/>
  <c r="AD75" i="28" s="1"/>
  <c r="AO75" i="28" s="1"/>
  <c r="T107" i="28"/>
  <c r="AD107" i="28" s="1"/>
  <c r="AO107" i="28" s="1"/>
  <c r="T139" i="28"/>
  <c r="AD139" i="28" s="1"/>
  <c r="AO139" i="28" s="1"/>
  <c r="T12" i="28"/>
  <c r="AD12" i="28" s="1"/>
  <c r="AO12" i="28" s="1"/>
  <c r="T44" i="28"/>
  <c r="AD44" i="28" s="1"/>
  <c r="AO44" i="28" s="1"/>
  <c r="T76" i="28"/>
  <c r="AD76" i="28" s="1"/>
  <c r="AO76" i="28" s="1"/>
  <c r="T108" i="28"/>
  <c r="AD108" i="28" s="1"/>
  <c r="AO108" i="28" s="1"/>
  <c r="T140" i="28"/>
  <c r="AD140" i="28" s="1"/>
  <c r="AO140" i="28" s="1"/>
  <c r="T28" i="28"/>
  <c r="AD28" i="28" s="1"/>
  <c r="AO28" i="28" s="1"/>
  <c r="T60" i="28"/>
  <c r="AD60" i="28" s="1"/>
  <c r="AO60" i="28" s="1"/>
  <c r="T92" i="28"/>
  <c r="AD92" i="28" s="1"/>
  <c r="AO92" i="28" s="1"/>
  <c r="T124" i="28"/>
  <c r="AD124" i="28" s="1"/>
  <c r="AO124" i="28" s="1"/>
  <c r="T156" i="28"/>
  <c r="AD156" i="28" s="1"/>
  <c r="AO156" i="28" s="1"/>
  <c r="T19" i="28"/>
  <c r="AD19" i="28" s="1"/>
  <c r="AO19" i="28" s="1"/>
  <c r="T51" i="28"/>
  <c r="AD51" i="28" s="1"/>
  <c r="AO51" i="28" s="1"/>
  <c r="T83" i="28"/>
  <c r="AD83" i="28" s="1"/>
  <c r="AO83" i="28" s="1"/>
  <c r="T115" i="28"/>
  <c r="AD115" i="28" s="1"/>
  <c r="AO115" i="28" s="1"/>
  <c r="T147" i="28"/>
  <c r="AD147" i="28" s="1"/>
  <c r="AO147" i="28" s="1"/>
  <c r="T20" i="28"/>
  <c r="AD20" i="28" s="1"/>
  <c r="AO20" i="28" s="1"/>
  <c r="T52" i="28"/>
  <c r="AD52" i="28" s="1"/>
  <c r="AO52" i="28" s="1"/>
  <c r="T84" i="28"/>
  <c r="AD84" i="28" s="1"/>
  <c r="AO84" i="28" s="1"/>
  <c r="T116" i="28"/>
  <c r="AD116" i="28" s="1"/>
  <c r="AO116" i="28" s="1"/>
  <c r="T148" i="28"/>
  <c r="AD148" i="28" s="1"/>
  <c r="AO148" i="28" s="1"/>
  <c r="T27" i="28"/>
  <c r="AD27" i="28" s="1"/>
  <c r="AO27" i="28" s="1"/>
  <c r="T59" i="28"/>
  <c r="AD59" i="28" s="1"/>
  <c r="AO59" i="28" s="1"/>
  <c r="T91" i="28"/>
  <c r="AD91" i="28" s="1"/>
  <c r="AO91" i="28" s="1"/>
  <c r="T123" i="28"/>
  <c r="AD123" i="28" s="1"/>
  <c r="AO123" i="28" s="1"/>
  <c r="T155" i="28"/>
  <c r="AD155" i="28" s="1"/>
  <c r="AO155" i="28" s="1"/>
  <c r="Y18" i="33"/>
  <c r="AJ18" i="33" s="1"/>
  <c r="AO18" i="33" s="1"/>
  <c r="Y22" i="33"/>
  <c r="AJ22" i="33" s="1"/>
  <c r="AO22" i="33" s="1"/>
  <c r="Y94" i="33"/>
  <c r="AJ94" i="33" s="1"/>
  <c r="AO94" i="33" s="1"/>
  <c r="Y158" i="33"/>
  <c r="AJ158" i="33" s="1"/>
  <c r="AO158" i="33" s="1"/>
  <c r="Y71" i="33"/>
  <c r="AJ71" i="33" s="1"/>
  <c r="AO71" i="33" s="1"/>
  <c r="Y135" i="33"/>
  <c r="AJ135" i="33" s="1"/>
  <c r="AO135" i="33" s="1"/>
  <c r="Y64" i="33"/>
  <c r="AJ64" i="33" s="1"/>
  <c r="AO64" i="33" s="1"/>
  <c r="Y128" i="33"/>
  <c r="AJ128" i="33" s="1"/>
  <c r="AO128" i="33" s="1"/>
  <c r="Y58" i="33"/>
  <c r="AJ58" i="33" s="1"/>
  <c r="AO58" i="33" s="1"/>
  <c r="Y122" i="33"/>
  <c r="AJ122" i="33" s="1"/>
  <c r="AO122" i="33" s="1"/>
  <c r="Y51" i="33"/>
  <c r="AJ51" i="33" s="1"/>
  <c r="AO51" i="33" s="1"/>
  <c r="Y115" i="33"/>
  <c r="AJ115" i="33" s="1"/>
  <c r="AO115" i="33" s="1"/>
  <c r="Y44" i="33"/>
  <c r="AJ44" i="33" s="1"/>
  <c r="AO44" i="33" s="1"/>
  <c r="Y108" i="33"/>
  <c r="AJ108" i="33" s="1"/>
  <c r="AO108" i="33" s="1"/>
  <c r="Y61" i="33"/>
  <c r="AJ61" i="33" s="1"/>
  <c r="AO61" i="33" s="1"/>
  <c r="Y129" i="33"/>
  <c r="AJ129" i="33" s="1"/>
  <c r="AO129" i="33" s="1"/>
  <c r="Y73" i="33"/>
  <c r="AJ73" i="33" s="1"/>
  <c r="AO73" i="33" s="1"/>
  <c r="Y53" i="33"/>
  <c r="AJ53" i="33" s="1"/>
  <c r="AO53" i="33" s="1"/>
  <c r="Y153" i="33"/>
  <c r="AJ153" i="33" s="1"/>
  <c r="AO153" i="33" s="1"/>
  <c r="Y26" i="33"/>
  <c r="AJ26" i="33" s="1"/>
  <c r="AO26" i="33" s="1"/>
  <c r="Y36" i="33"/>
  <c r="AJ36" i="33" s="1"/>
  <c r="AO36" i="33" s="1"/>
  <c r="Y102" i="33"/>
  <c r="AJ102" i="33" s="1"/>
  <c r="AO102" i="33" s="1"/>
  <c r="Y79" i="33"/>
  <c r="AJ79" i="33" s="1"/>
  <c r="AO79" i="33" s="1"/>
  <c r="Y143" i="33"/>
  <c r="AJ143" i="33" s="1"/>
  <c r="AO143" i="33" s="1"/>
  <c r="Y72" i="33"/>
  <c r="AJ72" i="33" s="1"/>
  <c r="AO72" i="33" s="1"/>
  <c r="Y136" i="33"/>
  <c r="AJ136" i="33" s="1"/>
  <c r="AO136" i="33" s="1"/>
  <c r="Y66" i="33"/>
  <c r="AJ66" i="33" s="1"/>
  <c r="AO66" i="33" s="1"/>
  <c r="Y130" i="33"/>
  <c r="AJ130" i="33" s="1"/>
  <c r="AO130" i="33" s="1"/>
  <c r="Y59" i="33"/>
  <c r="AJ59" i="33" s="1"/>
  <c r="AO59" i="33" s="1"/>
  <c r="Y123" i="33"/>
  <c r="AJ123" i="33" s="1"/>
  <c r="AO123" i="33" s="1"/>
  <c r="Y52" i="33"/>
  <c r="AJ52" i="33" s="1"/>
  <c r="AO52" i="33" s="1"/>
  <c r="Y116" i="33"/>
  <c r="AJ116" i="33" s="1"/>
  <c r="AO116" i="33" s="1"/>
  <c r="Y93" i="33"/>
  <c r="AJ93" i="33" s="1"/>
  <c r="AO93" i="33" s="1"/>
  <c r="Y145" i="33"/>
  <c r="AJ145" i="33" s="1"/>
  <c r="AO145" i="33" s="1"/>
  <c r="Y105" i="33"/>
  <c r="AJ105" i="33" s="1"/>
  <c r="AO105" i="33" s="1"/>
  <c r="Y85" i="33"/>
  <c r="AJ85" i="33" s="1"/>
  <c r="AO85" i="33" s="1"/>
  <c r="Y9" i="33"/>
  <c r="AJ9" i="33" s="1"/>
  <c r="AO9" i="33" s="1"/>
  <c r="Y34" i="33"/>
  <c r="AJ34" i="33" s="1"/>
  <c r="AO34" i="33" s="1"/>
  <c r="Y46" i="33"/>
  <c r="AJ46" i="33" s="1"/>
  <c r="AO46" i="33" s="1"/>
  <c r="Y110" i="33"/>
  <c r="AJ110" i="33" s="1"/>
  <c r="AO110" i="33" s="1"/>
  <c r="Y12" i="33"/>
  <c r="AJ12" i="33" s="1"/>
  <c r="AO12" i="33" s="1"/>
  <c r="Y87" i="33"/>
  <c r="AJ87" i="33" s="1"/>
  <c r="AO87" i="33" s="1"/>
  <c r="Y151" i="33"/>
  <c r="AJ151" i="33" s="1"/>
  <c r="AO151" i="33" s="1"/>
  <c r="Y80" i="33"/>
  <c r="AJ80" i="33" s="1"/>
  <c r="AO80" i="33" s="1"/>
  <c r="Y144" i="33"/>
  <c r="AJ144" i="33" s="1"/>
  <c r="AO144" i="33" s="1"/>
  <c r="Y74" i="33"/>
  <c r="AJ74" i="33" s="1"/>
  <c r="AO74" i="33" s="1"/>
  <c r="Y138" i="33"/>
  <c r="AJ138" i="33" s="1"/>
  <c r="AO138" i="33" s="1"/>
  <c r="Y67" i="33"/>
  <c r="AJ67" i="33" s="1"/>
  <c r="AO67" i="33" s="1"/>
  <c r="Y131" i="33"/>
  <c r="AJ131" i="33" s="1"/>
  <c r="AO131" i="33" s="1"/>
  <c r="Y60" i="33"/>
  <c r="AJ60" i="33" s="1"/>
  <c r="AO60" i="33" s="1"/>
  <c r="Y124" i="33"/>
  <c r="AJ124" i="33" s="1"/>
  <c r="AO124" i="33" s="1"/>
  <c r="Y125" i="33"/>
  <c r="AJ125" i="33" s="1"/>
  <c r="AO125" i="33" s="1"/>
  <c r="Y32" i="33"/>
  <c r="AJ32" i="33" s="1"/>
  <c r="AO32" i="33" s="1"/>
  <c r="Y137" i="33"/>
  <c r="AJ137" i="33" s="1"/>
  <c r="AO137" i="33" s="1"/>
  <c r="Y117" i="33"/>
  <c r="AJ117" i="33" s="1"/>
  <c r="AO117" i="33" s="1"/>
  <c r="Y17" i="33"/>
  <c r="AJ17" i="33" s="1"/>
  <c r="AO17" i="33" s="1"/>
  <c r="Y11" i="33"/>
  <c r="AJ11" i="33" s="1"/>
  <c r="AO11" i="33" s="1"/>
  <c r="Y54" i="33"/>
  <c r="AJ54" i="33" s="1"/>
  <c r="AO54" i="33" s="1"/>
  <c r="Y118" i="33"/>
  <c r="AJ118" i="33" s="1"/>
  <c r="AO118" i="33" s="1"/>
  <c r="Y23" i="33"/>
  <c r="AJ23" i="33" s="1"/>
  <c r="AO23" i="33" s="1"/>
  <c r="Y95" i="33"/>
  <c r="AJ95" i="33" s="1"/>
  <c r="AO95" i="33" s="1"/>
  <c r="Y13" i="33"/>
  <c r="AJ13" i="33" s="1"/>
  <c r="AO13" i="33" s="1"/>
  <c r="Y88" i="33"/>
  <c r="AJ88" i="33" s="1"/>
  <c r="AO88" i="33" s="1"/>
  <c r="Y152" i="33"/>
  <c r="AJ152" i="33" s="1"/>
  <c r="AO152" i="33" s="1"/>
  <c r="Y82" i="33"/>
  <c r="AJ82" i="33" s="1"/>
  <c r="AO82" i="33" s="1"/>
  <c r="Y146" i="33"/>
  <c r="AJ146" i="33" s="1"/>
  <c r="AO146" i="33" s="1"/>
  <c r="Y75" i="33"/>
  <c r="AJ75" i="33" s="1"/>
  <c r="AO75" i="33" s="1"/>
  <c r="Y139" i="33"/>
  <c r="AJ139" i="33" s="1"/>
  <c r="AO139" i="33" s="1"/>
  <c r="Y68" i="33"/>
  <c r="AJ68" i="33" s="1"/>
  <c r="AO68" i="33" s="1"/>
  <c r="Y132" i="33"/>
  <c r="AJ132" i="33" s="1"/>
  <c r="AO132" i="33" s="1"/>
  <c r="Y157" i="33"/>
  <c r="AJ157" i="33" s="1"/>
  <c r="AO157" i="33" s="1"/>
  <c r="Y69" i="33"/>
  <c r="AJ69" i="33" s="1"/>
  <c r="AO69" i="33" s="1"/>
  <c r="Y113" i="33"/>
  <c r="AJ113" i="33" s="1"/>
  <c r="AO113" i="33" s="1"/>
  <c r="Y149" i="33"/>
  <c r="AJ149" i="33" s="1"/>
  <c r="AO149" i="33" s="1"/>
  <c r="Y25" i="33"/>
  <c r="AJ25" i="33" s="1"/>
  <c r="AO25" i="33" s="1"/>
  <c r="Y19" i="33"/>
  <c r="AJ19" i="33" s="1"/>
  <c r="AO19" i="33" s="1"/>
  <c r="Y62" i="33"/>
  <c r="AJ62" i="33" s="1"/>
  <c r="AO62" i="33" s="1"/>
  <c r="Y126" i="33"/>
  <c r="AJ126" i="33" s="1"/>
  <c r="AO126" i="33" s="1"/>
  <c r="Y37" i="33"/>
  <c r="AJ37" i="33" s="1"/>
  <c r="AO37" i="33" s="1"/>
  <c r="Y103" i="33"/>
  <c r="AJ103" i="33" s="1"/>
  <c r="AO103" i="33" s="1"/>
  <c r="Y24" i="33"/>
  <c r="AJ24" i="33" s="1"/>
  <c r="AO24" i="33" s="1"/>
  <c r="Y96" i="33"/>
  <c r="AJ96" i="33" s="1"/>
  <c r="AO96" i="33" s="1"/>
  <c r="Y15" i="33"/>
  <c r="AJ15" i="33" s="1"/>
  <c r="AO15" i="33" s="1"/>
  <c r="Y90" i="33"/>
  <c r="AJ90" i="33" s="1"/>
  <c r="AO90" i="33" s="1"/>
  <c r="Y154" i="33"/>
  <c r="AJ154" i="33" s="1"/>
  <c r="AO154" i="33" s="1"/>
  <c r="Y83" i="33"/>
  <c r="AJ83" i="33" s="1"/>
  <c r="AO83" i="33" s="1"/>
  <c r="Y147" i="33"/>
  <c r="AJ147" i="33" s="1"/>
  <c r="AO147" i="33" s="1"/>
  <c r="Y76" i="33"/>
  <c r="AJ76" i="33" s="1"/>
  <c r="AO76" i="33" s="1"/>
  <c r="Y140" i="33"/>
  <c r="AJ140" i="33" s="1"/>
  <c r="AO140" i="33" s="1"/>
  <c r="Y49" i="33"/>
  <c r="AJ49" i="33" s="1"/>
  <c r="AO49" i="33" s="1"/>
  <c r="Y101" i="33"/>
  <c r="AJ101" i="33" s="1"/>
  <c r="AO101" i="33" s="1"/>
  <c r="Y45" i="33"/>
  <c r="AJ45" i="33" s="1"/>
  <c r="AO45" i="33" s="1"/>
  <c r="Y14" i="33"/>
  <c r="AJ14" i="33" s="1"/>
  <c r="AO14" i="33" s="1"/>
  <c r="Y33" i="33"/>
  <c r="AJ33" i="33" s="1"/>
  <c r="AO33" i="33" s="1"/>
  <c r="Y27" i="33"/>
  <c r="AJ27" i="33" s="1"/>
  <c r="AO27" i="33" s="1"/>
  <c r="Y70" i="33"/>
  <c r="AJ70" i="33" s="1"/>
  <c r="AO70" i="33" s="1"/>
  <c r="Y134" i="33"/>
  <c r="AJ134" i="33" s="1"/>
  <c r="AO134" i="33" s="1"/>
  <c r="Y47" i="33"/>
  <c r="AJ47" i="33" s="1"/>
  <c r="AO47" i="33" s="1"/>
  <c r="Y111" i="33"/>
  <c r="AJ111" i="33" s="1"/>
  <c r="AO111" i="33" s="1"/>
  <c r="Y38" i="33"/>
  <c r="AJ38" i="33" s="1"/>
  <c r="AO38" i="33" s="1"/>
  <c r="Y104" i="33"/>
  <c r="AJ104" i="33" s="1"/>
  <c r="AO104" i="33" s="1"/>
  <c r="Y29" i="33"/>
  <c r="AJ29" i="33" s="1"/>
  <c r="AO29" i="33" s="1"/>
  <c r="Y98" i="33"/>
  <c r="AJ98" i="33" s="1"/>
  <c r="AO98" i="33" s="1"/>
  <c r="Y16" i="33"/>
  <c r="AJ16" i="33" s="1"/>
  <c r="AO16" i="33" s="1"/>
  <c r="Y91" i="33"/>
  <c r="AJ91" i="33" s="1"/>
  <c r="AO91" i="33" s="1"/>
  <c r="Y155" i="33"/>
  <c r="AJ155" i="33" s="1"/>
  <c r="AO155" i="33" s="1"/>
  <c r="Y84" i="33"/>
  <c r="AJ84" i="33" s="1"/>
  <c r="AO84" i="33" s="1"/>
  <c r="Y148" i="33"/>
  <c r="AJ148" i="33" s="1"/>
  <c r="AO148" i="33" s="1"/>
  <c r="Y28" i="33"/>
  <c r="AJ28" i="33" s="1"/>
  <c r="AO28" i="33" s="1"/>
  <c r="Y133" i="33"/>
  <c r="AJ133" i="33" s="1"/>
  <c r="AO133" i="33" s="1"/>
  <c r="Y77" i="33"/>
  <c r="AJ77" i="33" s="1"/>
  <c r="AO77" i="33" s="1"/>
  <c r="Y57" i="33"/>
  <c r="AJ57" i="33" s="1"/>
  <c r="AO57" i="33" s="1"/>
  <c r="Y41" i="33"/>
  <c r="AJ41" i="33" s="1"/>
  <c r="AO41" i="33" s="1"/>
  <c r="Y35" i="33"/>
  <c r="AJ35" i="33" s="1"/>
  <c r="AO35" i="33" s="1"/>
  <c r="Y78" i="33"/>
  <c r="AJ78" i="33" s="1"/>
  <c r="AO78" i="33" s="1"/>
  <c r="Y142" i="33"/>
  <c r="AJ142" i="33" s="1"/>
  <c r="AO142" i="33" s="1"/>
  <c r="Y55" i="33"/>
  <c r="AJ55" i="33" s="1"/>
  <c r="AO55" i="33" s="1"/>
  <c r="Y119" i="33"/>
  <c r="AJ119" i="33" s="1"/>
  <c r="AO119" i="33" s="1"/>
  <c r="Y48" i="33"/>
  <c r="AJ48" i="33" s="1"/>
  <c r="AO48" i="33" s="1"/>
  <c r="Y112" i="33"/>
  <c r="AJ112" i="33" s="1"/>
  <c r="AO112" i="33" s="1"/>
  <c r="Y40" i="33"/>
  <c r="AJ40" i="33" s="1"/>
  <c r="AO40" i="33" s="1"/>
  <c r="Y106" i="33"/>
  <c r="AJ106" i="33" s="1"/>
  <c r="AO106" i="33" s="1"/>
  <c r="Y30" i="33"/>
  <c r="AJ30" i="33" s="1"/>
  <c r="AO30" i="33" s="1"/>
  <c r="Y99" i="33"/>
  <c r="AJ99" i="33" s="1"/>
  <c r="AO99" i="33" s="1"/>
  <c r="Y20" i="33"/>
  <c r="AJ20" i="33" s="1"/>
  <c r="AO20" i="33" s="1"/>
  <c r="Y92" i="33"/>
  <c r="AJ92" i="33" s="1"/>
  <c r="AO92" i="33" s="1"/>
  <c r="Y156" i="33"/>
  <c r="AJ156" i="33" s="1"/>
  <c r="AO156" i="33" s="1"/>
  <c r="Y65" i="33"/>
  <c r="AJ65" i="33" s="1"/>
  <c r="AO65" i="33" s="1"/>
  <c r="Y81" i="33"/>
  <c r="AJ81" i="33" s="1"/>
  <c r="AO81" i="33" s="1"/>
  <c r="Y109" i="33"/>
  <c r="AJ109" i="33" s="1"/>
  <c r="AO109" i="33" s="1"/>
  <c r="Y89" i="33"/>
  <c r="AJ89" i="33" s="1"/>
  <c r="AO89" i="33" s="1"/>
  <c r="Y10" i="33"/>
  <c r="AJ10" i="33" s="1"/>
  <c r="AO10" i="33" s="1"/>
  <c r="Y43" i="33"/>
  <c r="AJ43" i="33" s="1"/>
  <c r="AO43" i="33" s="1"/>
  <c r="Y86" i="33"/>
  <c r="AJ86" i="33" s="1"/>
  <c r="AO86" i="33" s="1"/>
  <c r="Y150" i="33"/>
  <c r="AJ150" i="33" s="1"/>
  <c r="AO150" i="33" s="1"/>
  <c r="Y63" i="33"/>
  <c r="AJ63" i="33" s="1"/>
  <c r="AO63" i="33" s="1"/>
  <c r="Y127" i="33"/>
  <c r="AJ127" i="33" s="1"/>
  <c r="AO127" i="33" s="1"/>
  <c r="Y56" i="33"/>
  <c r="AJ56" i="33" s="1"/>
  <c r="AO56" i="33" s="1"/>
  <c r="Y120" i="33"/>
  <c r="AJ120" i="33" s="1"/>
  <c r="AO120" i="33" s="1"/>
  <c r="Y50" i="33"/>
  <c r="AJ50" i="33" s="1"/>
  <c r="AO50" i="33" s="1"/>
  <c r="Y114" i="33"/>
  <c r="AJ114" i="33" s="1"/>
  <c r="AO114" i="33" s="1"/>
  <c r="Y42" i="33"/>
  <c r="AJ42" i="33" s="1"/>
  <c r="AO42" i="33" s="1"/>
  <c r="Y107" i="33"/>
  <c r="AJ107" i="33" s="1"/>
  <c r="AO107" i="33" s="1"/>
  <c r="Y31" i="33"/>
  <c r="AJ31" i="33" s="1"/>
  <c r="AO31" i="33" s="1"/>
  <c r="Y100" i="33"/>
  <c r="AJ100" i="33" s="1"/>
  <c r="AO100" i="33" s="1"/>
  <c r="Y21" i="33"/>
  <c r="AJ21" i="33" s="1"/>
  <c r="AO21" i="33" s="1"/>
  <c r="Y97" i="33"/>
  <c r="AJ97" i="33" s="1"/>
  <c r="AO97" i="33" s="1"/>
  <c r="Y39" i="33"/>
  <c r="AJ39" i="33" s="1"/>
  <c r="AO39" i="33" s="1"/>
  <c r="Y141" i="33"/>
  <c r="AJ141" i="33" s="1"/>
  <c r="AO141" i="33" s="1"/>
  <c r="Y121" i="33"/>
  <c r="AJ121" i="33" s="1"/>
  <c r="AO121" i="33" s="1"/>
  <c r="X13" i="28"/>
  <c r="AH13" i="28" s="1"/>
  <c r="X21" i="28"/>
  <c r="AH21" i="28" s="1"/>
  <c r="X29" i="28"/>
  <c r="AH29" i="28" s="1"/>
  <c r="X37" i="28"/>
  <c r="AH37" i="28" s="1"/>
  <c r="X45" i="28"/>
  <c r="AH45" i="28" s="1"/>
  <c r="X53" i="28"/>
  <c r="AH53" i="28" s="1"/>
  <c r="X61" i="28"/>
  <c r="AH61" i="28" s="1"/>
  <c r="X69" i="28"/>
  <c r="AH69" i="28" s="1"/>
  <c r="X77" i="28"/>
  <c r="AH77" i="28" s="1"/>
  <c r="X14" i="28"/>
  <c r="AH14" i="28" s="1"/>
  <c r="X22" i="28"/>
  <c r="AH22" i="28" s="1"/>
  <c r="X30" i="28"/>
  <c r="AH30" i="28" s="1"/>
  <c r="X38" i="28"/>
  <c r="AH38" i="28" s="1"/>
  <c r="X46" i="28"/>
  <c r="AH46" i="28" s="1"/>
  <c r="X54" i="28"/>
  <c r="AH54" i="28" s="1"/>
  <c r="X62" i="28"/>
  <c r="AH62" i="28" s="1"/>
  <c r="X70" i="28"/>
  <c r="AH70" i="28" s="1"/>
  <c r="X15" i="28"/>
  <c r="AH15" i="28" s="1"/>
  <c r="X23" i="28"/>
  <c r="AH23" i="28" s="1"/>
  <c r="X31" i="28"/>
  <c r="AH31" i="28" s="1"/>
  <c r="X39" i="28"/>
  <c r="AH39" i="28" s="1"/>
  <c r="X47" i="28"/>
  <c r="AH47" i="28" s="1"/>
  <c r="X16" i="28"/>
  <c r="AH16" i="28" s="1"/>
  <c r="X24" i="28"/>
  <c r="AH24" i="28" s="1"/>
  <c r="X32" i="28"/>
  <c r="AH32" i="28" s="1"/>
  <c r="X40" i="28"/>
  <c r="AH40" i="28" s="1"/>
  <c r="X48" i="28"/>
  <c r="AH48" i="28" s="1"/>
  <c r="X56" i="28"/>
  <c r="AH56" i="28" s="1"/>
  <c r="X64" i="28"/>
  <c r="AH64" i="28" s="1"/>
  <c r="X72" i="28"/>
  <c r="AH72" i="28" s="1"/>
  <c r="X80" i="28"/>
  <c r="AH80" i="28" s="1"/>
  <c r="X9" i="28"/>
  <c r="AH9" i="28" s="1"/>
  <c r="X17" i="28"/>
  <c r="AH17" i="28" s="1"/>
  <c r="X25" i="28"/>
  <c r="AH25" i="28" s="1"/>
  <c r="X33" i="28"/>
  <c r="AH33" i="28" s="1"/>
  <c r="X41" i="28"/>
  <c r="AH41" i="28" s="1"/>
  <c r="X49" i="28"/>
  <c r="AH49" i="28" s="1"/>
  <c r="X57" i="28"/>
  <c r="AH57" i="28" s="1"/>
  <c r="X65" i="28"/>
  <c r="AH65" i="28" s="1"/>
  <c r="X73" i="28"/>
  <c r="AH73" i="28" s="1"/>
  <c r="X10" i="28"/>
  <c r="AH10" i="28" s="1"/>
  <c r="X18" i="28"/>
  <c r="AH18" i="28" s="1"/>
  <c r="X26" i="28"/>
  <c r="AH26" i="28" s="1"/>
  <c r="X34" i="28"/>
  <c r="AH34" i="28" s="1"/>
  <c r="X42" i="28"/>
  <c r="AH42" i="28" s="1"/>
  <c r="X11" i="28"/>
  <c r="AH11" i="28" s="1"/>
  <c r="X19" i="28"/>
  <c r="AH19" i="28" s="1"/>
  <c r="X27" i="28"/>
  <c r="AH27" i="28" s="1"/>
  <c r="X35" i="28"/>
  <c r="AH35" i="28" s="1"/>
  <c r="X43" i="28"/>
  <c r="AH43" i="28" s="1"/>
  <c r="X51" i="28"/>
  <c r="AH51" i="28" s="1"/>
  <c r="X59" i="28"/>
  <c r="AH59" i="28" s="1"/>
  <c r="X67" i="28"/>
  <c r="AH67" i="28" s="1"/>
  <c r="X75" i="28"/>
  <c r="AH75" i="28" s="1"/>
  <c r="X12" i="28"/>
  <c r="AH12" i="28" s="1"/>
  <c r="X20" i="28"/>
  <c r="AH20" i="28" s="1"/>
  <c r="X28" i="28"/>
  <c r="AH28" i="28" s="1"/>
  <c r="X36" i="28"/>
  <c r="AH36" i="28" s="1"/>
  <c r="X44" i="28"/>
  <c r="AH44" i="28" s="1"/>
  <c r="X50" i="28"/>
  <c r="AH50" i="28" s="1"/>
  <c r="X71" i="28"/>
  <c r="AH71" i="28" s="1"/>
  <c r="X84" i="28"/>
  <c r="AH84" i="28" s="1"/>
  <c r="X92" i="28"/>
  <c r="AH92" i="28" s="1"/>
  <c r="X100" i="28"/>
  <c r="AH100" i="28" s="1"/>
  <c r="X108" i="28"/>
  <c r="AH108" i="28" s="1"/>
  <c r="X116" i="28"/>
  <c r="AH116" i="28" s="1"/>
  <c r="X124" i="28"/>
  <c r="AH124" i="28" s="1"/>
  <c r="X132" i="28"/>
  <c r="AH132" i="28" s="1"/>
  <c r="X140" i="28"/>
  <c r="AH140" i="28" s="1"/>
  <c r="X148" i="28"/>
  <c r="AH148" i="28" s="1"/>
  <c r="X156" i="28"/>
  <c r="AH156" i="28" s="1"/>
  <c r="X52" i="28"/>
  <c r="AH52" i="28" s="1"/>
  <c r="X74" i="28"/>
  <c r="AH74" i="28" s="1"/>
  <c r="X85" i="28"/>
  <c r="AH85" i="28" s="1"/>
  <c r="X93" i="28"/>
  <c r="AH93" i="28" s="1"/>
  <c r="X101" i="28"/>
  <c r="AH101" i="28" s="1"/>
  <c r="X109" i="28"/>
  <c r="AH109" i="28" s="1"/>
  <c r="X117" i="28"/>
  <c r="AH117" i="28" s="1"/>
  <c r="X125" i="28"/>
  <c r="AH125" i="28" s="1"/>
  <c r="X133" i="28"/>
  <c r="AH133" i="28" s="1"/>
  <c r="X141" i="28"/>
  <c r="AH141" i="28" s="1"/>
  <c r="X149" i="28"/>
  <c r="AH149" i="28" s="1"/>
  <c r="X157" i="28"/>
  <c r="AH157" i="28" s="1"/>
  <c r="X55" i="28"/>
  <c r="AH55" i="28" s="1"/>
  <c r="X76" i="28"/>
  <c r="AH76" i="28" s="1"/>
  <c r="X86" i="28"/>
  <c r="AH86" i="28" s="1"/>
  <c r="X94" i="28"/>
  <c r="AH94" i="28" s="1"/>
  <c r="X102" i="28"/>
  <c r="AH102" i="28" s="1"/>
  <c r="X110" i="28"/>
  <c r="AH110" i="28" s="1"/>
  <c r="X118" i="28"/>
  <c r="AH118" i="28" s="1"/>
  <c r="X126" i="28"/>
  <c r="AH126" i="28" s="1"/>
  <c r="X134" i="28"/>
  <c r="AH134" i="28" s="1"/>
  <c r="X142" i="28"/>
  <c r="AH142" i="28" s="1"/>
  <c r="X150" i="28"/>
  <c r="AH150" i="28" s="1"/>
  <c r="X158" i="28"/>
  <c r="AH158" i="28" s="1"/>
  <c r="X58" i="28"/>
  <c r="AH58" i="28" s="1"/>
  <c r="X78" i="28"/>
  <c r="AH78" i="28" s="1"/>
  <c r="X87" i="28"/>
  <c r="AH87" i="28" s="1"/>
  <c r="X95" i="28"/>
  <c r="AH95" i="28" s="1"/>
  <c r="X103" i="28"/>
  <c r="AH103" i="28" s="1"/>
  <c r="X111" i="28"/>
  <c r="AH111" i="28" s="1"/>
  <c r="X119" i="28"/>
  <c r="AH119" i="28" s="1"/>
  <c r="X127" i="28"/>
  <c r="AH127" i="28" s="1"/>
  <c r="X135" i="28"/>
  <c r="AH135" i="28" s="1"/>
  <c r="X143" i="28"/>
  <c r="AH143" i="28" s="1"/>
  <c r="X151" i="28"/>
  <c r="AH151" i="28" s="1"/>
  <c r="X60" i="28"/>
  <c r="AH60" i="28" s="1"/>
  <c r="X79" i="28"/>
  <c r="AH79" i="28" s="1"/>
  <c r="X88" i="28"/>
  <c r="AH88" i="28" s="1"/>
  <c r="X96" i="28"/>
  <c r="AH96" i="28" s="1"/>
  <c r="X104" i="28"/>
  <c r="AH104" i="28" s="1"/>
  <c r="X112" i="28"/>
  <c r="AH112" i="28" s="1"/>
  <c r="X120" i="28"/>
  <c r="AH120" i="28" s="1"/>
  <c r="X128" i="28"/>
  <c r="AH128" i="28" s="1"/>
  <c r="X136" i="28"/>
  <c r="AH136" i="28" s="1"/>
  <c r="X144" i="28"/>
  <c r="AH144" i="28" s="1"/>
  <c r="X152" i="28"/>
  <c r="AH152" i="28" s="1"/>
  <c r="X63" i="28"/>
  <c r="AH63" i="28" s="1"/>
  <c r="X81" i="28"/>
  <c r="AH81" i="28" s="1"/>
  <c r="X89" i="28"/>
  <c r="AH89" i="28" s="1"/>
  <c r="X97" i="28"/>
  <c r="AH97" i="28" s="1"/>
  <c r="X105" i="28"/>
  <c r="AH105" i="28" s="1"/>
  <c r="X113" i="28"/>
  <c r="AH113" i="28" s="1"/>
  <c r="X121" i="28"/>
  <c r="AH121" i="28" s="1"/>
  <c r="X129" i="28"/>
  <c r="AH129" i="28" s="1"/>
  <c r="X137" i="28"/>
  <c r="AH137" i="28" s="1"/>
  <c r="X145" i="28"/>
  <c r="AH145" i="28" s="1"/>
  <c r="X153" i="28"/>
  <c r="AH153" i="28" s="1"/>
  <c r="X66" i="28"/>
  <c r="AH66" i="28" s="1"/>
  <c r="X106" i="28"/>
  <c r="AH106" i="28" s="1"/>
  <c r="X138" i="28"/>
  <c r="AH138" i="28" s="1"/>
  <c r="X68" i="28"/>
  <c r="AH68" i="28" s="1"/>
  <c r="X107" i="28"/>
  <c r="AH107" i="28" s="1"/>
  <c r="X139" i="28"/>
  <c r="AH139" i="28" s="1"/>
  <c r="X82" i="28"/>
  <c r="AH82" i="28" s="1"/>
  <c r="X114" i="28"/>
  <c r="AH114" i="28" s="1"/>
  <c r="X146" i="28"/>
  <c r="AH146" i="28" s="1"/>
  <c r="X83" i="28"/>
  <c r="AH83" i="28" s="1"/>
  <c r="X115" i="28"/>
  <c r="AH115" i="28" s="1"/>
  <c r="X147" i="28"/>
  <c r="AH147" i="28" s="1"/>
  <c r="X99" i="28"/>
  <c r="AH99" i="28" s="1"/>
  <c r="X131" i="28"/>
  <c r="AH131" i="28" s="1"/>
  <c r="X90" i="28"/>
  <c r="AH90" i="28" s="1"/>
  <c r="X122" i="28"/>
  <c r="AH122" i="28" s="1"/>
  <c r="X154" i="28"/>
  <c r="AH154" i="28" s="1"/>
  <c r="X91" i="28"/>
  <c r="AH91" i="28" s="1"/>
  <c r="X123" i="28"/>
  <c r="AH123" i="28" s="1"/>
  <c r="X155" i="28"/>
  <c r="AH155" i="28" s="1"/>
  <c r="X130" i="28"/>
  <c r="AH130" i="28" s="1"/>
  <c r="X98" i="28"/>
  <c r="AH98" i="28" s="1"/>
  <c r="S16" i="28"/>
  <c r="AC16" i="28" s="1"/>
  <c r="S24" i="28"/>
  <c r="AC24" i="28" s="1"/>
  <c r="S32" i="28"/>
  <c r="AC32" i="28" s="1"/>
  <c r="S40" i="28"/>
  <c r="AC40" i="28" s="1"/>
  <c r="S48" i="28"/>
  <c r="AC48" i="28" s="1"/>
  <c r="S56" i="28"/>
  <c r="AC56" i="28" s="1"/>
  <c r="S64" i="28"/>
  <c r="AC64" i="28" s="1"/>
  <c r="S72" i="28"/>
  <c r="AC72" i="28" s="1"/>
  <c r="S80" i="28"/>
  <c r="AC80" i="28" s="1"/>
  <c r="S88" i="28"/>
  <c r="AC88" i="28" s="1"/>
  <c r="S96" i="28"/>
  <c r="AC96" i="28" s="1"/>
  <c r="S104" i="28"/>
  <c r="AC104" i="28" s="1"/>
  <c r="S112" i="28"/>
  <c r="AC112" i="28" s="1"/>
  <c r="S120" i="28"/>
  <c r="AC120" i="28" s="1"/>
  <c r="S128" i="28"/>
  <c r="AC128" i="28" s="1"/>
  <c r="S136" i="28"/>
  <c r="AC136" i="28" s="1"/>
  <c r="S144" i="28"/>
  <c r="AC144" i="28" s="1"/>
  <c r="S152" i="28"/>
  <c r="AC152" i="28" s="1"/>
  <c r="S62" i="28"/>
  <c r="AC62" i="28" s="1"/>
  <c r="S9" i="28"/>
  <c r="AC9" i="28" s="1"/>
  <c r="S17" i="28"/>
  <c r="AC17" i="28" s="1"/>
  <c r="S25" i="28"/>
  <c r="AC25" i="28" s="1"/>
  <c r="S33" i="28"/>
  <c r="AC33" i="28" s="1"/>
  <c r="S41" i="28"/>
  <c r="AC41" i="28" s="1"/>
  <c r="S49" i="28"/>
  <c r="AC49" i="28" s="1"/>
  <c r="S57" i="28"/>
  <c r="AC57" i="28" s="1"/>
  <c r="S65" i="28"/>
  <c r="AC65" i="28" s="1"/>
  <c r="S73" i="28"/>
  <c r="AC73" i="28" s="1"/>
  <c r="S81" i="28"/>
  <c r="AC81" i="28" s="1"/>
  <c r="S89" i="28"/>
  <c r="AC89" i="28" s="1"/>
  <c r="S97" i="28"/>
  <c r="AC97" i="28" s="1"/>
  <c r="S105" i="28"/>
  <c r="AC105" i="28" s="1"/>
  <c r="S113" i="28"/>
  <c r="AC113" i="28" s="1"/>
  <c r="S121" i="28"/>
  <c r="AC121" i="28" s="1"/>
  <c r="S129" i="28"/>
  <c r="AC129" i="28" s="1"/>
  <c r="S137" i="28"/>
  <c r="AC137" i="28" s="1"/>
  <c r="S145" i="28"/>
  <c r="AC145" i="28" s="1"/>
  <c r="S153" i="28"/>
  <c r="AC153" i="28" s="1"/>
  <c r="S15" i="28"/>
  <c r="AC15" i="28" s="1"/>
  <c r="S31" i="28"/>
  <c r="AC31" i="28" s="1"/>
  <c r="S47" i="28"/>
  <c r="AC47" i="28" s="1"/>
  <c r="S71" i="28"/>
  <c r="AC71" i="28" s="1"/>
  <c r="S87" i="28"/>
  <c r="AC87" i="28" s="1"/>
  <c r="S103" i="28"/>
  <c r="AC103" i="28" s="1"/>
  <c r="S119" i="28"/>
  <c r="AC119" i="28" s="1"/>
  <c r="S143" i="28"/>
  <c r="AC143" i="28" s="1"/>
  <c r="S10" i="28"/>
  <c r="AC10" i="28" s="1"/>
  <c r="S18" i="28"/>
  <c r="AC18" i="28" s="1"/>
  <c r="S26" i="28"/>
  <c r="AC26" i="28" s="1"/>
  <c r="S34" i="28"/>
  <c r="AC34" i="28" s="1"/>
  <c r="S42" i="28"/>
  <c r="AC42" i="28" s="1"/>
  <c r="S50" i="28"/>
  <c r="AC50" i="28" s="1"/>
  <c r="S58" i="28"/>
  <c r="AC58" i="28" s="1"/>
  <c r="S66" i="28"/>
  <c r="AC66" i="28" s="1"/>
  <c r="S74" i="28"/>
  <c r="AC74" i="28" s="1"/>
  <c r="S82" i="28"/>
  <c r="AC82" i="28" s="1"/>
  <c r="S90" i="28"/>
  <c r="AC90" i="28" s="1"/>
  <c r="S98" i="28"/>
  <c r="AC98" i="28" s="1"/>
  <c r="S106" i="28"/>
  <c r="AC106" i="28" s="1"/>
  <c r="S114" i="28"/>
  <c r="AC114" i="28" s="1"/>
  <c r="S122" i="28"/>
  <c r="AC122" i="28" s="1"/>
  <c r="S130" i="28"/>
  <c r="AC130" i="28" s="1"/>
  <c r="S138" i="28"/>
  <c r="AC138" i="28" s="1"/>
  <c r="S146" i="28"/>
  <c r="AC146" i="28" s="1"/>
  <c r="S154" i="28"/>
  <c r="AC154" i="28" s="1"/>
  <c r="S11" i="28"/>
  <c r="AC11" i="28" s="1"/>
  <c r="S19" i="28"/>
  <c r="AC19" i="28" s="1"/>
  <c r="S27" i="28"/>
  <c r="AC27" i="28" s="1"/>
  <c r="S35" i="28"/>
  <c r="AC35" i="28" s="1"/>
  <c r="S43" i="28"/>
  <c r="S51" i="28"/>
  <c r="AC51" i="28" s="1"/>
  <c r="S59" i="28"/>
  <c r="AC59" i="28" s="1"/>
  <c r="S67" i="28"/>
  <c r="AC67" i="28" s="1"/>
  <c r="S75" i="28"/>
  <c r="AC75" i="28" s="1"/>
  <c r="S83" i="28"/>
  <c r="AC83" i="28" s="1"/>
  <c r="S91" i="28"/>
  <c r="AC91" i="28" s="1"/>
  <c r="S99" i="28"/>
  <c r="AC99" i="28" s="1"/>
  <c r="S107" i="28"/>
  <c r="AC107" i="28" s="1"/>
  <c r="S115" i="28"/>
  <c r="AC115" i="28" s="1"/>
  <c r="S123" i="28"/>
  <c r="AC123" i="28" s="1"/>
  <c r="S131" i="28"/>
  <c r="AC131" i="28" s="1"/>
  <c r="S139" i="28"/>
  <c r="AC139" i="28" s="1"/>
  <c r="S147" i="28"/>
  <c r="AC147" i="28" s="1"/>
  <c r="S155" i="28"/>
  <c r="AC155" i="28" s="1"/>
  <c r="S23" i="28"/>
  <c r="AC23" i="28" s="1"/>
  <c r="S39" i="28"/>
  <c r="AC39" i="28" s="1"/>
  <c r="S55" i="28"/>
  <c r="AC55" i="28" s="1"/>
  <c r="S63" i="28"/>
  <c r="AC63" i="28" s="1"/>
  <c r="S79" i="28"/>
  <c r="AC79" i="28" s="1"/>
  <c r="S95" i="28"/>
  <c r="AC95" i="28" s="1"/>
  <c r="S111" i="28"/>
  <c r="AC111" i="28" s="1"/>
  <c r="S127" i="28"/>
  <c r="AC127" i="28" s="1"/>
  <c r="S135" i="28"/>
  <c r="AC135" i="28" s="1"/>
  <c r="S12" i="28"/>
  <c r="AC12" i="28" s="1"/>
  <c r="S20" i="28"/>
  <c r="AC20" i="28" s="1"/>
  <c r="S28" i="28"/>
  <c r="AC28" i="28" s="1"/>
  <c r="S36" i="28"/>
  <c r="AC36" i="28" s="1"/>
  <c r="S44" i="28"/>
  <c r="AC44" i="28" s="1"/>
  <c r="S52" i="28"/>
  <c r="AC52" i="28" s="1"/>
  <c r="S60" i="28"/>
  <c r="AC60" i="28" s="1"/>
  <c r="S68" i="28"/>
  <c r="AC68" i="28" s="1"/>
  <c r="S76" i="28"/>
  <c r="AC76" i="28" s="1"/>
  <c r="S84" i="28"/>
  <c r="AC84" i="28" s="1"/>
  <c r="S92" i="28"/>
  <c r="AC92" i="28" s="1"/>
  <c r="S100" i="28"/>
  <c r="AC100" i="28" s="1"/>
  <c r="S108" i="28"/>
  <c r="AC108" i="28" s="1"/>
  <c r="S116" i="28"/>
  <c r="AC116" i="28" s="1"/>
  <c r="S124" i="28"/>
  <c r="AC124" i="28" s="1"/>
  <c r="S132" i="28"/>
  <c r="AC132" i="28" s="1"/>
  <c r="S140" i="28"/>
  <c r="AC140" i="28" s="1"/>
  <c r="S148" i="28"/>
  <c r="AC148" i="28" s="1"/>
  <c r="S156" i="28"/>
  <c r="AC156" i="28" s="1"/>
  <c r="S13" i="28"/>
  <c r="AC13" i="28" s="1"/>
  <c r="S21" i="28"/>
  <c r="AC21" i="28" s="1"/>
  <c r="S29" i="28"/>
  <c r="AC29" i="28" s="1"/>
  <c r="S37" i="28"/>
  <c r="AC37" i="28" s="1"/>
  <c r="S45" i="28"/>
  <c r="AC45" i="28" s="1"/>
  <c r="S53" i="28"/>
  <c r="AC53" i="28" s="1"/>
  <c r="S61" i="28"/>
  <c r="AC61" i="28" s="1"/>
  <c r="S69" i="28"/>
  <c r="AC69" i="28" s="1"/>
  <c r="S77" i="28"/>
  <c r="AC77" i="28" s="1"/>
  <c r="S85" i="28"/>
  <c r="AC85" i="28" s="1"/>
  <c r="S93" i="28"/>
  <c r="AC93" i="28" s="1"/>
  <c r="S101" i="28"/>
  <c r="AC101" i="28" s="1"/>
  <c r="S109" i="28"/>
  <c r="AC109" i="28" s="1"/>
  <c r="S117" i="28"/>
  <c r="AC117" i="28" s="1"/>
  <c r="S125" i="28"/>
  <c r="AC125" i="28" s="1"/>
  <c r="S133" i="28"/>
  <c r="AC133" i="28" s="1"/>
  <c r="S141" i="28"/>
  <c r="AC141" i="28" s="1"/>
  <c r="S149" i="28"/>
  <c r="AC149" i="28" s="1"/>
  <c r="S157" i="28"/>
  <c r="AC157" i="28" s="1"/>
  <c r="S14" i="28"/>
  <c r="AC14" i="28" s="1"/>
  <c r="S22" i="28"/>
  <c r="AC22" i="28" s="1"/>
  <c r="S30" i="28"/>
  <c r="AC30" i="28" s="1"/>
  <c r="S38" i="28"/>
  <c r="AC38" i="28" s="1"/>
  <c r="S46" i="28"/>
  <c r="AC46" i="28" s="1"/>
  <c r="S54" i="28"/>
  <c r="AC54" i="28" s="1"/>
  <c r="S70" i="28"/>
  <c r="AC70" i="28" s="1"/>
  <c r="S78" i="28"/>
  <c r="AC78" i="28" s="1"/>
  <c r="S86" i="28"/>
  <c r="AC86" i="28" s="1"/>
  <c r="S94" i="28"/>
  <c r="AC94" i="28" s="1"/>
  <c r="S102" i="28"/>
  <c r="AC102" i="28" s="1"/>
  <c r="S110" i="28"/>
  <c r="AC110" i="28" s="1"/>
  <c r="S118" i="28"/>
  <c r="AC118" i="28" s="1"/>
  <c r="S126" i="28"/>
  <c r="AC126" i="28" s="1"/>
  <c r="S134" i="28"/>
  <c r="AC134" i="28" s="1"/>
  <c r="S142" i="28"/>
  <c r="AC142" i="28" s="1"/>
  <c r="S150" i="28"/>
  <c r="AC150" i="28" s="1"/>
  <c r="S158" i="28"/>
  <c r="AC158" i="28" s="1"/>
  <c r="S151" i="28"/>
  <c r="AC151" i="28" s="1"/>
  <c r="Z16" i="28"/>
  <c r="AJ16" i="28" s="1"/>
  <c r="Z24" i="28"/>
  <c r="AJ24" i="28" s="1"/>
  <c r="Z32" i="28"/>
  <c r="AJ32" i="28" s="1"/>
  <c r="Z40" i="28"/>
  <c r="AJ40" i="28" s="1"/>
  <c r="Z48" i="28"/>
  <c r="AJ48" i="28" s="1"/>
  <c r="Z56" i="28"/>
  <c r="AJ56" i="28" s="1"/>
  <c r="Z64" i="28"/>
  <c r="AJ64" i="28" s="1"/>
  <c r="Z72" i="28"/>
  <c r="AJ72" i="28" s="1"/>
  <c r="Z80" i="28"/>
  <c r="AJ80" i="28" s="1"/>
  <c r="Z88" i="28"/>
  <c r="AJ88" i="28" s="1"/>
  <c r="Z96" i="28"/>
  <c r="AJ96" i="28" s="1"/>
  <c r="Z104" i="28"/>
  <c r="AJ104" i="28" s="1"/>
  <c r="Z112" i="28"/>
  <c r="AJ112" i="28" s="1"/>
  <c r="Z120" i="28"/>
  <c r="AJ120" i="28" s="1"/>
  <c r="Z128" i="28"/>
  <c r="AJ128" i="28" s="1"/>
  <c r="Z136" i="28"/>
  <c r="AJ136" i="28" s="1"/>
  <c r="Z144" i="28"/>
  <c r="AJ144" i="28" s="1"/>
  <c r="Z152" i="28"/>
  <c r="AJ152" i="28" s="1"/>
  <c r="Z9" i="28"/>
  <c r="AJ9" i="28" s="1"/>
  <c r="Z17" i="28"/>
  <c r="AJ17" i="28" s="1"/>
  <c r="Z25" i="28"/>
  <c r="AJ25" i="28" s="1"/>
  <c r="Z33" i="28"/>
  <c r="AJ33" i="28" s="1"/>
  <c r="Z41" i="28"/>
  <c r="AJ41" i="28" s="1"/>
  <c r="Z49" i="28"/>
  <c r="AJ49" i="28" s="1"/>
  <c r="Z57" i="28"/>
  <c r="AJ57" i="28" s="1"/>
  <c r="Z65" i="28"/>
  <c r="AJ65" i="28" s="1"/>
  <c r="Z73" i="28"/>
  <c r="AJ73" i="28" s="1"/>
  <c r="Z81" i="28"/>
  <c r="AJ81" i="28" s="1"/>
  <c r="Z89" i="28"/>
  <c r="AJ89" i="28" s="1"/>
  <c r="Z97" i="28"/>
  <c r="AJ97" i="28" s="1"/>
  <c r="Z105" i="28"/>
  <c r="AJ105" i="28" s="1"/>
  <c r="Z113" i="28"/>
  <c r="AJ113" i="28" s="1"/>
  <c r="Z121" i="28"/>
  <c r="AJ121" i="28" s="1"/>
  <c r="Z129" i="28"/>
  <c r="AJ129" i="28" s="1"/>
  <c r="Z137" i="28"/>
  <c r="AJ137" i="28" s="1"/>
  <c r="Z145" i="28"/>
  <c r="AJ145" i="28" s="1"/>
  <c r="Z153" i="28"/>
  <c r="AJ153" i="28" s="1"/>
  <c r="Z10" i="28"/>
  <c r="AJ10" i="28" s="1"/>
  <c r="Z18" i="28"/>
  <c r="AJ18" i="28" s="1"/>
  <c r="Z26" i="28"/>
  <c r="AJ26" i="28" s="1"/>
  <c r="Z34" i="28"/>
  <c r="AJ34" i="28" s="1"/>
  <c r="Z42" i="28"/>
  <c r="AJ42" i="28" s="1"/>
  <c r="Z50" i="28"/>
  <c r="AJ50" i="28" s="1"/>
  <c r="Z58" i="28"/>
  <c r="AJ58" i="28" s="1"/>
  <c r="Z66" i="28"/>
  <c r="AJ66" i="28" s="1"/>
  <c r="Z74" i="28"/>
  <c r="AJ74" i="28" s="1"/>
  <c r="Z82" i="28"/>
  <c r="AJ82" i="28" s="1"/>
  <c r="Z90" i="28"/>
  <c r="AJ90" i="28" s="1"/>
  <c r="Z98" i="28"/>
  <c r="AJ98" i="28" s="1"/>
  <c r="Z106" i="28"/>
  <c r="AJ106" i="28" s="1"/>
  <c r="Z114" i="28"/>
  <c r="AJ114" i="28" s="1"/>
  <c r="Z122" i="28"/>
  <c r="AJ122" i="28" s="1"/>
  <c r="Z130" i="28"/>
  <c r="AJ130" i="28" s="1"/>
  <c r="Z138" i="28"/>
  <c r="AJ138" i="28" s="1"/>
  <c r="Z146" i="28"/>
  <c r="AJ146" i="28" s="1"/>
  <c r="Z154" i="28"/>
  <c r="AJ154" i="28" s="1"/>
  <c r="Z11" i="28"/>
  <c r="AJ11" i="28" s="1"/>
  <c r="Z19" i="28"/>
  <c r="AJ19" i="28" s="1"/>
  <c r="Z27" i="28"/>
  <c r="AJ27" i="28" s="1"/>
  <c r="Z35" i="28"/>
  <c r="AJ35" i="28" s="1"/>
  <c r="Z43" i="28"/>
  <c r="AJ43" i="28" s="1"/>
  <c r="Z51" i="28"/>
  <c r="AJ51" i="28" s="1"/>
  <c r="Z59" i="28"/>
  <c r="AJ59" i="28" s="1"/>
  <c r="Z67" i="28"/>
  <c r="AJ67" i="28" s="1"/>
  <c r="Z75" i="28"/>
  <c r="AJ75" i="28" s="1"/>
  <c r="Z83" i="28"/>
  <c r="AJ83" i="28" s="1"/>
  <c r="Z91" i="28"/>
  <c r="AJ91" i="28" s="1"/>
  <c r="Z99" i="28"/>
  <c r="AJ99" i="28" s="1"/>
  <c r="Z107" i="28"/>
  <c r="AJ107" i="28" s="1"/>
  <c r="Z115" i="28"/>
  <c r="AJ115" i="28" s="1"/>
  <c r="Z123" i="28"/>
  <c r="AJ123" i="28" s="1"/>
  <c r="Z131" i="28"/>
  <c r="AJ131" i="28" s="1"/>
  <c r="Z139" i="28"/>
  <c r="AJ139" i="28" s="1"/>
  <c r="Z147" i="28"/>
  <c r="AJ147" i="28" s="1"/>
  <c r="Z155" i="28"/>
  <c r="AJ155" i="28" s="1"/>
  <c r="Z12" i="28"/>
  <c r="AJ12" i="28" s="1"/>
  <c r="Z20" i="28"/>
  <c r="AJ20" i="28" s="1"/>
  <c r="Z28" i="28"/>
  <c r="AJ28" i="28" s="1"/>
  <c r="Z36" i="28"/>
  <c r="AJ36" i="28" s="1"/>
  <c r="Z44" i="28"/>
  <c r="AJ44" i="28" s="1"/>
  <c r="Z52" i="28"/>
  <c r="AJ52" i="28" s="1"/>
  <c r="Z60" i="28"/>
  <c r="AJ60" i="28" s="1"/>
  <c r="Z68" i="28"/>
  <c r="AJ68" i="28" s="1"/>
  <c r="Z76" i="28"/>
  <c r="AJ76" i="28" s="1"/>
  <c r="Z84" i="28"/>
  <c r="AJ84" i="28" s="1"/>
  <c r="Z92" i="28"/>
  <c r="AJ92" i="28" s="1"/>
  <c r="Z100" i="28"/>
  <c r="AJ100" i="28" s="1"/>
  <c r="Z108" i="28"/>
  <c r="AJ108" i="28" s="1"/>
  <c r="Z116" i="28"/>
  <c r="AJ116" i="28" s="1"/>
  <c r="Z124" i="28"/>
  <c r="AJ124" i="28" s="1"/>
  <c r="Z132" i="28"/>
  <c r="AJ132" i="28" s="1"/>
  <c r="Z140" i="28"/>
  <c r="AJ140" i="28" s="1"/>
  <c r="Z148" i="28"/>
  <c r="AJ148" i="28" s="1"/>
  <c r="Z156" i="28"/>
  <c r="AJ156" i="28" s="1"/>
  <c r="Z13" i="28"/>
  <c r="AJ13" i="28" s="1"/>
  <c r="Z21" i="28"/>
  <c r="AJ21" i="28" s="1"/>
  <c r="Z29" i="28"/>
  <c r="AJ29" i="28" s="1"/>
  <c r="Z37" i="28"/>
  <c r="AJ37" i="28" s="1"/>
  <c r="Z45" i="28"/>
  <c r="AJ45" i="28" s="1"/>
  <c r="Z53" i="28"/>
  <c r="AJ53" i="28" s="1"/>
  <c r="Z61" i="28"/>
  <c r="AJ61" i="28" s="1"/>
  <c r="Z69" i="28"/>
  <c r="AJ69" i="28" s="1"/>
  <c r="Z77" i="28"/>
  <c r="AJ77" i="28" s="1"/>
  <c r="Z85" i="28"/>
  <c r="AJ85" i="28" s="1"/>
  <c r="Z93" i="28"/>
  <c r="AJ93" i="28" s="1"/>
  <c r="Z101" i="28"/>
  <c r="AJ101" i="28" s="1"/>
  <c r="Z109" i="28"/>
  <c r="AJ109" i="28" s="1"/>
  <c r="Z117" i="28"/>
  <c r="AJ117" i="28" s="1"/>
  <c r="Z125" i="28"/>
  <c r="AJ125" i="28" s="1"/>
  <c r="Z133" i="28"/>
  <c r="AJ133" i="28" s="1"/>
  <c r="Z141" i="28"/>
  <c r="AJ141" i="28" s="1"/>
  <c r="Z149" i="28"/>
  <c r="AJ149" i="28" s="1"/>
  <c r="Z157" i="28"/>
  <c r="AJ157" i="28" s="1"/>
  <c r="Z30" i="28"/>
  <c r="AJ30" i="28" s="1"/>
  <c r="Z62" i="28"/>
  <c r="AJ62" i="28" s="1"/>
  <c r="Z94" i="28"/>
  <c r="AJ94" i="28" s="1"/>
  <c r="Z126" i="28"/>
  <c r="AJ126" i="28" s="1"/>
  <c r="Z158" i="28"/>
  <c r="AJ158" i="28" s="1"/>
  <c r="Z31" i="28"/>
  <c r="AJ31" i="28" s="1"/>
  <c r="Z63" i="28"/>
  <c r="AJ63" i="28" s="1"/>
  <c r="Z95" i="28"/>
  <c r="AJ95" i="28" s="1"/>
  <c r="Z127" i="28"/>
  <c r="AJ127" i="28" s="1"/>
  <c r="Z38" i="28"/>
  <c r="AJ38" i="28" s="1"/>
  <c r="Z70" i="28"/>
  <c r="AJ70" i="28" s="1"/>
  <c r="Z102" i="28"/>
  <c r="AJ102" i="28" s="1"/>
  <c r="Z134" i="28"/>
  <c r="AJ134" i="28" s="1"/>
  <c r="Z39" i="28"/>
  <c r="AJ39" i="28" s="1"/>
  <c r="Z71" i="28"/>
  <c r="AJ71" i="28" s="1"/>
  <c r="Z103" i="28"/>
  <c r="AJ103" i="28" s="1"/>
  <c r="Z135" i="28"/>
  <c r="AJ135" i="28" s="1"/>
  <c r="Z23" i="28"/>
  <c r="AJ23" i="28" s="1"/>
  <c r="Z55" i="28"/>
  <c r="AJ55" i="28" s="1"/>
  <c r="Z87" i="28"/>
  <c r="AJ87" i="28" s="1"/>
  <c r="Z119" i="28"/>
  <c r="AJ119" i="28" s="1"/>
  <c r="Z151" i="28"/>
  <c r="AJ151" i="28" s="1"/>
  <c r="Z14" i="28"/>
  <c r="AJ14" i="28" s="1"/>
  <c r="Z46" i="28"/>
  <c r="AJ46" i="28" s="1"/>
  <c r="Z78" i="28"/>
  <c r="AJ78" i="28" s="1"/>
  <c r="Z110" i="28"/>
  <c r="AJ110" i="28" s="1"/>
  <c r="Z142" i="28"/>
  <c r="AJ142" i="28" s="1"/>
  <c r="Z15" i="28"/>
  <c r="AJ15" i="28" s="1"/>
  <c r="Z47" i="28"/>
  <c r="AJ47" i="28" s="1"/>
  <c r="Z79" i="28"/>
  <c r="AJ79" i="28" s="1"/>
  <c r="Z111" i="28"/>
  <c r="AJ111" i="28" s="1"/>
  <c r="Z143" i="28"/>
  <c r="AJ143" i="28" s="1"/>
  <c r="Z22" i="28"/>
  <c r="AJ22" i="28" s="1"/>
  <c r="Z54" i="28"/>
  <c r="AJ54" i="28" s="1"/>
  <c r="Z86" i="28"/>
  <c r="AJ86" i="28" s="1"/>
  <c r="Z118" i="28"/>
  <c r="AJ118" i="28" s="1"/>
  <c r="Z150" i="28"/>
  <c r="AJ150" i="28" s="1"/>
  <c r="R16" i="33"/>
  <c r="AB16" i="33" s="1"/>
  <c r="AM16" i="33" s="1"/>
  <c r="R80" i="33"/>
  <c r="AB80" i="33" s="1"/>
  <c r="AM80" i="33" s="1"/>
  <c r="R144" i="33"/>
  <c r="AB144" i="33" s="1"/>
  <c r="AM144" i="33" s="1"/>
  <c r="R57" i="33"/>
  <c r="AB57" i="33" s="1"/>
  <c r="AM57" i="33" s="1"/>
  <c r="R121" i="33"/>
  <c r="AB121" i="33" s="1"/>
  <c r="AM121" i="33" s="1"/>
  <c r="R34" i="33"/>
  <c r="AB34" i="33" s="1"/>
  <c r="AM34" i="33" s="1"/>
  <c r="R98" i="33"/>
  <c r="AB98" i="33" s="1"/>
  <c r="AM98" i="33" s="1"/>
  <c r="R12" i="33"/>
  <c r="AB12" i="33" s="1"/>
  <c r="AM12" i="33" s="1"/>
  <c r="R76" i="33"/>
  <c r="AB76" i="33" s="1"/>
  <c r="AM76" i="33" s="1"/>
  <c r="R140" i="33"/>
  <c r="AB140" i="33" s="1"/>
  <c r="AM140" i="33" s="1"/>
  <c r="R53" i="33"/>
  <c r="AB53" i="33" s="1"/>
  <c r="AM53" i="33" s="1"/>
  <c r="R14" i="33"/>
  <c r="AB14" i="33" s="1"/>
  <c r="AM14" i="33" s="1"/>
  <c r="R78" i="33"/>
  <c r="AB78" i="33" s="1"/>
  <c r="AM78" i="33" s="1"/>
  <c r="R142" i="33"/>
  <c r="AB142" i="33" s="1"/>
  <c r="AM142" i="33" s="1"/>
  <c r="R155" i="33"/>
  <c r="AB155" i="33" s="1"/>
  <c r="AM155" i="33" s="1"/>
  <c r="R157" i="33"/>
  <c r="AB157" i="33" s="1"/>
  <c r="AM157" i="33" s="1"/>
  <c r="R67" i="33"/>
  <c r="AB67" i="33" s="1"/>
  <c r="AM67" i="33" s="1"/>
  <c r="R24" i="33"/>
  <c r="AB24" i="33" s="1"/>
  <c r="AM24" i="33" s="1"/>
  <c r="R88" i="33"/>
  <c r="AB88" i="33" s="1"/>
  <c r="AM88" i="33" s="1"/>
  <c r="R152" i="33"/>
  <c r="AB152" i="33" s="1"/>
  <c r="AM152" i="33" s="1"/>
  <c r="R65" i="33"/>
  <c r="AB65" i="33" s="1"/>
  <c r="AM65" i="33" s="1"/>
  <c r="R129" i="33"/>
  <c r="AB129" i="33" s="1"/>
  <c r="AM129" i="33" s="1"/>
  <c r="R42" i="33"/>
  <c r="AB42" i="33" s="1"/>
  <c r="AM42" i="33" s="1"/>
  <c r="R106" i="33"/>
  <c r="AB106" i="33" s="1"/>
  <c r="AM106" i="33" s="1"/>
  <c r="R20" i="33"/>
  <c r="AB20" i="33" s="1"/>
  <c r="AM20" i="33" s="1"/>
  <c r="R84" i="33"/>
  <c r="AB84" i="33" s="1"/>
  <c r="AM84" i="33" s="1"/>
  <c r="R148" i="33"/>
  <c r="AB148" i="33" s="1"/>
  <c r="AM148" i="33" s="1"/>
  <c r="R61" i="33"/>
  <c r="AB61" i="33" s="1"/>
  <c r="AM61" i="33" s="1"/>
  <c r="R22" i="33"/>
  <c r="AB22" i="33" s="1"/>
  <c r="AM22" i="33" s="1"/>
  <c r="R86" i="33"/>
  <c r="AB86" i="33" s="1"/>
  <c r="AM86" i="33" s="1"/>
  <c r="R150" i="33"/>
  <c r="AB150" i="33" s="1"/>
  <c r="AM150" i="33" s="1"/>
  <c r="R99" i="33"/>
  <c r="AB99" i="33" s="1"/>
  <c r="AM99" i="33" s="1"/>
  <c r="R35" i="33"/>
  <c r="AB35" i="33" s="1"/>
  <c r="AM35" i="33" s="1"/>
  <c r="R27" i="33"/>
  <c r="AB27" i="33" s="1"/>
  <c r="AM27" i="33" s="1"/>
  <c r="R40" i="33"/>
  <c r="AB40" i="33" s="1"/>
  <c r="AM40" i="33" s="1"/>
  <c r="R104" i="33"/>
  <c r="AB104" i="33" s="1"/>
  <c r="AM104" i="33" s="1"/>
  <c r="R17" i="33"/>
  <c r="AB17" i="33" s="1"/>
  <c r="AM17" i="33" s="1"/>
  <c r="R81" i="33"/>
  <c r="AB81" i="33" s="1"/>
  <c r="AM81" i="33" s="1"/>
  <c r="R145" i="33"/>
  <c r="AB145" i="33" s="1"/>
  <c r="AM145" i="33" s="1"/>
  <c r="R58" i="33"/>
  <c r="AB58" i="33" s="1"/>
  <c r="AM58" i="33" s="1"/>
  <c r="R122" i="33"/>
  <c r="AB122" i="33" s="1"/>
  <c r="AM122" i="33" s="1"/>
  <c r="R36" i="33"/>
  <c r="AB36" i="33" s="1"/>
  <c r="AM36" i="33" s="1"/>
  <c r="R100" i="33"/>
  <c r="AB100" i="33" s="1"/>
  <c r="AM100" i="33" s="1"/>
  <c r="R13" i="33"/>
  <c r="AB13" i="33" s="1"/>
  <c r="AM13" i="33" s="1"/>
  <c r="R77" i="33"/>
  <c r="AB77" i="33" s="1"/>
  <c r="AM77" i="33" s="1"/>
  <c r="R38" i="33"/>
  <c r="AB38" i="33" s="1"/>
  <c r="AM38" i="33" s="1"/>
  <c r="R102" i="33"/>
  <c r="AB102" i="33" s="1"/>
  <c r="AM102" i="33" s="1"/>
  <c r="R15" i="33"/>
  <c r="AB15" i="33" s="1"/>
  <c r="AM15" i="33" s="1"/>
  <c r="R19" i="33"/>
  <c r="AB19" i="33" s="1"/>
  <c r="AM19" i="33" s="1"/>
  <c r="R55" i="33"/>
  <c r="AB55" i="33" s="1"/>
  <c r="AM55" i="33" s="1"/>
  <c r="R91" i="33"/>
  <c r="AB91" i="33" s="1"/>
  <c r="AM91" i="33" s="1"/>
  <c r="R143" i="33"/>
  <c r="AB143" i="33" s="1"/>
  <c r="AM143" i="33" s="1"/>
  <c r="R75" i="33"/>
  <c r="AB75" i="33" s="1"/>
  <c r="AM75" i="33" s="1"/>
  <c r="R48" i="33"/>
  <c r="AB48" i="33" s="1"/>
  <c r="AM48" i="33" s="1"/>
  <c r="R112" i="33"/>
  <c r="AB112" i="33" s="1"/>
  <c r="AM112" i="33" s="1"/>
  <c r="R25" i="33"/>
  <c r="AB25" i="33" s="1"/>
  <c r="AM25" i="33" s="1"/>
  <c r="R89" i="33"/>
  <c r="AB89" i="33" s="1"/>
  <c r="AM89" i="33" s="1"/>
  <c r="R153" i="33"/>
  <c r="AB153" i="33" s="1"/>
  <c r="AM153" i="33" s="1"/>
  <c r="R66" i="33"/>
  <c r="AB66" i="33" s="1"/>
  <c r="AM66" i="33" s="1"/>
  <c r="R130" i="33"/>
  <c r="AB130" i="33" s="1"/>
  <c r="AM130" i="33" s="1"/>
  <c r="R44" i="33"/>
  <c r="AB44" i="33" s="1"/>
  <c r="AM44" i="33" s="1"/>
  <c r="R108" i="33"/>
  <c r="AB108" i="33" s="1"/>
  <c r="AM108" i="33" s="1"/>
  <c r="R21" i="33"/>
  <c r="AB21" i="33" s="1"/>
  <c r="AM21" i="33" s="1"/>
  <c r="R85" i="33"/>
  <c r="AB85" i="33" s="1"/>
  <c r="AM85" i="33" s="1"/>
  <c r="R46" i="33"/>
  <c r="AB46" i="33" s="1"/>
  <c r="AM46" i="33" s="1"/>
  <c r="R110" i="33"/>
  <c r="AB110" i="33" s="1"/>
  <c r="AM110" i="33" s="1"/>
  <c r="R47" i="33"/>
  <c r="AB47" i="33" s="1"/>
  <c r="AM47" i="33" s="1"/>
  <c r="R51" i="33"/>
  <c r="AB51" i="33" s="1"/>
  <c r="AM51" i="33" s="1"/>
  <c r="R87" i="33"/>
  <c r="AB87" i="33" s="1"/>
  <c r="AM87" i="33" s="1"/>
  <c r="R119" i="33"/>
  <c r="AB119" i="33" s="1"/>
  <c r="AM119" i="33" s="1"/>
  <c r="R56" i="33"/>
  <c r="AB56" i="33" s="1"/>
  <c r="AM56" i="33" s="1"/>
  <c r="R120" i="33"/>
  <c r="AB120" i="33" s="1"/>
  <c r="AM120" i="33" s="1"/>
  <c r="R33" i="33"/>
  <c r="AB33" i="33" s="1"/>
  <c r="AM33" i="33" s="1"/>
  <c r="R97" i="33"/>
  <c r="AB97" i="33" s="1"/>
  <c r="AM97" i="33" s="1"/>
  <c r="R10" i="33"/>
  <c r="AB10" i="33" s="1"/>
  <c r="AM10" i="33" s="1"/>
  <c r="R74" i="33"/>
  <c r="AB74" i="33" s="1"/>
  <c r="AM74" i="33" s="1"/>
  <c r="R138" i="33"/>
  <c r="AB138" i="33" s="1"/>
  <c r="AM138" i="33" s="1"/>
  <c r="R52" i="33"/>
  <c r="AB52" i="33" s="1"/>
  <c r="AM52" i="33" s="1"/>
  <c r="R116" i="33"/>
  <c r="AB116" i="33" s="1"/>
  <c r="AM116" i="33" s="1"/>
  <c r="R29" i="33"/>
  <c r="AB29" i="33" s="1"/>
  <c r="AM29" i="33" s="1"/>
  <c r="R93" i="33"/>
  <c r="AB93" i="33" s="1"/>
  <c r="AM93" i="33" s="1"/>
  <c r="R54" i="33"/>
  <c r="AB54" i="33" s="1"/>
  <c r="AM54" i="33" s="1"/>
  <c r="R118" i="33"/>
  <c r="AB118" i="33" s="1"/>
  <c r="AM118" i="33" s="1"/>
  <c r="R79" i="33"/>
  <c r="AB79" i="33" s="1"/>
  <c r="AM79" i="33" s="1"/>
  <c r="R83" i="33"/>
  <c r="AB83" i="33" s="1"/>
  <c r="AM83" i="33" s="1"/>
  <c r="R117" i="33"/>
  <c r="AB117" i="33" s="1"/>
  <c r="AM117" i="33" s="1"/>
  <c r="R141" i="33"/>
  <c r="AB141" i="33" s="1"/>
  <c r="AM141" i="33" s="1"/>
  <c r="R64" i="33"/>
  <c r="AB64" i="33" s="1"/>
  <c r="AM64" i="33" s="1"/>
  <c r="R128" i="33"/>
  <c r="AB128" i="33" s="1"/>
  <c r="AM128" i="33" s="1"/>
  <c r="R41" i="33"/>
  <c r="AB41" i="33" s="1"/>
  <c r="AM41" i="33" s="1"/>
  <c r="R105" i="33"/>
  <c r="AB105" i="33" s="1"/>
  <c r="AM105" i="33" s="1"/>
  <c r="R72" i="33"/>
  <c r="AB72" i="33" s="1"/>
  <c r="AM72" i="33" s="1"/>
  <c r="R136" i="33"/>
  <c r="AB136" i="33" s="1"/>
  <c r="AM136" i="33" s="1"/>
  <c r="R49" i="33"/>
  <c r="AB49" i="33" s="1"/>
  <c r="AM49" i="33" s="1"/>
  <c r="R113" i="33"/>
  <c r="AB113" i="33" s="1"/>
  <c r="AM113" i="33" s="1"/>
  <c r="R26" i="33"/>
  <c r="AB26" i="33" s="1"/>
  <c r="AM26" i="33" s="1"/>
  <c r="R90" i="33"/>
  <c r="AB90" i="33" s="1"/>
  <c r="AM90" i="33" s="1"/>
  <c r="R154" i="33"/>
  <c r="AB154" i="33" s="1"/>
  <c r="AM154" i="33" s="1"/>
  <c r="R68" i="33"/>
  <c r="AB68" i="33" s="1"/>
  <c r="AM68" i="33" s="1"/>
  <c r="R132" i="33"/>
  <c r="AB132" i="33" s="1"/>
  <c r="AM132" i="33" s="1"/>
  <c r="R45" i="33"/>
  <c r="AB45" i="33" s="1"/>
  <c r="AM45" i="33" s="1"/>
  <c r="R109" i="33"/>
  <c r="AB109" i="33" s="1"/>
  <c r="AM109" i="33" s="1"/>
  <c r="R70" i="33"/>
  <c r="AB70" i="33" s="1"/>
  <c r="AM70" i="33" s="1"/>
  <c r="R134" i="33"/>
  <c r="AB134" i="33" s="1"/>
  <c r="AM134" i="33" s="1"/>
  <c r="R133" i="33"/>
  <c r="AB133" i="33" s="1"/>
  <c r="AM133" i="33" s="1"/>
  <c r="R135" i="33"/>
  <c r="AB135" i="33" s="1"/>
  <c r="AM135" i="33" s="1"/>
  <c r="R31" i="33"/>
  <c r="AB31" i="33" s="1"/>
  <c r="AM31" i="33" s="1"/>
  <c r="R18" i="33"/>
  <c r="AB18" i="33" s="1"/>
  <c r="AM18" i="33" s="1"/>
  <c r="R124" i="33"/>
  <c r="AB124" i="33" s="1"/>
  <c r="AM124" i="33" s="1"/>
  <c r="R126" i="33"/>
  <c r="AB126" i="33" s="1"/>
  <c r="AM126" i="33" s="1"/>
  <c r="R125" i="33"/>
  <c r="AB125" i="33" s="1"/>
  <c r="AM125" i="33" s="1"/>
  <c r="R149" i="33"/>
  <c r="AB149" i="33" s="1"/>
  <c r="AM149" i="33" s="1"/>
  <c r="R50" i="33"/>
  <c r="AB50" i="33" s="1"/>
  <c r="AM50" i="33" s="1"/>
  <c r="R156" i="33"/>
  <c r="AB156" i="33" s="1"/>
  <c r="AM156" i="33" s="1"/>
  <c r="R158" i="33"/>
  <c r="AB158" i="33" s="1"/>
  <c r="AM158" i="33" s="1"/>
  <c r="R63" i="33"/>
  <c r="AB63" i="33" s="1"/>
  <c r="AM63" i="33" s="1"/>
  <c r="R11" i="33"/>
  <c r="AB11" i="33" s="1"/>
  <c r="AM11" i="33" s="1"/>
  <c r="R82" i="33"/>
  <c r="AB82" i="33" s="1"/>
  <c r="AM82" i="33" s="1"/>
  <c r="R37" i="33"/>
  <c r="AB37" i="33" s="1"/>
  <c r="AM37" i="33" s="1"/>
  <c r="R111" i="33"/>
  <c r="AB111" i="33" s="1"/>
  <c r="AM111" i="33" s="1"/>
  <c r="R95" i="33"/>
  <c r="AB95" i="33" s="1"/>
  <c r="AM95" i="33" s="1"/>
  <c r="R43" i="33"/>
  <c r="AB43" i="33" s="1"/>
  <c r="AM43" i="33" s="1"/>
  <c r="R32" i="33"/>
  <c r="AB32" i="33" s="1"/>
  <c r="AM32" i="33" s="1"/>
  <c r="R114" i="33"/>
  <c r="AB114" i="33" s="1"/>
  <c r="AM114" i="33" s="1"/>
  <c r="R69" i="33"/>
  <c r="AB69" i="33" s="1"/>
  <c r="AM69" i="33" s="1"/>
  <c r="R147" i="33"/>
  <c r="AB147" i="33" s="1"/>
  <c r="AM147" i="33" s="1"/>
  <c r="R123" i="33"/>
  <c r="AB123" i="33" s="1"/>
  <c r="AM123" i="33" s="1"/>
  <c r="R107" i="33"/>
  <c r="AB107" i="33" s="1"/>
  <c r="AM107" i="33" s="1"/>
  <c r="R96" i="33"/>
  <c r="AB96" i="33" s="1"/>
  <c r="AM96" i="33" s="1"/>
  <c r="R146" i="33"/>
  <c r="AB146" i="33" s="1"/>
  <c r="AM146" i="33" s="1"/>
  <c r="R101" i="33"/>
  <c r="AB101" i="33" s="1"/>
  <c r="AM101" i="33" s="1"/>
  <c r="R115" i="33"/>
  <c r="AB115" i="33" s="1"/>
  <c r="AM115" i="33" s="1"/>
  <c r="R39" i="33"/>
  <c r="AB39" i="33" s="1"/>
  <c r="AM39" i="33" s="1"/>
  <c r="R131" i="33"/>
  <c r="AB131" i="33" s="1"/>
  <c r="AM131" i="33" s="1"/>
  <c r="R9" i="33"/>
  <c r="AB9" i="33" s="1"/>
  <c r="AM9" i="33" s="1"/>
  <c r="R28" i="33"/>
  <c r="AB28" i="33" s="1"/>
  <c r="AM28" i="33" s="1"/>
  <c r="R30" i="33"/>
  <c r="AB30" i="33" s="1"/>
  <c r="AM30" i="33" s="1"/>
  <c r="R23" i="33"/>
  <c r="AB23" i="33" s="1"/>
  <c r="AM23" i="33" s="1"/>
  <c r="R71" i="33"/>
  <c r="AB71" i="33" s="1"/>
  <c r="AM71" i="33" s="1"/>
  <c r="R151" i="33"/>
  <c r="AB151" i="33" s="1"/>
  <c r="AM151" i="33" s="1"/>
  <c r="R73" i="33"/>
  <c r="AB73" i="33" s="1"/>
  <c r="AM73" i="33" s="1"/>
  <c r="R60" i="33"/>
  <c r="AB60" i="33" s="1"/>
  <c r="AM60" i="33" s="1"/>
  <c r="R62" i="33"/>
  <c r="AB62" i="33" s="1"/>
  <c r="AM62" i="33" s="1"/>
  <c r="R139" i="33"/>
  <c r="AB139" i="33" s="1"/>
  <c r="AM139" i="33" s="1"/>
  <c r="R103" i="33"/>
  <c r="AB103" i="33" s="1"/>
  <c r="AM103" i="33" s="1"/>
  <c r="R137" i="33"/>
  <c r="AB137" i="33" s="1"/>
  <c r="AM137" i="33" s="1"/>
  <c r="R92" i="33"/>
  <c r="AB92" i="33" s="1"/>
  <c r="AM92" i="33" s="1"/>
  <c r="R94" i="33"/>
  <c r="AB94" i="33" s="1"/>
  <c r="AM94" i="33" s="1"/>
  <c r="R59" i="33"/>
  <c r="AB59" i="33" s="1"/>
  <c r="AM59" i="33" s="1"/>
  <c r="R127" i="33"/>
  <c r="AB127" i="33" s="1"/>
  <c r="AM127" i="33" s="1"/>
  <c r="U8" i="33"/>
  <c r="AE8" i="33" s="1"/>
  <c r="Y8" i="33"/>
  <c r="AJ8" i="33" s="1"/>
  <c r="W8" i="33"/>
  <c r="AG8" i="33" s="1"/>
  <c r="T8" i="33"/>
  <c r="AD8" i="33" s="1"/>
  <c r="Q8" i="33"/>
  <c r="AA8" i="33" s="1"/>
  <c r="S8" i="33"/>
  <c r="AC8" i="33" s="1"/>
  <c r="V8" i="33"/>
  <c r="AF8" i="33" s="1"/>
  <c r="Z8" i="33"/>
  <c r="AK8" i="33" s="1"/>
  <c r="R8" i="33"/>
  <c r="AB8" i="33" s="1"/>
  <c r="X8" i="33"/>
  <c r="AH8" i="33" s="1"/>
  <c r="W11" i="28"/>
  <c r="AG11" i="28" s="1"/>
  <c r="W19" i="28"/>
  <c r="AG19" i="28" s="1"/>
  <c r="W27" i="28"/>
  <c r="AG27" i="28" s="1"/>
  <c r="W35" i="28"/>
  <c r="AG35" i="28" s="1"/>
  <c r="W43" i="28"/>
  <c r="AG43" i="28" s="1"/>
  <c r="W51" i="28"/>
  <c r="AG51" i="28" s="1"/>
  <c r="W59" i="28"/>
  <c r="AG59" i="28" s="1"/>
  <c r="W67" i="28"/>
  <c r="AG67" i="28" s="1"/>
  <c r="W75" i="28"/>
  <c r="AG75" i="28" s="1"/>
  <c r="W83" i="28"/>
  <c r="AG83" i="28" s="1"/>
  <c r="W91" i="28"/>
  <c r="AG91" i="28" s="1"/>
  <c r="W99" i="28"/>
  <c r="AG99" i="28" s="1"/>
  <c r="W107" i="28"/>
  <c r="AG107" i="28" s="1"/>
  <c r="W115" i="28"/>
  <c r="AG115" i="28" s="1"/>
  <c r="W123" i="28"/>
  <c r="AG123" i="28" s="1"/>
  <c r="W131" i="28"/>
  <c r="AG131" i="28" s="1"/>
  <c r="W139" i="28"/>
  <c r="AG139" i="28" s="1"/>
  <c r="W147" i="28"/>
  <c r="AG147" i="28" s="1"/>
  <c r="W155" i="28"/>
  <c r="AG155" i="28" s="1"/>
  <c r="W12" i="28"/>
  <c r="AG12" i="28" s="1"/>
  <c r="W20" i="28"/>
  <c r="AG20" i="28" s="1"/>
  <c r="W28" i="28"/>
  <c r="AG28" i="28" s="1"/>
  <c r="W36" i="28"/>
  <c r="AG36" i="28" s="1"/>
  <c r="W44" i="28"/>
  <c r="AG44" i="28" s="1"/>
  <c r="W52" i="28"/>
  <c r="AG52" i="28" s="1"/>
  <c r="W60" i="28"/>
  <c r="AG60" i="28" s="1"/>
  <c r="W68" i="28"/>
  <c r="AG68" i="28" s="1"/>
  <c r="W76" i="28"/>
  <c r="AG76" i="28" s="1"/>
  <c r="W84" i="28"/>
  <c r="AG84" i="28" s="1"/>
  <c r="W92" i="28"/>
  <c r="AG92" i="28" s="1"/>
  <c r="W100" i="28"/>
  <c r="AG100" i="28" s="1"/>
  <c r="W108" i="28"/>
  <c r="AG108" i="28" s="1"/>
  <c r="W116" i="28"/>
  <c r="AG116" i="28" s="1"/>
  <c r="W124" i="28"/>
  <c r="AG124" i="28" s="1"/>
  <c r="W132" i="28"/>
  <c r="AG132" i="28" s="1"/>
  <c r="W140" i="28"/>
  <c r="AG140" i="28" s="1"/>
  <c r="W148" i="28"/>
  <c r="AG148" i="28" s="1"/>
  <c r="W156" i="28"/>
  <c r="AG156" i="28" s="1"/>
  <c r="W13" i="28"/>
  <c r="AG13" i="28" s="1"/>
  <c r="W21" i="28"/>
  <c r="AG21" i="28" s="1"/>
  <c r="W29" i="28"/>
  <c r="AG29" i="28" s="1"/>
  <c r="W37" i="28"/>
  <c r="AG37" i="28" s="1"/>
  <c r="W45" i="28"/>
  <c r="AG45" i="28" s="1"/>
  <c r="W53" i="28"/>
  <c r="AG53" i="28" s="1"/>
  <c r="W61" i="28"/>
  <c r="AG61" i="28" s="1"/>
  <c r="W69" i="28"/>
  <c r="AG69" i="28" s="1"/>
  <c r="W77" i="28"/>
  <c r="AG77" i="28" s="1"/>
  <c r="W85" i="28"/>
  <c r="AG85" i="28" s="1"/>
  <c r="W93" i="28"/>
  <c r="AG93" i="28" s="1"/>
  <c r="W101" i="28"/>
  <c r="AG101" i="28" s="1"/>
  <c r="W109" i="28"/>
  <c r="AG109" i="28" s="1"/>
  <c r="W117" i="28"/>
  <c r="AG117" i="28" s="1"/>
  <c r="W125" i="28"/>
  <c r="AG125" i="28" s="1"/>
  <c r="W133" i="28"/>
  <c r="AG133" i="28" s="1"/>
  <c r="W141" i="28"/>
  <c r="AG141" i="28" s="1"/>
  <c r="W149" i="28"/>
  <c r="AG149" i="28" s="1"/>
  <c r="W157" i="28"/>
  <c r="AG157" i="28" s="1"/>
  <c r="W14" i="28"/>
  <c r="AG14" i="28" s="1"/>
  <c r="W22" i="28"/>
  <c r="AG22" i="28" s="1"/>
  <c r="W30" i="28"/>
  <c r="AG30" i="28" s="1"/>
  <c r="W38" i="28"/>
  <c r="AG38" i="28" s="1"/>
  <c r="W46" i="28"/>
  <c r="AG46" i="28" s="1"/>
  <c r="W54" i="28"/>
  <c r="AG54" i="28" s="1"/>
  <c r="W62" i="28"/>
  <c r="AG62" i="28" s="1"/>
  <c r="W70" i="28"/>
  <c r="AG70" i="28" s="1"/>
  <c r="W78" i="28"/>
  <c r="AG78" i="28" s="1"/>
  <c r="W86" i="28"/>
  <c r="AG86" i="28" s="1"/>
  <c r="W94" i="28"/>
  <c r="AG94" i="28" s="1"/>
  <c r="W102" i="28"/>
  <c r="AG102" i="28" s="1"/>
  <c r="W110" i="28"/>
  <c r="AG110" i="28" s="1"/>
  <c r="W118" i="28"/>
  <c r="AG118" i="28" s="1"/>
  <c r="W126" i="28"/>
  <c r="AG126" i="28" s="1"/>
  <c r="W134" i="28"/>
  <c r="AG134" i="28" s="1"/>
  <c r="W142" i="28"/>
  <c r="AG142" i="28" s="1"/>
  <c r="W150" i="28"/>
  <c r="AG150" i="28" s="1"/>
  <c r="W158" i="28"/>
  <c r="AG158" i="28" s="1"/>
  <c r="W15" i="28"/>
  <c r="AG15" i="28" s="1"/>
  <c r="W23" i="28"/>
  <c r="AG23" i="28" s="1"/>
  <c r="W31" i="28"/>
  <c r="AG31" i="28" s="1"/>
  <c r="W39" i="28"/>
  <c r="AG39" i="28" s="1"/>
  <c r="W47" i="28"/>
  <c r="AG47" i="28" s="1"/>
  <c r="W55" i="28"/>
  <c r="AG55" i="28" s="1"/>
  <c r="W63" i="28"/>
  <c r="AG63" i="28" s="1"/>
  <c r="W71" i="28"/>
  <c r="AG71" i="28" s="1"/>
  <c r="W79" i="28"/>
  <c r="AG79" i="28" s="1"/>
  <c r="W87" i="28"/>
  <c r="AG87" i="28" s="1"/>
  <c r="W95" i="28"/>
  <c r="AG95" i="28" s="1"/>
  <c r="W103" i="28"/>
  <c r="AG103" i="28" s="1"/>
  <c r="W111" i="28"/>
  <c r="AG111" i="28" s="1"/>
  <c r="W119" i="28"/>
  <c r="AG119" i="28" s="1"/>
  <c r="W127" i="28"/>
  <c r="AG127" i="28" s="1"/>
  <c r="W135" i="28"/>
  <c r="AG135" i="28" s="1"/>
  <c r="W143" i="28"/>
  <c r="AG143" i="28" s="1"/>
  <c r="W151" i="28"/>
  <c r="AG151" i="28" s="1"/>
  <c r="W16" i="28"/>
  <c r="AG16" i="28" s="1"/>
  <c r="W24" i="28"/>
  <c r="AG24" i="28" s="1"/>
  <c r="W32" i="28"/>
  <c r="AG32" i="28" s="1"/>
  <c r="W40" i="28"/>
  <c r="AG40" i="28" s="1"/>
  <c r="W48" i="28"/>
  <c r="AG48" i="28" s="1"/>
  <c r="W56" i="28"/>
  <c r="AG56" i="28" s="1"/>
  <c r="W64" i="28"/>
  <c r="AG64" i="28" s="1"/>
  <c r="W72" i="28"/>
  <c r="AG72" i="28" s="1"/>
  <c r="W80" i="28"/>
  <c r="AG80" i="28" s="1"/>
  <c r="W88" i="28"/>
  <c r="AG88" i="28" s="1"/>
  <c r="W96" i="28"/>
  <c r="AG96" i="28" s="1"/>
  <c r="W104" i="28"/>
  <c r="AG104" i="28" s="1"/>
  <c r="W112" i="28"/>
  <c r="AG112" i="28" s="1"/>
  <c r="W120" i="28"/>
  <c r="AG120" i="28" s="1"/>
  <c r="W128" i="28"/>
  <c r="AG128" i="28" s="1"/>
  <c r="W136" i="28"/>
  <c r="AG136" i="28" s="1"/>
  <c r="W144" i="28"/>
  <c r="AG144" i="28" s="1"/>
  <c r="W152" i="28"/>
  <c r="AG152" i="28" s="1"/>
  <c r="W9" i="28"/>
  <c r="AG9" i="28" s="1"/>
  <c r="W17" i="28"/>
  <c r="AG17" i="28" s="1"/>
  <c r="W25" i="28"/>
  <c r="AG25" i="28" s="1"/>
  <c r="W33" i="28"/>
  <c r="AG33" i="28" s="1"/>
  <c r="W41" i="28"/>
  <c r="AG41" i="28" s="1"/>
  <c r="W49" i="28"/>
  <c r="AG49" i="28" s="1"/>
  <c r="W57" i="28"/>
  <c r="AG57" i="28" s="1"/>
  <c r="W65" i="28"/>
  <c r="AG65" i="28" s="1"/>
  <c r="W73" i="28"/>
  <c r="AG73" i="28" s="1"/>
  <c r="W81" i="28"/>
  <c r="AG81" i="28" s="1"/>
  <c r="W89" i="28"/>
  <c r="AG89" i="28" s="1"/>
  <c r="W97" i="28"/>
  <c r="AG97" i="28" s="1"/>
  <c r="W105" i="28"/>
  <c r="AG105" i="28" s="1"/>
  <c r="W113" i="28"/>
  <c r="AG113" i="28" s="1"/>
  <c r="W121" i="28"/>
  <c r="AG121" i="28" s="1"/>
  <c r="W129" i="28"/>
  <c r="AG129" i="28" s="1"/>
  <c r="W137" i="28"/>
  <c r="AG137" i="28" s="1"/>
  <c r="W145" i="28"/>
  <c r="AG145" i="28" s="1"/>
  <c r="W153" i="28"/>
  <c r="AG153" i="28" s="1"/>
  <c r="W10" i="28"/>
  <c r="AG10" i="28" s="1"/>
  <c r="W18" i="28"/>
  <c r="AG18" i="28" s="1"/>
  <c r="W26" i="28"/>
  <c r="AG26" i="28" s="1"/>
  <c r="W34" i="28"/>
  <c r="AG34" i="28" s="1"/>
  <c r="W42" i="28"/>
  <c r="AG42" i="28" s="1"/>
  <c r="W50" i="28"/>
  <c r="AG50" i="28" s="1"/>
  <c r="W58" i="28"/>
  <c r="AG58" i="28" s="1"/>
  <c r="W66" i="28"/>
  <c r="AG66" i="28" s="1"/>
  <c r="W74" i="28"/>
  <c r="AG74" i="28" s="1"/>
  <c r="W82" i="28"/>
  <c r="AG82" i="28" s="1"/>
  <c r="W90" i="28"/>
  <c r="AG90" i="28" s="1"/>
  <c r="W98" i="28"/>
  <c r="AG98" i="28" s="1"/>
  <c r="W106" i="28"/>
  <c r="AG106" i="28" s="1"/>
  <c r="W114" i="28"/>
  <c r="AG114" i="28" s="1"/>
  <c r="W122" i="28"/>
  <c r="AG122" i="28" s="1"/>
  <c r="W130" i="28"/>
  <c r="AG130" i="28" s="1"/>
  <c r="W138" i="28"/>
  <c r="AG138" i="28" s="1"/>
  <c r="W146" i="28"/>
  <c r="AG146" i="28" s="1"/>
  <c r="W154" i="28"/>
  <c r="AG154" i="28" s="1"/>
  <c r="U31" i="33"/>
  <c r="AE31" i="33" s="1"/>
  <c r="U9" i="33"/>
  <c r="AE9" i="33" s="1"/>
  <c r="U73" i="33"/>
  <c r="AE73" i="33" s="1"/>
  <c r="U58" i="33"/>
  <c r="AE58" i="33" s="1"/>
  <c r="U43" i="33"/>
  <c r="AE43" i="33" s="1"/>
  <c r="U36" i="33"/>
  <c r="AE36" i="33" s="1"/>
  <c r="U45" i="33"/>
  <c r="AE45" i="33" s="1"/>
  <c r="U95" i="33"/>
  <c r="AE95" i="33" s="1"/>
  <c r="U14" i="33"/>
  <c r="AE14" i="33" s="1"/>
  <c r="U128" i="33"/>
  <c r="AE128" i="33" s="1"/>
  <c r="U97" i="33"/>
  <c r="AE97" i="33" s="1"/>
  <c r="U22" i="33"/>
  <c r="AE22" i="33" s="1"/>
  <c r="U130" i="33"/>
  <c r="AE130" i="33" s="1"/>
  <c r="U99" i="33"/>
  <c r="AE99" i="33" s="1"/>
  <c r="U30" i="33"/>
  <c r="AE30" i="33" s="1"/>
  <c r="U132" i="33"/>
  <c r="AE132" i="33" s="1"/>
  <c r="U102" i="33"/>
  <c r="AE102" i="33" s="1"/>
  <c r="U118" i="33"/>
  <c r="AE118" i="33" s="1"/>
  <c r="U39" i="33"/>
  <c r="AE39" i="33" s="1"/>
  <c r="U17" i="33"/>
  <c r="AE17" i="33" s="1"/>
  <c r="U81" i="33"/>
  <c r="AE81" i="33" s="1"/>
  <c r="U66" i="33"/>
  <c r="AE66" i="33" s="1"/>
  <c r="U51" i="33"/>
  <c r="AE51" i="33" s="1"/>
  <c r="U44" i="33"/>
  <c r="AE44" i="33" s="1"/>
  <c r="U53" i="33"/>
  <c r="AE53" i="33" s="1"/>
  <c r="U103" i="33"/>
  <c r="AE103" i="33" s="1"/>
  <c r="U46" i="33"/>
  <c r="AE46" i="33" s="1"/>
  <c r="U136" i="33"/>
  <c r="AE136" i="33" s="1"/>
  <c r="U105" i="33"/>
  <c r="AE105" i="33" s="1"/>
  <c r="U54" i="33"/>
  <c r="AE54" i="33" s="1"/>
  <c r="U138" i="33"/>
  <c r="AE138" i="33" s="1"/>
  <c r="U107" i="33"/>
  <c r="AE107" i="33" s="1"/>
  <c r="U62" i="33"/>
  <c r="AE62" i="33" s="1"/>
  <c r="U140" i="33"/>
  <c r="AE140" i="33" s="1"/>
  <c r="U134" i="33"/>
  <c r="AE134" i="33" s="1"/>
  <c r="U150" i="33"/>
  <c r="AE150" i="33" s="1"/>
  <c r="U101" i="33"/>
  <c r="AE101" i="33" s="1"/>
  <c r="U47" i="33"/>
  <c r="AE47" i="33" s="1"/>
  <c r="U25" i="33"/>
  <c r="AE25" i="33" s="1"/>
  <c r="U10" i="33"/>
  <c r="AE10" i="33" s="1"/>
  <c r="U74" i="33"/>
  <c r="AE74" i="33" s="1"/>
  <c r="U59" i="33"/>
  <c r="AE59" i="33" s="1"/>
  <c r="U52" i="33"/>
  <c r="AE52" i="33" s="1"/>
  <c r="U61" i="33"/>
  <c r="AE61" i="33" s="1"/>
  <c r="U111" i="33"/>
  <c r="AE111" i="33" s="1"/>
  <c r="U72" i="33"/>
  <c r="AE72" i="33" s="1"/>
  <c r="U144" i="33"/>
  <c r="AE144" i="33" s="1"/>
  <c r="U113" i="33"/>
  <c r="AE113" i="33" s="1"/>
  <c r="U78" i="33"/>
  <c r="AE78" i="33" s="1"/>
  <c r="U146" i="33"/>
  <c r="AE146" i="33" s="1"/>
  <c r="U115" i="33"/>
  <c r="AE115" i="33" s="1"/>
  <c r="U83" i="33"/>
  <c r="AE83" i="33" s="1"/>
  <c r="U148" i="33"/>
  <c r="AE148" i="33" s="1"/>
  <c r="U109" i="33"/>
  <c r="AE109" i="33" s="1"/>
  <c r="U85" i="33"/>
  <c r="AE85" i="33" s="1"/>
  <c r="U117" i="33"/>
  <c r="AE117" i="33" s="1"/>
  <c r="U55" i="33"/>
  <c r="AE55" i="33" s="1"/>
  <c r="U33" i="33"/>
  <c r="AE33" i="33" s="1"/>
  <c r="U18" i="33"/>
  <c r="AE18" i="33" s="1"/>
  <c r="U82" i="33"/>
  <c r="AE82" i="33" s="1"/>
  <c r="U67" i="33"/>
  <c r="AE67" i="33" s="1"/>
  <c r="U60" i="33"/>
  <c r="AE60" i="33" s="1"/>
  <c r="U69" i="33"/>
  <c r="AE69" i="33" s="1"/>
  <c r="U119" i="33"/>
  <c r="AE119" i="33" s="1"/>
  <c r="U88" i="33"/>
  <c r="AE88" i="33" s="1"/>
  <c r="U152" i="33"/>
  <c r="AE152" i="33" s="1"/>
  <c r="U121" i="33"/>
  <c r="AE121" i="33" s="1"/>
  <c r="U90" i="33"/>
  <c r="AE90" i="33" s="1"/>
  <c r="U154" i="33"/>
  <c r="AE154" i="33" s="1"/>
  <c r="U123" i="33"/>
  <c r="AE123" i="33" s="1"/>
  <c r="U92" i="33"/>
  <c r="AE92" i="33" s="1"/>
  <c r="U156" i="33"/>
  <c r="AE156" i="33" s="1"/>
  <c r="U141" i="33"/>
  <c r="AE141" i="33" s="1"/>
  <c r="U125" i="33"/>
  <c r="AE125" i="33" s="1"/>
  <c r="U133" i="33"/>
  <c r="AE133" i="33" s="1"/>
  <c r="U63" i="33"/>
  <c r="AE63" i="33" s="1"/>
  <c r="U41" i="33"/>
  <c r="AE41" i="33" s="1"/>
  <c r="U26" i="33"/>
  <c r="AE26" i="33" s="1"/>
  <c r="U11" i="33"/>
  <c r="AE11" i="33" s="1"/>
  <c r="U75" i="33"/>
  <c r="AE75" i="33" s="1"/>
  <c r="U13" i="33"/>
  <c r="AE13" i="33" s="1"/>
  <c r="U77" i="33"/>
  <c r="AE77" i="33" s="1"/>
  <c r="U127" i="33"/>
  <c r="AE127" i="33" s="1"/>
  <c r="U96" i="33"/>
  <c r="AE96" i="33" s="1"/>
  <c r="U16" i="33"/>
  <c r="AE16" i="33" s="1"/>
  <c r="U129" i="33"/>
  <c r="AE129" i="33" s="1"/>
  <c r="U98" i="33"/>
  <c r="AE98" i="33" s="1"/>
  <c r="U24" i="33"/>
  <c r="AE24" i="33" s="1"/>
  <c r="U131" i="33"/>
  <c r="AE131" i="33" s="1"/>
  <c r="U100" i="33"/>
  <c r="AE100" i="33" s="1"/>
  <c r="U32" i="33"/>
  <c r="AE32" i="33" s="1"/>
  <c r="U110" i="33"/>
  <c r="AE110" i="33" s="1"/>
  <c r="U157" i="33"/>
  <c r="AE157" i="33" s="1"/>
  <c r="U149" i="33"/>
  <c r="AE149" i="33" s="1"/>
  <c r="U71" i="33"/>
  <c r="AE71" i="33" s="1"/>
  <c r="U49" i="33"/>
  <c r="AE49" i="33" s="1"/>
  <c r="U34" i="33"/>
  <c r="AE34" i="33" s="1"/>
  <c r="U19" i="33"/>
  <c r="AE19" i="33" s="1"/>
  <c r="U12" i="33"/>
  <c r="AE12" i="33" s="1"/>
  <c r="U21" i="33"/>
  <c r="AE21" i="33" s="1"/>
  <c r="U40" i="33"/>
  <c r="AE40" i="33" s="1"/>
  <c r="U135" i="33"/>
  <c r="AE135" i="33" s="1"/>
  <c r="U104" i="33"/>
  <c r="AE104" i="33" s="1"/>
  <c r="U48" i="33"/>
  <c r="AE48" i="33" s="1"/>
  <c r="U137" i="33"/>
  <c r="AE137" i="33" s="1"/>
  <c r="U106" i="33"/>
  <c r="AE106" i="33" s="1"/>
  <c r="U56" i="33"/>
  <c r="AE56" i="33" s="1"/>
  <c r="U139" i="33"/>
  <c r="AE139" i="33" s="1"/>
  <c r="U108" i="33"/>
  <c r="AE108" i="33" s="1"/>
  <c r="U64" i="33"/>
  <c r="AE64" i="33" s="1"/>
  <c r="U142" i="33"/>
  <c r="AE142" i="33" s="1"/>
  <c r="U94" i="33"/>
  <c r="AE94" i="33" s="1"/>
  <c r="U15" i="33"/>
  <c r="AE15" i="33" s="1"/>
  <c r="U79" i="33"/>
  <c r="AE79" i="33" s="1"/>
  <c r="U57" i="33"/>
  <c r="AE57" i="33" s="1"/>
  <c r="U42" i="33"/>
  <c r="AE42" i="33" s="1"/>
  <c r="U27" i="33"/>
  <c r="AE27" i="33" s="1"/>
  <c r="U20" i="33"/>
  <c r="AE20" i="33" s="1"/>
  <c r="U29" i="33"/>
  <c r="AE29" i="33" s="1"/>
  <c r="U70" i="33"/>
  <c r="AE70" i="33" s="1"/>
  <c r="U143" i="33"/>
  <c r="AE143" i="33" s="1"/>
  <c r="U112" i="33"/>
  <c r="AE112" i="33" s="1"/>
  <c r="U76" i="33"/>
  <c r="AE76" i="33" s="1"/>
  <c r="U145" i="33"/>
  <c r="AE145" i="33" s="1"/>
  <c r="U114" i="33"/>
  <c r="AE114" i="33" s="1"/>
  <c r="U80" i="33"/>
  <c r="AE80" i="33" s="1"/>
  <c r="U147" i="33"/>
  <c r="AE147" i="33" s="1"/>
  <c r="U116" i="33"/>
  <c r="AE116" i="33" s="1"/>
  <c r="U84" i="33"/>
  <c r="AE84" i="33" s="1"/>
  <c r="U38" i="33"/>
  <c r="AE38" i="33" s="1"/>
  <c r="U126" i="33"/>
  <c r="AE126" i="33" s="1"/>
  <c r="U23" i="33"/>
  <c r="AE23" i="33" s="1"/>
  <c r="U87" i="33"/>
  <c r="AE87" i="33" s="1"/>
  <c r="U65" i="33"/>
  <c r="AE65" i="33" s="1"/>
  <c r="U50" i="33"/>
  <c r="AE50" i="33" s="1"/>
  <c r="U35" i="33"/>
  <c r="AE35" i="33" s="1"/>
  <c r="U28" i="33"/>
  <c r="AE28" i="33" s="1"/>
  <c r="U37" i="33"/>
  <c r="AE37" i="33" s="1"/>
  <c r="U86" i="33"/>
  <c r="AE86" i="33" s="1"/>
  <c r="U151" i="33"/>
  <c r="AE151" i="33" s="1"/>
  <c r="U120" i="33"/>
  <c r="AE120" i="33" s="1"/>
  <c r="U89" i="33"/>
  <c r="AE89" i="33" s="1"/>
  <c r="U153" i="33"/>
  <c r="AE153" i="33" s="1"/>
  <c r="U122" i="33"/>
  <c r="AE122" i="33" s="1"/>
  <c r="U91" i="33"/>
  <c r="AE91" i="33" s="1"/>
  <c r="U155" i="33"/>
  <c r="AE155" i="33" s="1"/>
  <c r="U124" i="33"/>
  <c r="AE124" i="33" s="1"/>
  <c r="U93" i="33"/>
  <c r="AE93" i="33" s="1"/>
  <c r="U68" i="33"/>
  <c r="AE68" i="33" s="1"/>
  <c r="U158" i="33"/>
  <c r="AE158" i="33" s="1"/>
  <c r="AA15" i="28"/>
  <c r="AL15" i="28" s="1"/>
  <c r="AQ15" i="28" s="1"/>
  <c r="AA23" i="28"/>
  <c r="AL23" i="28" s="1"/>
  <c r="AQ23" i="28" s="1"/>
  <c r="AA31" i="28"/>
  <c r="AL31" i="28" s="1"/>
  <c r="AQ31" i="28" s="1"/>
  <c r="AA39" i="28"/>
  <c r="AL39" i="28" s="1"/>
  <c r="AQ39" i="28" s="1"/>
  <c r="AA47" i="28"/>
  <c r="AL47" i="28" s="1"/>
  <c r="AQ47" i="28" s="1"/>
  <c r="AA55" i="28"/>
  <c r="AL55" i="28" s="1"/>
  <c r="AQ55" i="28" s="1"/>
  <c r="AA63" i="28"/>
  <c r="AL63" i="28" s="1"/>
  <c r="AQ63" i="28" s="1"/>
  <c r="AA71" i="28"/>
  <c r="AL71" i="28" s="1"/>
  <c r="AQ71" i="28" s="1"/>
  <c r="AA79" i="28"/>
  <c r="AL79" i="28" s="1"/>
  <c r="AQ79" i="28" s="1"/>
  <c r="AA87" i="28"/>
  <c r="AL87" i="28" s="1"/>
  <c r="AQ87" i="28" s="1"/>
  <c r="AA95" i="28"/>
  <c r="AL95" i="28" s="1"/>
  <c r="AQ95" i="28" s="1"/>
  <c r="AA103" i="28"/>
  <c r="AL103" i="28" s="1"/>
  <c r="AQ103" i="28" s="1"/>
  <c r="AA111" i="28"/>
  <c r="AL111" i="28" s="1"/>
  <c r="AQ111" i="28" s="1"/>
  <c r="AA119" i="28"/>
  <c r="AL119" i="28" s="1"/>
  <c r="AQ119" i="28" s="1"/>
  <c r="AA127" i="28"/>
  <c r="AL127" i="28" s="1"/>
  <c r="AQ127" i="28" s="1"/>
  <c r="AA135" i="28"/>
  <c r="AL135" i="28" s="1"/>
  <c r="AQ135" i="28" s="1"/>
  <c r="AA143" i="28"/>
  <c r="AL143" i="28" s="1"/>
  <c r="AQ143" i="28" s="1"/>
  <c r="AA16" i="28"/>
  <c r="AL16" i="28" s="1"/>
  <c r="AQ16" i="28" s="1"/>
  <c r="AA24" i="28"/>
  <c r="AL24" i="28" s="1"/>
  <c r="AQ24" i="28" s="1"/>
  <c r="AA32" i="28"/>
  <c r="AL32" i="28" s="1"/>
  <c r="AQ32" i="28" s="1"/>
  <c r="AA40" i="28"/>
  <c r="AL40" i="28" s="1"/>
  <c r="AQ40" i="28" s="1"/>
  <c r="AA48" i="28"/>
  <c r="AL48" i="28" s="1"/>
  <c r="AQ48" i="28" s="1"/>
  <c r="AA56" i="28"/>
  <c r="AL56" i="28" s="1"/>
  <c r="AQ56" i="28" s="1"/>
  <c r="AA64" i="28"/>
  <c r="AL64" i="28" s="1"/>
  <c r="AQ64" i="28" s="1"/>
  <c r="AA72" i="28"/>
  <c r="AL72" i="28" s="1"/>
  <c r="AQ72" i="28" s="1"/>
  <c r="AA80" i="28"/>
  <c r="AL80" i="28" s="1"/>
  <c r="AQ80" i="28" s="1"/>
  <c r="AA88" i="28"/>
  <c r="AL88" i="28" s="1"/>
  <c r="AQ88" i="28" s="1"/>
  <c r="AA96" i="28"/>
  <c r="AL96" i="28" s="1"/>
  <c r="AQ96" i="28" s="1"/>
  <c r="AA104" i="28"/>
  <c r="AL104" i="28" s="1"/>
  <c r="AQ104" i="28" s="1"/>
  <c r="AA112" i="28"/>
  <c r="AL112" i="28" s="1"/>
  <c r="AQ112" i="28" s="1"/>
  <c r="AA120" i="28"/>
  <c r="AL120" i="28" s="1"/>
  <c r="AQ120" i="28" s="1"/>
  <c r="AA128" i="28"/>
  <c r="AL128" i="28" s="1"/>
  <c r="AQ128" i="28" s="1"/>
  <c r="AA136" i="28"/>
  <c r="AL136" i="28" s="1"/>
  <c r="AQ136" i="28" s="1"/>
  <c r="AA9" i="28"/>
  <c r="AL9" i="28" s="1"/>
  <c r="AQ9" i="28" s="1"/>
  <c r="AA17" i="28"/>
  <c r="AL17" i="28" s="1"/>
  <c r="AQ17" i="28" s="1"/>
  <c r="AA25" i="28"/>
  <c r="AL25" i="28" s="1"/>
  <c r="AQ25" i="28" s="1"/>
  <c r="AA33" i="28"/>
  <c r="AL33" i="28" s="1"/>
  <c r="AQ33" i="28" s="1"/>
  <c r="AA41" i="28"/>
  <c r="AL41" i="28" s="1"/>
  <c r="AQ41" i="28" s="1"/>
  <c r="AA49" i="28"/>
  <c r="AL49" i="28" s="1"/>
  <c r="AQ49" i="28" s="1"/>
  <c r="AA57" i="28"/>
  <c r="AL57" i="28" s="1"/>
  <c r="AQ57" i="28" s="1"/>
  <c r="AA65" i="28"/>
  <c r="AL65" i="28" s="1"/>
  <c r="AQ65" i="28" s="1"/>
  <c r="AA73" i="28"/>
  <c r="AL73" i="28" s="1"/>
  <c r="AQ73" i="28" s="1"/>
  <c r="AA81" i="28"/>
  <c r="AL81" i="28" s="1"/>
  <c r="AQ81" i="28" s="1"/>
  <c r="AA89" i="28"/>
  <c r="AL89" i="28" s="1"/>
  <c r="AQ89" i="28" s="1"/>
  <c r="AA97" i="28"/>
  <c r="AL97" i="28" s="1"/>
  <c r="AQ97" i="28" s="1"/>
  <c r="AA105" i="28"/>
  <c r="AL105" i="28" s="1"/>
  <c r="AQ105" i="28" s="1"/>
  <c r="AA113" i="28"/>
  <c r="AL113" i="28" s="1"/>
  <c r="AQ113" i="28" s="1"/>
  <c r="AA121" i="28"/>
  <c r="AL121" i="28" s="1"/>
  <c r="AQ121" i="28" s="1"/>
  <c r="AA129" i="28"/>
  <c r="AL129" i="28" s="1"/>
  <c r="AQ129" i="28" s="1"/>
  <c r="AA137" i="28"/>
  <c r="AL137" i="28" s="1"/>
  <c r="AQ137" i="28" s="1"/>
  <c r="AA10" i="28"/>
  <c r="AL10" i="28" s="1"/>
  <c r="AQ10" i="28" s="1"/>
  <c r="AA18" i="28"/>
  <c r="AL18" i="28" s="1"/>
  <c r="AQ18" i="28" s="1"/>
  <c r="AA26" i="28"/>
  <c r="AL26" i="28" s="1"/>
  <c r="AQ26" i="28" s="1"/>
  <c r="AA34" i="28"/>
  <c r="AL34" i="28" s="1"/>
  <c r="AQ34" i="28" s="1"/>
  <c r="AA42" i="28"/>
  <c r="AL42" i="28" s="1"/>
  <c r="AQ42" i="28" s="1"/>
  <c r="AA50" i="28"/>
  <c r="AL50" i="28" s="1"/>
  <c r="AQ50" i="28" s="1"/>
  <c r="AA58" i="28"/>
  <c r="AL58" i="28" s="1"/>
  <c r="AQ58" i="28" s="1"/>
  <c r="AA66" i="28"/>
  <c r="AL66" i="28" s="1"/>
  <c r="AQ66" i="28" s="1"/>
  <c r="AA74" i="28"/>
  <c r="AL74" i="28" s="1"/>
  <c r="AQ74" i="28" s="1"/>
  <c r="AA82" i="28"/>
  <c r="AL82" i="28" s="1"/>
  <c r="AQ82" i="28" s="1"/>
  <c r="AA90" i="28"/>
  <c r="AL90" i="28" s="1"/>
  <c r="AQ90" i="28" s="1"/>
  <c r="AA98" i="28"/>
  <c r="AL98" i="28" s="1"/>
  <c r="AQ98" i="28" s="1"/>
  <c r="AA106" i="28"/>
  <c r="AL106" i="28" s="1"/>
  <c r="AQ106" i="28" s="1"/>
  <c r="AA114" i="28"/>
  <c r="AL114" i="28" s="1"/>
  <c r="AQ114" i="28" s="1"/>
  <c r="AA122" i="28"/>
  <c r="AL122" i="28" s="1"/>
  <c r="AQ122" i="28" s="1"/>
  <c r="AA130" i="28"/>
  <c r="AL130" i="28" s="1"/>
  <c r="AQ130" i="28" s="1"/>
  <c r="AA138" i="28"/>
  <c r="AL138" i="28" s="1"/>
  <c r="AQ138" i="28" s="1"/>
  <c r="AA11" i="28"/>
  <c r="AL11" i="28" s="1"/>
  <c r="AQ11" i="28" s="1"/>
  <c r="AA19" i="28"/>
  <c r="AL19" i="28" s="1"/>
  <c r="AQ19" i="28" s="1"/>
  <c r="AA27" i="28"/>
  <c r="AL27" i="28" s="1"/>
  <c r="AQ27" i="28" s="1"/>
  <c r="AA35" i="28"/>
  <c r="AL35" i="28" s="1"/>
  <c r="AQ35" i="28" s="1"/>
  <c r="AA43" i="28"/>
  <c r="AL43" i="28" s="1"/>
  <c r="AQ43" i="28" s="1"/>
  <c r="AA51" i="28"/>
  <c r="AL51" i="28" s="1"/>
  <c r="AQ51" i="28" s="1"/>
  <c r="AA59" i="28"/>
  <c r="AL59" i="28" s="1"/>
  <c r="AQ59" i="28" s="1"/>
  <c r="AA67" i="28"/>
  <c r="AL67" i="28" s="1"/>
  <c r="AQ67" i="28" s="1"/>
  <c r="AA75" i="28"/>
  <c r="AL75" i="28" s="1"/>
  <c r="AQ75" i="28" s="1"/>
  <c r="AA83" i="28"/>
  <c r="AL83" i="28" s="1"/>
  <c r="AQ83" i="28" s="1"/>
  <c r="AA91" i="28"/>
  <c r="AL91" i="28" s="1"/>
  <c r="AQ91" i="28" s="1"/>
  <c r="AA99" i="28"/>
  <c r="AL99" i="28" s="1"/>
  <c r="AQ99" i="28" s="1"/>
  <c r="AA107" i="28"/>
  <c r="AL107" i="28" s="1"/>
  <c r="AQ107" i="28" s="1"/>
  <c r="AA115" i="28"/>
  <c r="AL115" i="28" s="1"/>
  <c r="AQ115" i="28" s="1"/>
  <c r="AA123" i="28"/>
  <c r="AL123" i="28" s="1"/>
  <c r="AQ123" i="28" s="1"/>
  <c r="AA131" i="28"/>
  <c r="AL131" i="28" s="1"/>
  <c r="AQ131" i="28" s="1"/>
  <c r="AA139" i="28"/>
  <c r="AL139" i="28" s="1"/>
  <c r="AQ139" i="28" s="1"/>
  <c r="AA12" i="28"/>
  <c r="AL12" i="28" s="1"/>
  <c r="AQ12" i="28" s="1"/>
  <c r="AA20" i="28"/>
  <c r="AL20" i="28" s="1"/>
  <c r="AQ20" i="28" s="1"/>
  <c r="AA28" i="28"/>
  <c r="AL28" i="28" s="1"/>
  <c r="AQ28" i="28" s="1"/>
  <c r="AA36" i="28"/>
  <c r="AL36" i="28" s="1"/>
  <c r="AQ36" i="28" s="1"/>
  <c r="AA44" i="28"/>
  <c r="AL44" i="28" s="1"/>
  <c r="AQ44" i="28" s="1"/>
  <c r="AA52" i="28"/>
  <c r="AL52" i="28" s="1"/>
  <c r="AQ52" i="28" s="1"/>
  <c r="AA60" i="28"/>
  <c r="AL60" i="28" s="1"/>
  <c r="AQ60" i="28" s="1"/>
  <c r="AA68" i="28"/>
  <c r="AL68" i="28" s="1"/>
  <c r="AQ68" i="28" s="1"/>
  <c r="AA76" i="28"/>
  <c r="AL76" i="28" s="1"/>
  <c r="AQ76" i="28" s="1"/>
  <c r="AA84" i="28"/>
  <c r="AL84" i="28" s="1"/>
  <c r="AQ84" i="28" s="1"/>
  <c r="AA92" i="28"/>
  <c r="AL92" i="28" s="1"/>
  <c r="AQ92" i="28" s="1"/>
  <c r="AA100" i="28"/>
  <c r="AL100" i="28" s="1"/>
  <c r="AQ100" i="28" s="1"/>
  <c r="AA108" i="28"/>
  <c r="AL108" i="28" s="1"/>
  <c r="AQ108" i="28" s="1"/>
  <c r="AA116" i="28"/>
  <c r="AL116" i="28" s="1"/>
  <c r="AQ116" i="28" s="1"/>
  <c r="AA124" i="28"/>
  <c r="AL124" i="28" s="1"/>
  <c r="AQ124" i="28" s="1"/>
  <c r="AA132" i="28"/>
  <c r="AL132" i="28" s="1"/>
  <c r="AQ132" i="28" s="1"/>
  <c r="AA140" i="28"/>
  <c r="AL140" i="28" s="1"/>
  <c r="AQ140" i="28" s="1"/>
  <c r="AA13" i="28"/>
  <c r="AL13" i="28" s="1"/>
  <c r="AQ13" i="28" s="1"/>
  <c r="AA45" i="28"/>
  <c r="AL45" i="28" s="1"/>
  <c r="AQ45" i="28" s="1"/>
  <c r="AA77" i="28"/>
  <c r="AL77" i="28" s="1"/>
  <c r="AQ77" i="28" s="1"/>
  <c r="AA109" i="28"/>
  <c r="AL109" i="28" s="1"/>
  <c r="AQ109" i="28" s="1"/>
  <c r="AA141" i="28"/>
  <c r="AL141" i="28" s="1"/>
  <c r="AQ141" i="28" s="1"/>
  <c r="AA150" i="28"/>
  <c r="AL150" i="28" s="1"/>
  <c r="AQ150" i="28" s="1"/>
  <c r="AA158" i="28"/>
  <c r="AL158" i="28" s="1"/>
  <c r="AQ158" i="28" s="1"/>
  <c r="AA14" i="28"/>
  <c r="AL14" i="28" s="1"/>
  <c r="AQ14" i="28" s="1"/>
  <c r="AA46" i="28"/>
  <c r="AL46" i="28" s="1"/>
  <c r="AQ46" i="28" s="1"/>
  <c r="AA78" i="28"/>
  <c r="AL78" i="28" s="1"/>
  <c r="AQ78" i="28" s="1"/>
  <c r="AA110" i="28"/>
  <c r="AL110" i="28" s="1"/>
  <c r="AQ110" i="28" s="1"/>
  <c r="AA142" i="28"/>
  <c r="AL142" i="28" s="1"/>
  <c r="AQ142" i="28" s="1"/>
  <c r="AA151" i="28"/>
  <c r="AL151" i="28" s="1"/>
  <c r="AQ151" i="28" s="1"/>
  <c r="AA134" i="28"/>
  <c r="AL134" i="28" s="1"/>
  <c r="AQ134" i="28" s="1"/>
  <c r="AA21" i="28"/>
  <c r="AL21" i="28" s="1"/>
  <c r="AQ21" i="28" s="1"/>
  <c r="AA53" i="28"/>
  <c r="AL53" i="28" s="1"/>
  <c r="AQ53" i="28" s="1"/>
  <c r="AA85" i="28"/>
  <c r="AL85" i="28" s="1"/>
  <c r="AQ85" i="28" s="1"/>
  <c r="AA117" i="28"/>
  <c r="AL117" i="28" s="1"/>
  <c r="AQ117" i="28" s="1"/>
  <c r="AA144" i="28"/>
  <c r="AL144" i="28" s="1"/>
  <c r="AQ144" i="28" s="1"/>
  <c r="AA152" i="28"/>
  <c r="AL152" i="28" s="1"/>
  <c r="AQ152" i="28" s="1"/>
  <c r="AA22" i="28"/>
  <c r="AL22" i="28" s="1"/>
  <c r="AQ22" i="28" s="1"/>
  <c r="AA54" i="28"/>
  <c r="AL54" i="28" s="1"/>
  <c r="AQ54" i="28" s="1"/>
  <c r="AA86" i="28"/>
  <c r="AL86" i="28" s="1"/>
  <c r="AQ86" i="28" s="1"/>
  <c r="AA118" i="28"/>
  <c r="AL118" i="28" s="1"/>
  <c r="AQ118" i="28" s="1"/>
  <c r="AA145" i="28"/>
  <c r="AL145" i="28" s="1"/>
  <c r="AQ145" i="28" s="1"/>
  <c r="AA153" i="28"/>
  <c r="AL153" i="28" s="1"/>
  <c r="AQ153" i="28" s="1"/>
  <c r="AA38" i="28"/>
  <c r="AL38" i="28" s="1"/>
  <c r="AQ38" i="28" s="1"/>
  <c r="AA70" i="28"/>
  <c r="AL70" i="28" s="1"/>
  <c r="AQ70" i="28" s="1"/>
  <c r="AA102" i="28"/>
  <c r="AL102" i="28" s="1"/>
  <c r="AQ102" i="28" s="1"/>
  <c r="AA149" i="28"/>
  <c r="AL149" i="28" s="1"/>
  <c r="AQ149" i="28" s="1"/>
  <c r="AA157" i="28"/>
  <c r="AL157" i="28" s="1"/>
  <c r="AQ157" i="28" s="1"/>
  <c r="AA29" i="28"/>
  <c r="AL29" i="28" s="1"/>
  <c r="AQ29" i="28" s="1"/>
  <c r="AA61" i="28"/>
  <c r="AL61" i="28" s="1"/>
  <c r="AQ61" i="28" s="1"/>
  <c r="AA93" i="28"/>
  <c r="AL93" i="28" s="1"/>
  <c r="AQ93" i="28" s="1"/>
  <c r="AA125" i="28"/>
  <c r="AL125" i="28" s="1"/>
  <c r="AQ125" i="28" s="1"/>
  <c r="AA146" i="28"/>
  <c r="AL146" i="28" s="1"/>
  <c r="AQ146" i="28" s="1"/>
  <c r="AA154" i="28"/>
  <c r="AL154" i="28" s="1"/>
  <c r="AQ154" i="28" s="1"/>
  <c r="AA30" i="28"/>
  <c r="AL30" i="28" s="1"/>
  <c r="AQ30" i="28" s="1"/>
  <c r="AA62" i="28"/>
  <c r="AL62" i="28" s="1"/>
  <c r="AQ62" i="28" s="1"/>
  <c r="AA94" i="28"/>
  <c r="AL94" i="28" s="1"/>
  <c r="AQ94" i="28" s="1"/>
  <c r="AA126" i="28"/>
  <c r="AL126" i="28" s="1"/>
  <c r="AQ126" i="28" s="1"/>
  <c r="AA147" i="28"/>
  <c r="AL147" i="28" s="1"/>
  <c r="AQ147" i="28" s="1"/>
  <c r="AA155" i="28"/>
  <c r="AL155" i="28" s="1"/>
  <c r="AQ155" i="28" s="1"/>
  <c r="AA37" i="28"/>
  <c r="AL37" i="28" s="1"/>
  <c r="AQ37" i="28" s="1"/>
  <c r="AA69" i="28"/>
  <c r="AL69" i="28" s="1"/>
  <c r="AQ69" i="28" s="1"/>
  <c r="AA101" i="28"/>
  <c r="AL101" i="28" s="1"/>
  <c r="AQ101" i="28" s="1"/>
  <c r="AA133" i="28"/>
  <c r="AL133" i="28" s="1"/>
  <c r="AQ133" i="28" s="1"/>
  <c r="AA148" i="28"/>
  <c r="AL148" i="28" s="1"/>
  <c r="AQ148" i="28" s="1"/>
  <c r="AA156" i="28"/>
  <c r="AL156" i="28" s="1"/>
  <c r="AQ156" i="28" s="1"/>
  <c r="W11" i="33"/>
  <c r="AG11" i="33" s="1"/>
  <c r="W75" i="33"/>
  <c r="AG75" i="33" s="1"/>
  <c r="W139" i="33"/>
  <c r="AG139" i="33" s="1"/>
  <c r="W52" i="33"/>
  <c r="AG52" i="33" s="1"/>
  <c r="W116" i="33"/>
  <c r="AG116" i="33" s="1"/>
  <c r="W29" i="33"/>
  <c r="AG29" i="33" s="1"/>
  <c r="W93" i="33"/>
  <c r="AG93" i="33" s="1"/>
  <c r="W157" i="33"/>
  <c r="AG157" i="33" s="1"/>
  <c r="W71" i="33"/>
  <c r="AG71" i="33" s="1"/>
  <c r="W135" i="33"/>
  <c r="AG135" i="33" s="1"/>
  <c r="W56" i="33"/>
  <c r="AG56" i="33" s="1"/>
  <c r="W120" i="33"/>
  <c r="AG120" i="33" s="1"/>
  <c r="W73" i="33"/>
  <c r="AG73" i="33" s="1"/>
  <c r="W74" i="33"/>
  <c r="AG74" i="33" s="1"/>
  <c r="W98" i="33"/>
  <c r="AG98" i="33" s="1"/>
  <c r="W126" i="33"/>
  <c r="AG126" i="33" s="1"/>
  <c r="W129" i="33"/>
  <c r="AG129" i="33" s="1"/>
  <c r="W153" i="33"/>
  <c r="AG153" i="33" s="1"/>
  <c r="W58" i="33"/>
  <c r="AG58" i="33" s="1"/>
  <c r="W19" i="33"/>
  <c r="AG19" i="33" s="1"/>
  <c r="W83" i="33"/>
  <c r="AG83" i="33" s="1"/>
  <c r="W147" i="33"/>
  <c r="AG147" i="33" s="1"/>
  <c r="W60" i="33"/>
  <c r="AG60" i="33" s="1"/>
  <c r="W124" i="33"/>
  <c r="AG124" i="33" s="1"/>
  <c r="W37" i="33"/>
  <c r="AG37" i="33" s="1"/>
  <c r="W101" i="33"/>
  <c r="AG101" i="33" s="1"/>
  <c r="W15" i="33"/>
  <c r="AG15" i="33" s="1"/>
  <c r="W79" i="33"/>
  <c r="AG79" i="33" s="1"/>
  <c r="W143" i="33"/>
  <c r="AG143" i="33" s="1"/>
  <c r="W64" i="33"/>
  <c r="AG64" i="33" s="1"/>
  <c r="W128" i="33"/>
  <c r="AG128" i="33" s="1"/>
  <c r="W94" i="33"/>
  <c r="AG94" i="33" s="1"/>
  <c r="W97" i="33"/>
  <c r="AG97" i="33" s="1"/>
  <c r="W121" i="33"/>
  <c r="AG121" i="33" s="1"/>
  <c r="W146" i="33"/>
  <c r="AG146" i="33" s="1"/>
  <c r="W150" i="33"/>
  <c r="AG150" i="33" s="1"/>
  <c r="W26" i="33"/>
  <c r="AG26" i="33" s="1"/>
  <c r="W145" i="33"/>
  <c r="AG145" i="33" s="1"/>
  <c r="W27" i="33"/>
  <c r="AG27" i="33" s="1"/>
  <c r="W91" i="33"/>
  <c r="AG91" i="33" s="1"/>
  <c r="W155" i="33"/>
  <c r="AG155" i="33" s="1"/>
  <c r="W68" i="33"/>
  <c r="AG68" i="33" s="1"/>
  <c r="W132" i="33"/>
  <c r="AG132" i="33" s="1"/>
  <c r="W45" i="33"/>
  <c r="AG45" i="33" s="1"/>
  <c r="W109" i="33"/>
  <c r="AG109" i="33" s="1"/>
  <c r="W23" i="33"/>
  <c r="AG23" i="33" s="1"/>
  <c r="W87" i="33"/>
  <c r="AG87" i="33" s="1"/>
  <c r="W151" i="33"/>
  <c r="AG151" i="33" s="1"/>
  <c r="W72" i="33"/>
  <c r="AG72" i="33" s="1"/>
  <c r="W136" i="33"/>
  <c r="AG136" i="33" s="1"/>
  <c r="W114" i="33"/>
  <c r="AG114" i="33" s="1"/>
  <c r="W118" i="33"/>
  <c r="AG118" i="33" s="1"/>
  <c r="W142" i="33"/>
  <c r="AG142" i="33" s="1"/>
  <c r="W25" i="33"/>
  <c r="AG25" i="33" s="1"/>
  <c r="W113" i="33"/>
  <c r="AG113" i="33" s="1"/>
  <c r="W70" i="33"/>
  <c r="AG70" i="33" s="1"/>
  <c r="W35" i="33"/>
  <c r="AG35" i="33" s="1"/>
  <c r="W99" i="33"/>
  <c r="AG99" i="33" s="1"/>
  <c r="W12" i="33"/>
  <c r="AG12" i="33" s="1"/>
  <c r="W76" i="33"/>
  <c r="AG76" i="33" s="1"/>
  <c r="W140" i="33"/>
  <c r="AG140" i="33" s="1"/>
  <c r="W53" i="33"/>
  <c r="AG53" i="33" s="1"/>
  <c r="W117" i="33"/>
  <c r="AG117" i="33" s="1"/>
  <c r="W31" i="33"/>
  <c r="AG31" i="33" s="1"/>
  <c r="W95" i="33"/>
  <c r="AG95" i="33" s="1"/>
  <c r="W16" i="33"/>
  <c r="AG16" i="33" s="1"/>
  <c r="W80" i="33"/>
  <c r="AG80" i="33" s="1"/>
  <c r="W144" i="33"/>
  <c r="AG144" i="33" s="1"/>
  <c r="W137" i="33"/>
  <c r="AG137" i="33" s="1"/>
  <c r="W138" i="33"/>
  <c r="AG138" i="33" s="1"/>
  <c r="W18" i="33"/>
  <c r="AG18" i="33" s="1"/>
  <c r="W22" i="33"/>
  <c r="AG22" i="33" s="1"/>
  <c r="W46" i="33"/>
  <c r="AG46" i="33" s="1"/>
  <c r="W38" i="33"/>
  <c r="AG38" i="33" s="1"/>
  <c r="W154" i="33"/>
  <c r="AG154" i="33" s="1"/>
  <c r="W43" i="33"/>
  <c r="AG43" i="33" s="1"/>
  <c r="W107" i="33"/>
  <c r="AG107" i="33" s="1"/>
  <c r="W20" i="33"/>
  <c r="AG20" i="33" s="1"/>
  <c r="W84" i="33"/>
  <c r="AG84" i="33" s="1"/>
  <c r="W148" i="33"/>
  <c r="AG148" i="33" s="1"/>
  <c r="W61" i="33"/>
  <c r="AG61" i="33" s="1"/>
  <c r="W125" i="33"/>
  <c r="AG125" i="33" s="1"/>
  <c r="W39" i="33"/>
  <c r="AG39" i="33" s="1"/>
  <c r="W103" i="33"/>
  <c r="AG103" i="33" s="1"/>
  <c r="W24" i="33"/>
  <c r="AG24" i="33" s="1"/>
  <c r="W88" i="33"/>
  <c r="AG88" i="33" s="1"/>
  <c r="W152" i="33"/>
  <c r="AG152" i="33" s="1"/>
  <c r="W158" i="33"/>
  <c r="AG158" i="33" s="1"/>
  <c r="W14" i="33"/>
  <c r="AG14" i="33" s="1"/>
  <c r="W41" i="33"/>
  <c r="AG41" i="33" s="1"/>
  <c r="W42" i="33"/>
  <c r="AG42" i="33" s="1"/>
  <c r="W66" i="33"/>
  <c r="AG66" i="33" s="1"/>
  <c r="W122" i="33"/>
  <c r="AG122" i="33" s="1"/>
  <c r="W90" i="33"/>
  <c r="AG90" i="33" s="1"/>
  <c r="W51" i="33"/>
  <c r="AG51" i="33" s="1"/>
  <c r="W115" i="33"/>
  <c r="AG115" i="33" s="1"/>
  <c r="W28" i="33"/>
  <c r="AG28" i="33" s="1"/>
  <c r="W92" i="33"/>
  <c r="AG92" i="33" s="1"/>
  <c r="W156" i="33"/>
  <c r="AG156" i="33" s="1"/>
  <c r="W69" i="33"/>
  <c r="AG69" i="33" s="1"/>
  <c r="W133" i="33"/>
  <c r="AG133" i="33" s="1"/>
  <c r="W47" i="33"/>
  <c r="AG47" i="33" s="1"/>
  <c r="W111" i="33"/>
  <c r="AG111" i="33" s="1"/>
  <c r="W32" i="33"/>
  <c r="AG32" i="33" s="1"/>
  <c r="W96" i="33"/>
  <c r="AG96" i="33" s="1"/>
  <c r="W9" i="33"/>
  <c r="AG9" i="33" s="1"/>
  <c r="W10" i="33"/>
  <c r="AG10" i="33" s="1"/>
  <c r="W34" i="33"/>
  <c r="AG34" i="33" s="1"/>
  <c r="W62" i="33"/>
  <c r="AG62" i="33" s="1"/>
  <c r="W65" i="33"/>
  <c r="AG65" i="33" s="1"/>
  <c r="W89" i="33"/>
  <c r="AG89" i="33" s="1"/>
  <c r="W49" i="33"/>
  <c r="AG49" i="33" s="1"/>
  <c r="W17" i="33"/>
  <c r="AG17" i="33" s="1"/>
  <c r="W59" i="33"/>
  <c r="AG59" i="33" s="1"/>
  <c r="W123" i="33"/>
  <c r="AG123" i="33" s="1"/>
  <c r="W36" i="33"/>
  <c r="AG36" i="33" s="1"/>
  <c r="W100" i="33"/>
  <c r="AG100" i="33" s="1"/>
  <c r="W13" i="33"/>
  <c r="AG13" i="33" s="1"/>
  <c r="W77" i="33"/>
  <c r="AG77" i="33" s="1"/>
  <c r="W141" i="33"/>
  <c r="AG141" i="33" s="1"/>
  <c r="W55" i="33"/>
  <c r="AG55" i="33" s="1"/>
  <c r="W119" i="33"/>
  <c r="AG119" i="33" s="1"/>
  <c r="W40" i="33"/>
  <c r="AG40" i="33" s="1"/>
  <c r="W104" i="33"/>
  <c r="AG104" i="33" s="1"/>
  <c r="W30" i="33"/>
  <c r="AG30" i="33" s="1"/>
  <c r="W33" i="33"/>
  <c r="AG33" i="33" s="1"/>
  <c r="W57" i="33"/>
  <c r="AG57" i="33" s="1"/>
  <c r="W82" i="33"/>
  <c r="AG82" i="33" s="1"/>
  <c r="W86" i="33"/>
  <c r="AG86" i="33" s="1"/>
  <c r="W110" i="33"/>
  <c r="AG110" i="33" s="1"/>
  <c r="W134" i="33"/>
  <c r="AG134" i="33" s="1"/>
  <c r="W102" i="33"/>
  <c r="AG102" i="33" s="1"/>
  <c r="W67" i="33"/>
  <c r="AG67" i="33" s="1"/>
  <c r="W131" i="33"/>
  <c r="AG131" i="33" s="1"/>
  <c r="W44" i="33"/>
  <c r="AG44" i="33" s="1"/>
  <c r="W108" i="33"/>
  <c r="AG108" i="33" s="1"/>
  <c r="W21" i="33"/>
  <c r="AG21" i="33" s="1"/>
  <c r="W85" i="33"/>
  <c r="AG85" i="33" s="1"/>
  <c r="W149" i="33"/>
  <c r="AG149" i="33" s="1"/>
  <c r="W63" i="33"/>
  <c r="AG63" i="33" s="1"/>
  <c r="W127" i="33"/>
  <c r="AG127" i="33" s="1"/>
  <c r="W48" i="33"/>
  <c r="AG48" i="33" s="1"/>
  <c r="W112" i="33"/>
  <c r="AG112" i="33" s="1"/>
  <c r="W50" i="33"/>
  <c r="AG50" i="33" s="1"/>
  <c r="W54" i="33"/>
  <c r="AG54" i="33" s="1"/>
  <c r="W78" i="33"/>
  <c r="AG78" i="33" s="1"/>
  <c r="W105" i="33"/>
  <c r="AG105" i="33" s="1"/>
  <c r="W106" i="33"/>
  <c r="AG106" i="33" s="1"/>
  <c r="W130" i="33"/>
  <c r="AG130" i="33" s="1"/>
  <c r="W81" i="33"/>
  <c r="AG81" i="33" s="1"/>
  <c r="S67" i="33"/>
  <c r="AC67" i="33" s="1"/>
  <c r="S131" i="33"/>
  <c r="AC131" i="33" s="1"/>
  <c r="S44" i="33"/>
  <c r="AC44" i="33" s="1"/>
  <c r="S108" i="33"/>
  <c r="AC108" i="33" s="1"/>
  <c r="S45" i="33"/>
  <c r="AC45" i="33" s="1"/>
  <c r="S109" i="33"/>
  <c r="AC109" i="33" s="1"/>
  <c r="S22" i="33"/>
  <c r="AC22" i="33" s="1"/>
  <c r="S86" i="33"/>
  <c r="AC86" i="33" s="1"/>
  <c r="S150" i="33"/>
  <c r="AC150" i="33" s="1"/>
  <c r="S63" i="33"/>
  <c r="AC63" i="33" s="1"/>
  <c r="S127" i="33"/>
  <c r="AC127" i="33" s="1"/>
  <c r="S48" i="33"/>
  <c r="AC48" i="33" s="1"/>
  <c r="S112" i="33"/>
  <c r="AC112" i="33" s="1"/>
  <c r="S25" i="33"/>
  <c r="AC25" i="33" s="1"/>
  <c r="S89" i="33"/>
  <c r="AC89" i="33" s="1"/>
  <c r="S153" i="33"/>
  <c r="AC153" i="33" s="1"/>
  <c r="S114" i="33"/>
  <c r="AC114" i="33" s="1"/>
  <c r="S138" i="33"/>
  <c r="AC138" i="33" s="1"/>
  <c r="S11" i="33"/>
  <c r="AC11" i="33" s="1"/>
  <c r="S75" i="33"/>
  <c r="AC75" i="33" s="1"/>
  <c r="S139" i="33"/>
  <c r="AC139" i="33" s="1"/>
  <c r="S52" i="33"/>
  <c r="AC52" i="33" s="1"/>
  <c r="S116" i="33"/>
  <c r="AC116" i="33" s="1"/>
  <c r="S53" i="33"/>
  <c r="AC53" i="33" s="1"/>
  <c r="S117" i="33"/>
  <c r="AC117" i="33" s="1"/>
  <c r="S30" i="33"/>
  <c r="AC30" i="33" s="1"/>
  <c r="S94" i="33"/>
  <c r="AC94" i="33" s="1"/>
  <c r="S158" i="33"/>
  <c r="AC158" i="33" s="1"/>
  <c r="S71" i="33"/>
  <c r="AC71" i="33" s="1"/>
  <c r="S135" i="33"/>
  <c r="AC135" i="33" s="1"/>
  <c r="S56" i="33"/>
  <c r="AC56" i="33" s="1"/>
  <c r="S120" i="33"/>
  <c r="AC120" i="33" s="1"/>
  <c r="S33" i="33"/>
  <c r="AC33" i="33" s="1"/>
  <c r="S97" i="33"/>
  <c r="AC97" i="33" s="1"/>
  <c r="S34" i="33"/>
  <c r="AC34" i="33" s="1"/>
  <c r="S156" i="33"/>
  <c r="AC156" i="33" s="1"/>
  <c r="S18" i="33"/>
  <c r="AC18" i="33" s="1"/>
  <c r="S27" i="33"/>
  <c r="AC27" i="33" s="1"/>
  <c r="S91" i="33"/>
  <c r="AC91" i="33" s="1"/>
  <c r="S155" i="33"/>
  <c r="AC155" i="33" s="1"/>
  <c r="S68" i="33"/>
  <c r="AC68" i="33" s="1"/>
  <c r="S132" i="33"/>
  <c r="AC132" i="33" s="1"/>
  <c r="S69" i="33"/>
  <c r="AC69" i="33" s="1"/>
  <c r="S133" i="33"/>
  <c r="AC133" i="33" s="1"/>
  <c r="S46" i="33"/>
  <c r="AC46" i="33" s="1"/>
  <c r="S110" i="33"/>
  <c r="AC110" i="33" s="1"/>
  <c r="S23" i="33"/>
  <c r="AC23" i="33" s="1"/>
  <c r="S87" i="33"/>
  <c r="AC87" i="33" s="1"/>
  <c r="S151" i="33"/>
  <c r="AC151" i="33" s="1"/>
  <c r="S72" i="33"/>
  <c r="AC72" i="33" s="1"/>
  <c r="S136" i="33"/>
  <c r="AC136" i="33" s="1"/>
  <c r="S49" i="33"/>
  <c r="AC49" i="33" s="1"/>
  <c r="S113" i="33"/>
  <c r="AC113" i="33" s="1"/>
  <c r="S148" i="33"/>
  <c r="AC148" i="33" s="1"/>
  <c r="S122" i="33"/>
  <c r="AC122" i="33" s="1"/>
  <c r="S140" i="33"/>
  <c r="AC140" i="33" s="1"/>
  <c r="S35" i="33"/>
  <c r="AC35" i="33" s="1"/>
  <c r="S99" i="33"/>
  <c r="AC99" i="33" s="1"/>
  <c r="S12" i="33"/>
  <c r="AC12" i="33" s="1"/>
  <c r="S76" i="33"/>
  <c r="AC76" i="33" s="1"/>
  <c r="S13" i="33"/>
  <c r="AC13" i="33" s="1"/>
  <c r="S77" i="33"/>
  <c r="AC77" i="33" s="1"/>
  <c r="S141" i="33"/>
  <c r="AC141" i="33" s="1"/>
  <c r="S54" i="33"/>
  <c r="AC54" i="33" s="1"/>
  <c r="S118" i="33"/>
  <c r="AC118" i="33" s="1"/>
  <c r="S31" i="33"/>
  <c r="AC31" i="33" s="1"/>
  <c r="S95" i="33"/>
  <c r="AC95" i="33" s="1"/>
  <c r="S16" i="33"/>
  <c r="AC16" i="33" s="1"/>
  <c r="S80" i="33"/>
  <c r="AC80" i="33" s="1"/>
  <c r="S144" i="33"/>
  <c r="AC144" i="33" s="1"/>
  <c r="S57" i="33"/>
  <c r="AC57" i="33" s="1"/>
  <c r="S121" i="33"/>
  <c r="AC121" i="33" s="1"/>
  <c r="S42" i="33"/>
  <c r="AC42" i="33" s="1"/>
  <c r="S66" i="33"/>
  <c r="AC66" i="33" s="1"/>
  <c r="S43" i="33"/>
  <c r="AC43" i="33" s="1"/>
  <c r="S107" i="33"/>
  <c r="AC107" i="33" s="1"/>
  <c r="S20" i="33"/>
  <c r="AC20" i="33" s="1"/>
  <c r="S84" i="33"/>
  <c r="AC84" i="33" s="1"/>
  <c r="S21" i="33"/>
  <c r="AC21" i="33" s="1"/>
  <c r="S85" i="33"/>
  <c r="AC85" i="33" s="1"/>
  <c r="S149" i="33"/>
  <c r="AC149" i="33" s="1"/>
  <c r="S62" i="33"/>
  <c r="AC62" i="33" s="1"/>
  <c r="S126" i="33"/>
  <c r="AC126" i="33" s="1"/>
  <c r="S39" i="33"/>
  <c r="AC39" i="33" s="1"/>
  <c r="S103" i="33"/>
  <c r="AC103" i="33" s="1"/>
  <c r="S24" i="33"/>
  <c r="AC24" i="33" s="1"/>
  <c r="S88" i="33"/>
  <c r="AC88" i="33" s="1"/>
  <c r="S152" i="33"/>
  <c r="AC152" i="33" s="1"/>
  <c r="S65" i="33"/>
  <c r="AC65" i="33" s="1"/>
  <c r="S129" i="33"/>
  <c r="AC129" i="33" s="1"/>
  <c r="S106" i="33"/>
  <c r="AC106" i="33" s="1"/>
  <c r="S130" i="33"/>
  <c r="AC130" i="33" s="1"/>
  <c r="S26" i="33"/>
  <c r="AC26" i="33" s="1"/>
  <c r="S51" i="33"/>
  <c r="AC51" i="33" s="1"/>
  <c r="S115" i="33"/>
  <c r="AC115" i="33" s="1"/>
  <c r="S28" i="33"/>
  <c r="AC28" i="33" s="1"/>
  <c r="S92" i="33"/>
  <c r="AC92" i="33" s="1"/>
  <c r="S29" i="33"/>
  <c r="AC29" i="33" s="1"/>
  <c r="S93" i="33"/>
  <c r="AC93" i="33" s="1"/>
  <c r="S157" i="33"/>
  <c r="AC157" i="33" s="1"/>
  <c r="S70" i="33"/>
  <c r="AC70" i="33" s="1"/>
  <c r="S134" i="33"/>
  <c r="AC134" i="33" s="1"/>
  <c r="S47" i="33"/>
  <c r="AC47" i="33" s="1"/>
  <c r="S111" i="33"/>
  <c r="AC111" i="33" s="1"/>
  <c r="S32" i="33"/>
  <c r="AC32" i="33" s="1"/>
  <c r="S96" i="33"/>
  <c r="AC96" i="33" s="1"/>
  <c r="S9" i="33"/>
  <c r="AC9" i="33" s="1"/>
  <c r="S73" i="33"/>
  <c r="AC73" i="33" s="1"/>
  <c r="S137" i="33"/>
  <c r="AC137" i="33" s="1"/>
  <c r="S154" i="33"/>
  <c r="AC154" i="33" s="1"/>
  <c r="S10" i="33"/>
  <c r="AC10" i="33" s="1"/>
  <c r="S90" i="33"/>
  <c r="AC90" i="33" s="1"/>
  <c r="S59" i="33"/>
  <c r="AC59" i="33" s="1"/>
  <c r="S123" i="33"/>
  <c r="AC123" i="33" s="1"/>
  <c r="S36" i="33"/>
  <c r="AC36" i="33" s="1"/>
  <c r="S100" i="33"/>
  <c r="AC100" i="33" s="1"/>
  <c r="S37" i="33"/>
  <c r="AC37" i="33" s="1"/>
  <c r="S101" i="33"/>
  <c r="AC101" i="33" s="1"/>
  <c r="S14" i="33"/>
  <c r="AC14" i="33" s="1"/>
  <c r="S78" i="33"/>
  <c r="AC78" i="33" s="1"/>
  <c r="S142" i="33"/>
  <c r="AC142" i="33" s="1"/>
  <c r="S55" i="33"/>
  <c r="AC55" i="33" s="1"/>
  <c r="S119" i="33"/>
  <c r="AC119" i="33" s="1"/>
  <c r="S40" i="33"/>
  <c r="AC40" i="33" s="1"/>
  <c r="S104" i="33"/>
  <c r="AC104" i="33" s="1"/>
  <c r="S17" i="33"/>
  <c r="AC17" i="33" s="1"/>
  <c r="S81" i="33"/>
  <c r="AC81" i="33" s="1"/>
  <c r="S145" i="33"/>
  <c r="AC145" i="33" s="1"/>
  <c r="S50" i="33"/>
  <c r="AC50" i="33" s="1"/>
  <c r="S74" i="33"/>
  <c r="AC74" i="33" s="1"/>
  <c r="S146" i="33"/>
  <c r="AC146" i="33" s="1"/>
  <c r="S19" i="33"/>
  <c r="AC19" i="33" s="1"/>
  <c r="S102" i="33"/>
  <c r="AC102" i="33" s="1"/>
  <c r="S98" i="33"/>
  <c r="AC98" i="33" s="1"/>
  <c r="S83" i="33"/>
  <c r="AC83" i="33" s="1"/>
  <c r="S15" i="33"/>
  <c r="AC15" i="33" s="1"/>
  <c r="S58" i="33"/>
  <c r="AC58" i="33" s="1"/>
  <c r="S147" i="33"/>
  <c r="AC147" i="33" s="1"/>
  <c r="S79" i="33"/>
  <c r="AC79" i="33" s="1"/>
  <c r="S82" i="33"/>
  <c r="AC82" i="33" s="1"/>
  <c r="S60" i="33"/>
  <c r="AC60" i="33" s="1"/>
  <c r="S143" i="33"/>
  <c r="AC143" i="33" s="1"/>
  <c r="S124" i="33"/>
  <c r="AC124" i="33" s="1"/>
  <c r="S64" i="33"/>
  <c r="AC64" i="33" s="1"/>
  <c r="S61" i="33"/>
  <c r="AC61" i="33" s="1"/>
  <c r="S128" i="33"/>
  <c r="AC128" i="33" s="1"/>
  <c r="S125" i="33"/>
  <c r="AC125" i="33" s="1"/>
  <c r="S41" i="33"/>
  <c r="AC41" i="33" s="1"/>
  <c r="S38" i="33"/>
  <c r="AC38" i="33" s="1"/>
  <c r="S105" i="33"/>
  <c r="AC105" i="33" s="1"/>
  <c r="AB16" i="28"/>
  <c r="AM16" i="28" s="1"/>
  <c r="AR16" i="28" s="1"/>
  <c r="AB24" i="28"/>
  <c r="AM24" i="28" s="1"/>
  <c r="AR24" i="28" s="1"/>
  <c r="AB32" i="28"/>
  <c r="AM32" i="28" s="1"/>
  <c r="AR32" i="28" s="1"/>
  <c r="AB40" i="28"/>
  <c r="AM40" i="28" s="1"/>
  <c r="AR40" i="28" s="1"/>
  <c r="AB48" i="28"/>
  <c r="AM48" i="28" s="1"/>
  <c r="AR48" i="28" s="1"/>
  <c r="AB56" i="28"/>
  <c r="AM56" i="28" s="1"/>
  <c r="AR56" i="28" s="1"/>
  <c r="AB64" i="28"/>
  <c r="AM64" i="28" s="1"/>
  <c r="AR64" i="28" s="1"/>
  <c r="AB72" i="28"/>
  <c r="AM72" i="28" s="1"/>
  <c r="AR72" i="28" s="1"/>
  <c r="AB80" i="28"/>
  <c r="AM80" i="28" s="1"/>
  <c r="AR80" i="28" s="1"/>
  <c r="AB88" i="28"/>
  <c r="AM88" i="28" s="1"/>
  <c r="AR88" i="28" s="1"/>
  <c r="AB96" i="28"/>
  <c r="AM96" i="28" s="1"/>
  <c r="AR96" i="28" s="1"/>
  <c r="AB104" i="28"/>
  <c r="AM104" i="28" s="1"/>
  <c r="AR104" i="28" s="1"/>
  <c r="AB112" i="28"/>
  <c r="AM112" i="28" s="1"/>
  <c r="AR112" i="28" s="1"/>
  <c r="AB120" i="28"/>
  <c r="AM120" i="28" s="1"/>
  <c r="AR120" i="28" s="1"/>
  <c r="AB128" i="28"/>
  <c r="AM128" i="28" s="1"/>
  <c r="AR128" i="28" s="1"/>
  <c r="AB136" i="28"/>
  <c r="AM136" i="28" s="1"/>
  <c r="AR136" i="28" s="1"/>
  <c r="AB144" i="28"/>
  <c r="AM144" i="28" s="1"/>
  <c r="AR144" i="28" s="1"/>
  <c r="AB152" i="28"/>
  <c r="AM152" i="28" s="1"/>
  <c r="AR152" i="28" s="1"/>
  <c r="AB9" i="28"/>
  <c r="AM9" i="28" s="1"/>
  <c r="AR9" i="28" s="1"/>
  <c r="AB17" i="28"/>
  <c r="AM17" i="28" s="1"/>
  <c r="AR17" i="28" s="1"/>
  <c r="AB25" i="28"/>
  <c r="AM25" i="28" s="1"/>
  <c r="AR25" i="28" s="1"/>
  <c r="AB33" i="28"/>
  <c r="AM33" i="28" s="1"/>
  <c r="AR33" i="28" s="1"/>
  <c r="AB41" i="28"/>
  <c r="AM41" i="28" s="1"/>
  <c r="AR41" i="28" s="1"/>
  <c r="AB49" i="28"/>
  <c r="AM49" i="28" s="1"/>
  <c r="AR49" i="28" s="1"/>
  <c r="AB57" i="28"/>
  <c r="AM57" i="28" s="1"/>
  <c r="AR57" i="28" s="1"/>
  <c r="AB65" i="28"/>
  <c r="AM65" i="28" s="1"/>
  <c r="AR65" i="28" s="1"/>
  <c r="AB73" i="28"/>
  <c r="AM73" i="28" s="1"/>
  <c r="AR73" i="28" s="1"/>
  <c r="AB81" i="28"/>
  <c r="AM81" i="28" s="1"/>
  <c r="AR81" i="28" s="1"/>
  <c r="AB89" i="28"/>
  <c r="AM89" i="28" s="1"/>
  <c r="AR89" i="28" s="1"/>
  <c r="AB97" i="28"/>
  <c r="AM97" i="28" s="1"/>
  <c r="AR97" i="28" s="1"/>
  <c r="AB105" i="28"/>
  <c r="AM105" i="28" s="1"/>
  <c r="AR105" i="28" s="1"/>
  <c r="AB113" i="28"/>
  <c r="AM113" i="28" s="1"/>
  <c r="AR113" i="28" s="1"/>
  <c r="AB121" i="28"/>
  <c r="AM121" i="28" s="1"/>
  <c r="AR121" i="28" s="1"/>
  <c r="AB129" i="28"/>
  <c r="AM129" i="28" s="1"/>
  <c r="AR129" i="28" s="1"/>
  <c r="AB137" i="28"/>
  <c r="AM137" i="28" s="1"/>
  <c r="AR137" i="28" s="1"/>
  <c r="AB145" i="28"/>
  <c r="AM145" i="28" s="1"/>
  <c r="AR145" i="28" s="1"/>
  <c r="AB153" i="28"/>
  <c r="AM153" i="28" s="1"/>
  <c r="AR153" i="28" s="1"/>
  <c r="AB39" i="28"/>
  <c r="AM39" i="28" s="1"/>
  <c r="AR39" i="28" s="1"/>
  <c r="AB63" i="28"/>
  <c r="AM63" i="28" s="1"/>
  <c r="AR63" i="28" s="1"/>
  <c r="AB87" i="28"/>
  <c r="AM87" i="28" s="1"/>
  <c r="AR87" i="28" s="1"/>
  <c r="AB111" i="28"/>
  <c r="AM111" i="28" s="1"/>
  <c r="AR111" i="28" s="1"/>
  <c r="AB135" i="28"/>
  <c r="AM135" i="28" s="1"/>
  <c r="AR135" i="28" s="1"/>
  <c r="AB151" i="28"/>
  <c r="AM151" i="28" s="1"/>
  <c r="AR151" i="28" s="1"/>
  <c r="AB10" i="28"/>
  <c r="AM10" i="28" s="1"/>
  <c r="AR10" i="28" s="1"/>
  <c r="AB18" i="28"/>
  <c r="AM18" i="28" s="1"/>
  <c r="AR18" i="28" s="1"/>
  <c r="AB26" i="28"/>
  <c r="AM26" i="28" s="1"/>
  <c r="AR26" i="28" s="1"/>
  <c r="AB34" i="28"/>
  <c r="AM34" i="28" s="1"/>
  <c r="AR34" i="28" s="1"/>
  <c r="AB42" i="28"/>
  <c r="AM42" i="28" s="1"/>
  <c r="AR42" i="28" s="1"/>
  <c r="AB50" i="28"/>
  <c r="AM50" i="28" s="1"/>
  <c r="AR50" i="28" s="1"/>
  <c r="AB58" i="28"/>
  <c r="AM58" i="28" s="1"/>
  <c r="AR58" i="28" s="1"/>
  <c r="AB66" i="28"/>
  <c r="AM66" i="28" s="1"/>
  <c r="AR66" i="28" s="1"/>
  <c r="AB74" i="28"/>
  <c r="AM74" i="28" s="1"/>
  <c r="AR74" i="28" s="1"/>
  <c r="AB82" i="28"/>
  <c r="AM82" i="28" s="1"/>
  <c r="AR82" i="28" s="1"/>
  <c r="AB90" i="28"/>
  <c r="AM90" i="28" s="1"/>
  <c r="AR90" i="28" s="1"/>
  <c r="AB98" i="28"/>
  <c r="AM98" i="28" s="1"/>
  <c r="AR98" i="28" s="1"/>
  <c r="AB106" i="28"/>
  <c r="AM106" i="28" s="1"/>
  <c r="AR106" i="28" s="1"/>
  <c r="AB114" i="28"/>
  <c r="AM114" i="28" s="1"/>
  <c r="AR114" i="28" s="1"/>
  <c r="AB122" i="28"/>
  <c r="AM122" i="28" s="1"/>
  <c r="AR122" i="28" s="1"/>
  <c r="AB130" i="28"/>
  <c r="AM130" i="28" s="1"/>
  <c r="AR130" i="28" s="1"/>
  <c r="AB138" i="28"/>
  <c r="AM138" i="28" s="1"/>
  <c r="AR138" i="28" s="1"/>
  <c r="AB146" i="28"/>
  <c r="AM146" i="28" s="1"/>
  <c r="AR146" i="28" s="1"/>
  <c r="AB154" i="28"/>
  <c r="AM154" i="28" s="1"/>
  <c r="AR154" i="28" s="1"/>
  <c r="AB11" i="28"/>
  <c r="AM11" i="28" s="1"/>
  <c r="AR11" i="28" s="1"/>
  <c r="AB19" i="28"/>
  <c r="AM19" i="28" s="1"/>
  <c r="AR19" i="28" s="1"/>
  <c r="AB27" i="28"/>
  <c r="AM27" i="28" s="1"/>
  <c r="AR27" i="28" s="1"/>
  <c r="AB35" i="28"/>
  <c r="AM35" i="28" s="1"/>
  <c r="AR35" i="28" s="1"/>
  <c r="AB43" i="28"/>
  <c r="AM43" i="28" s="1"/>
  <c r="AR43" i="28" s="1"/>
  <c r="AB51" i="28"/>
  <c r="AM51" i="28" s="1"/>
  <c r="AR51" i="28" s="1"/>
  <c r="AB59" i="28"/>
  <c r="AM59" i="28" s="1"/>
  <c r="AR59" i="28" s="1"/>
  <c r="AB67" i="28"/>
  <c r="AM67" i="28" s="1"/>
  <c r="AR67" i="28" s="1"/>
  <c r="AB75" i="28"/>
  <c r="AM75" i="28" s="1"/>
  <c r="AR75" i="28" s="1"/>
  <c r="AB83" i="28"/>
  <c r="AM83" i="28" s="1"/>
  <c r="AR83" i="28" s="1"/>
  <c r="AB91" i="28"/>
  <c r="AM91" i="28" s="1"/>
  <c r="AR91" i="28" s="1"/>
  <c r="AB99" i="28"/>
  <c r="AM99" i="28" s="1"/>
  <c r="AR99" i="28" s="1"/>
  <c r="AB107" i="28"/>
  <c r="AM107" i="28" s="1"/>
  <c r="AR107" i="28" s="1"/>
  <c r="AB115" i="28"/>
  <c r="AM115" i="28" s="1"/>
  <c r="AR115" i="28" s="1"/>
  <c r="AB123" i="28"/>
  <c r="AM123" i="28" s="1"/>
  <c r="AR123" i="28" s="1"/>
  <c r="AB131" i="28"/>
  <c r="AM131" i="28" s="1"/>
  <c r="AR131" i="28" s="1"/>
  <c r="AB139" i="28"/>
  <c r="AM139" i="28" s="1"/>
  <c r="AR139" i="28" s="1"/>
  <c r="AB147" i="28"/>
  <c r="AM147" i="28" s="1"/>
  <c r="AR147" i="28" s="1"/>
  <c r="AB155" i="28"/>
  <c r="AM155" i="28" s="1"/>
  <c r="AR155" i="28" s="1"/>
  <c r="AB15" i="28"/>
  <c r="AM15" i="28" s="1"/>
  <c r="AR15" i="28" s="1"/>
  <c r="AB23" i="28"/>
  <c r="AM23" i="28" s="1"/>
  <c r="AR23" i="28" s="1"/>
  <c r="AB31" i="28"/>
  <c r="AM31" i="28" s="1"/>
  <c r="AR31" i="28" s="1"/>
  <c r="AB47" i="28"/>
  <c r="AM47" i="28" s="1"/>
  <c r="AR47" i="28" s="1"/>
  <c r="AB55" i="28"/>
  <c r="AM55" i="28" s="1"/>
  <c r="AR55" i="28" s="1"/>
  <c r="AB71" i="28"/>
  <c r="AM71" i="28" s="1"/>
  <c r="AR71" i="28" s="1"/>
  <c r="AB79" i="28"/>
  <c r="AM79" i="28" s="1"/>
  <c r="AR79" i="28" s="1"/>
  <c r="AB95" i="28"/>
  <c r="AM95" i="28" s="1"/>
  <c r="AR95" i="28" s="1"/>
  <c r="AB103" i="28"/>
  <c r="AM103" i="28" s="1"/>
  <c r="AR103" i="28" s="1"/>
  <c r="AB119" i="28"/>
  <c r="AM119" i="28" s="1"/>
  <c r="AR119" i="28" s="1"/>
  <c r="AB127" i="28"/>
  <c r="AM127" i="28" s="1"/>
  <c r="AR127" i="28" s="1"/>
  <c r="AB143" i="28"/>
  <c r="AM143" i="28" s="1"/>
  <c r="AR143" i="28" s="1"/>
  <c r="AB12" i="28"/>
  <c r="AM12" i="28" s="1"/>
  <c r="AR12" i="28" s="1"/>
  <c r="AB20" i="28"/>
  <c r="AM20" i="28" s="1"/>
  <c r="AR20" i="28" s="1"/>
  <c r="AB28" i="28"/>
  <c r="AM28" i="28" s="1"/>
  <c r="AR28" i="28" s="1"/>
  <c r="AB36" i="28"/>
  <c r="AM36" i="28" s="1"/>
  <c r="AR36" i="28" s="1"/>
  <c r="AB44" i="28"/>
  <c r="AM44" i="28" s="1"/>
  <c r="AR44" i="28" s="1"/>
  <c r="AB52" i="28"/>
  <c r="AM52" i="28" s="1"/>
  <c r="AR52" i="28" s="1"/>
  <c r="AB60" i="28"/>
  <c r="AM60" i="28" s="1"/>
  <c r="AR60" i="28" s="1"/>
  <c r="AB68" i="28"/>
  <c r="AM68" i="28" s="1"/>
  <c r="AR68" i="28" s="1"/>
  <c r="AB76" i="28"/>
  <c r="AM76" i="28" s="1"/>
  <c r="AR76" i="28" s="1"/>
  <c r="AB84" i="28"/>
  <c r="AM84" i="28" s="1"/>
  <c r="AR84" i="28" s="1"/>
  <c r="AB92" i="28"/>
  <c r="AM92" i="28" s="1"/>
  <c r="AR92" i="28" s="1"/>
  <c r="AB100" i="28"/>
  <c r="AM100" i="28" s="1"/>
  <c r="AR100" i="28" s="1"/>
  <c r="AB108" i="28"/>
  <c r="AM108" i="28" s="1"/>
  <c r="AR108" i="28" s="1"/>
  <c r="AB116" i="28"/>
  <c r="AM116" i="28" s="1"/>
  <c r="AR116" i="28" s="1"/>
  <c r="AB124" i="28"/>
  <c r="AM124" i="28" s="1"/>
  <c r="AR124" i="28" s="1"/>
  <c r="AB132" i="28"/>
  <c r="AM132" i="28" s="1"/>
  <c r="AR132" i="28" s="1"/>
  <c r="AB140" i="28"/>
  <c r="AM140" i="28" s="1"/>
  <c r="AR140" i="28" s="1"/>
  <c r="AB148" i="28"/>
  <c r="AM148" i="28" s="1"/>
  <c r="AR148" i="28" s="1"/>
  <c r="AB156" i="28"/>
  <c r="AM156" i="28" s="1"/>
  <c r="AR156" i="28" s="1"/>
  <c r="AB13" i="28"/>
  <c r="AM13" i="28" s="1"/>
  <c r="AR13" i="28" s="1"/>
  <c r="AB21" i="28"/>
  <c r="AM21" i="28" s="1"/>
  <c r="AR21" i="28" s="1"/>
  <c r="AB29" i="28"/>
  <c r="AM29" i="28" s="1"/>
  <c r="AR29" i="28" s="1"/>
  <c r="AB37" i="28"/>
  <c r="AM37" i="28" s="1"/>
  <c r="AR37" i="28" s="1"/>
  <c r="AB45" i="28"/>
  <c r="AM45" i="28" s="1"/>
  <c r="AR45" i="28" s="1"/>
  <c r="AB53" i="28"/>
  <c r="AM53" i="28" s="1"/>
  <c r="AR53" i="28" s="1"/>
  <c r="AB61" i="28"/>
  <c r="AM61" i="28" s="1"/>
  <c r="AR61" i="28" s="1"/>
  <c r="AB69" i="28"/>
  <c r="AM69" i="28" s="1"/>
  <c r="AR69" i="28" s="1"/>
  <c r="AB77" i="28"/>
  <c r="AM77" i="28" s="1"/>
  <c r="AR77" i="28" s="1"/>
  <c r="AB85" i="28"/>
  <c r="AM85" i="28" s="1"/>
  <c r="AR85" i="28" s="1"/>
  <c r="AB93" i="28"/>
  <c r="AM93" i="28" s="1"/>
  <c r="AR93" i="28" s="1"/>
  <c r="AB101" i="28"/>
  <c r="AM101" i="28" s="1"/>
  <c r="AR101" i="28" s="1"/>
  <c r="AB109" i="28"/>
  <c r="AM109" i="28" s="1"/>
  <c r="AR109" i="28" s="1"/>
  <c r="AB117" i="28"/>
  <c r="AM117" i="28" s="1"/>
  <c r="AR117" i="28" s="1"/>
  <c r="AB125" i="28"/>
  <c r="AM125" i="28" s="1"/>
  <c r="AR125" i="28" s="1"/>
  <c r="AB133" i="28"/>
  <c r="AM133" i="28" s="1"/>
  <c r="AR133" i="28" s="1"/>
  <c r="AB141" i="28"/>
  <c r="AM141" i="28" s="1"/>
  <c r="AR141" i="28" s="1"/>
  <c r="AB149" i="28"/>
  <c r="AM149" i="28" s="1"/>
  <c r="AR149" i="28" s="1"/>
  <c r="AB157" i="28"/>
  <c r="AM157" i="28" s="1"/>
  <c r="AR157" i="28" s="1"/>
  <c r="AB14" i="28"/>
  <c r="AM14" i="28" s="1"/>
  <c r="AR14" i="28" s="1"/>
  <c r="AB22" i="28"/>
  <c r="AM22" i="28" s="1"/>
  <c r="AR22" i="28" s="1"/>
  <c r="AB30" i="28"/>
  <c r="AM30" i="28" s="1"/>
  <c r="AR30" i="28" s="1"/>
  <c r="AB38" i="28"/>
  <c r="AM38" i="28" s="1"/>
  <c r="AR38" i="28" s="1"/>
  <c r="AB46" i="28"/>
  <c r="AM46" i="28" s="1"/>
  <c r="AR46" i="28" s="1"/>
  <c r="AB54" i="28"/>
  <c r="AM54" i="28" s="1"/>
  <c r="AR54" i="28" s="1"/>
  <c r="AB62" i="28"/>
  <c r="AM62" i="28" s="1"/>
  <c r="AR62" i="28" s="1"/>
  <c r="AB70" i="28"/>
  <c r="AM70" i="28" s="1"/>
  <c r="AR70" i="28" s="1"/>
  <c r="AB78" i="28"/>
  <c r="AM78" i="28" s="1"/>
  <c r="AR78" i="28" s="1"/>
  <c r="AB86" i="28"/>
  <c r="AM86" i="28" s="1"/>
  <c r="AR86" i="28" s="1"/>
  <c r="AB94" i="28"/>
  <c r="AM94" i="28" s="1"/>
  <c r="AR94" i="28" s="1"/>
  <c r="AB102" i="28"/>
  <c r="AM102" i="28" s="1"/>
  <c r="AR102" i="28" s="1"/>
  <c r="AB110" i="28"/>
  <c r="AM110" i="28" s="1"/>
  <c r="AR110" i="28" s="1"/>
  <c r="AB118" i="28"/>
  <c r="AM118" i="28" s="1"/>
  <c r="AR118" i="28" s="1"/>
  <c r="AB126" i="28"/>
  <c r="AM126" i="28" s="1"/>
  <c r="AR126" i="28" s="1"/>
  <c r="AB134" i="28"/>
  <c r="AM134" i="28" s="1"/>
  <c r="AR134" i="28" s="1"/>
  <c r="AB142" i="28"/>
  <c r="AM142" i="28" s="1"/>
  <c r="AR142" i="28" s="1"/>
  <c r="AB150" i="28"/>
  <c r="AM150" i="28" s="1"/>
  <c r="AR150" i="28" s="1"/>
  <c r="AB158" i="28"/>
  <c r="AM158" i="28" s="1"/>
  <c r="AR158" i="28" s="1"/>
  <c r="H11" i="14"/>
  <c r="J11" i="14"/>
  <c r="I11" i="14"/>
  <c r="AA9" i="13" l="1"/>
  <c r="W8" i="13"/>
  <c r="AA157" i="13"/>
  <c r="AA89" i="13"/>
  <c r="AA56" i="13"/>
  <c r="AA51" i="13"/>
  <c r="AA77" i="13"/>
  <c r="AA116" i="13"/>
  <c r="AA91" i="13"/>
  <c r="AA46" i="13"/>
  <c r="AA110" i="13"/>
  <c r="AA133" i="13"/>
  <c r="AA88" i="13"/>
  <c r="AA146" i="13"/>
  <c r="AA120" i="13"/>
  <c r="AA21" i="13"/>
  <c r="AA129" i="13"/>
  <c r="AA155" i="13"/>
  <c r="AA23" i="13"/>
  <c r="AA147" i="13"/>
  <c r="AA154" i="13"/>
  <c r="AA76" i="13"/>
  <c r="AA63" i="13"/>
  <c r="AA38" i="13"/>
  <c r="AA152" i="13"/>
  <c r="AA66" i="13"/>
  <c r="AA78" i="13"/>
  <c r="AA17" i="13"/>
  <c r="AA125" i="13"/>
  <c r="AA90" i="13"/>
  <c r="AA39" i="13"/>
  <c r="AA156" i="13"/>
  <c r="AA97" i="13"/>
  <c r="AA14" i="13"/>
  <c r="AA132" i="13"/>
  <c r="AA85" i="13"/>
  <c r="AA153" i="13"/>
  <c r="AA16" i="13"/>
  <c r="AA95" i="13"/>
  <c r="AA105" i="13"/>
  <c r="AA103" i="13"/>
  <c r="AA32" i="13"/>
  <c r="AA20" i="13"/>
  <c r="AA138" i="13"/>
  <c r="AA29" i="13"/>
  <c r="AA136" i="13"/>
  <c r="AA127" i="13"/>
  <c r="AA79" i="13"/>
  <c r="AA140" i="13"/>
  <c r="AA151" i="13"/>
  <c r="AA99" i="13"/>
  <c r="AA109" i="13"/>
  <c r="AA59" i="13"/>
  <c r="AA35" i="13"/>
  <c r="AA96" i="13"/>
  <c r="AA130" i="13"/>
  <c r="AA69" i="13"/>
  <c r="AA117" i="13"/>
  <c r="AA113" i="13"/>
  <c r="AA52" i="13"/>
  <c r="AA122" i="13"/>
  <c r="AA93" i="13"/>
  <c r="AA108" i="13"/>
  <c r="AA71" i="13"/>
  <c r="AA74" i="13"/>
  <c r="AA41" i="13"/>
  <c r="AA26" i="13"/>
  <c r="AA67" i="13"/>
  <c r="AA124" i="13"/>
  <c r="AA83" i="13"/>
  <c r="AA70" i="13"/>
  <c r="AA48" i="13"/>
  <c r="AA121" i="13"/>
  <c r="AA61" i="13"/>
  <c r="AA102" i="13"/>
  <c r="AA40" i="13"/>
  <c r="AA123" i="13"/>
  <c r="AA62" i="13"/>
  <c r="AA10" i="13"/>
  <c r="AA73" i="13"/>
  <c r="AA104" i="13"/>
  <c r="AA31" i="13"/>
  <c r="AA43" i="13"/>
  <c r="AA13" i="13"/>
  <c r="AA25" i="13"/>
  <c r="AA144" i="13"/>
  <c r="AA11" i="13"/>
  <c r="AA36" i="13"/>
  <c r="AA18" i="13"/>
  <c r="AA24" i="13"/>
  <c r="AA64" i="13"/>
  <c r="AA28" i="13"/>
  <c r="AA145" i="13"/>
  <c r="AA143" i="13"/>
  <c r="AA37" i="13"/>
  <c r="AA55" i="13"/>
  <c r="AA150" i="13"/>
  <c r="AA15" i="13"/>
  <c r="AA87" i="13"/>
  <c r="AA57" i="13"/>
  <c r="AA118" i="13"/>
  <c r="AA100" i="13"/>
  <c r="AA128" i="13"/>
  <c r="AA106" i="13"/>
  <c r="AA80" i="13"/>
  <c r="AA115" i="13"/>
  <c r="AA72" i="13"/>
  <c r="AA112" i="13"/>
  <c r="AA47" i="13"/>
  <c r="AA22" i="13"/>
  <c r="AA114" i="13"/>
  <c r="AA101" i="13"/>
  <c r="AA58" i="13"/>
  <c r="AA54" i="13"/>
  <c r="AA139" i="13"/>
  <c r="AA111" i="13"/>
  <c r="AA68" i="13"/>
  <c r="AA141" i="13"/>
  <c r="AA45" i="13"/>
  <c r="AA50" i="13"/>
  <c r="AA134" i="13"/>
  <c r="AA33" i="13"/>
  <c r="AA49" i="13"/>
  <c r="AA119" i="13"/>
  <c r="AA27" i="13"/>
  <c r="AA34" i="13"/>
  <c r="AA94" i="13"/>
  <c r="AA148" i="13"/>
  <c r="AA137" i="13"/>
  <c r="AA60" i="13"/>
  <c r="AA92" i="13"/>
  <c r="AA81" i="13"/>
  <c r="AA126" i="13"/>
  <c r="AA42" i="13"/>
  <c r="AA84" i="13"/>
  <c r="AA135" i="13"/>
  <c r="AA19" i="13"/>
  <c r="AA149" i="13"/>
  <c r="AA98" i="13"/>
  <c r="AA53" i="13"/>
  <c r="AA107" i="13"/>
  <c r="AA131" i="13"/>
  <c r="AA158" i="13"/>
  <c r="AA86" i="13"/>
  <c r="AA82" i="13"/>
  <c r="AA12" i="13"/>
  <c r="AA142" i="13"/>
  <c r="AA65" i="13"/>
  <c r="V8" i="13"/>
  <c r="R7" i="13"/>
  <c r="T8" i="13"/>
  <c r="P7" i="13"/>
  <c r="U8" i="13"/>
  <c r="Q7" i="13"/>
  <c r="AL20" i="33"/>
  <c r="AL112" i="33"/>
  <c r="AL88" i="33"/>
  <c r="AL115" i="33"/>
  <c r="AL57" i="33"/>
  <c r="AL106" i="33"/>
  <c r="AL113" i="33"/>
  <c r="AL46" i="33"/>
  <c r="AL78" i="33"/>
  <c r="AL99" i="33"/>
  <c r="AL31" i="33"/>
  <c r="AL132" i="33"/>
  <c r="AL79" i="33"/>
  <c r="AL12" i="33"/>
  <c r="AL125" i="33"/>
  <c r="AL16" i="33"/>
  <c r="AL111" i="33"/>
  <c r="AL75" i="33"/>
  <c r="AL56" i="33"/>
  <c r="AL128" i="33"/>
  <c r="AL120" i="33"/>
  <c r="AL61" i="33"/>
  <c r="AL17" i="33"/>
  <c r="AL53" i="33"/>
  <c r="AL114" i="33"/>
  <c r="AL30" i="33"/>
  <c r="AL108" i="33"/>
  <c r="AL55" i="33"/>
  <c r="AL90" i="33"/>
  <c r="AL109" i="33"/>
  <c r="AL118" i="33"/>
  <c r="AL145" i="33"/>
  <c r="AL65" i="33"/>
  <c r="AL80" i="33"/>
  <c r="AL14" i="33"/>
  <c r="AL50" i="33"/>
  <c r="AL143" i="33"/>
  <c r="AL29" i="33"/>
  <c r="AL22" i="33"/>
  <c r="AL45" i="33"/>
  <c r="AL9" i="33"/>
  <c r="AL36" i="33"/>
  <c r="AL85" i="33"/>
  <c r="AL51" i="33"/>
  <c r="AL98" i="33"/>
  <c r="AL43" i="33"/>
  <c r="AL155" i="33"/>
  <c r="AL100" i="33"/>
  <c r="AL47" i="33"/>
  <c r="AL38" i="33"/>
  <c r="AL101" i="33"/>
  <c r="AL110" i="33"/>
  <c r="AL137" i="33"/>
  <c r="AL149" i="33"/>
  <c r="AL158" i="33"/>
  <c r="AL147" i="33"/>
  <c r="AL42" i="33"/>
  <c r="AL107" i="33"/>
  <c r="AL34" i="33"/>
  <c r="AL127" i="33"/>
  <c r="AL146" i="33"/>
  <c r="AL13" i="33"/>
  <c r="AL96" i="33"/>
  <c r="AL148" i="33"/>
  <c r="AL95" i="33"/>
  <c r="AL66" i="33"/>
  <c r="AL82" i="33"/>
  <c r="AL93" i="33"/>
  <c r="AL121" i="33"/>
  <c r="AL41" i="33"/>
  <c r="AL33" i="33"/>
  <c r="AL27" i="33"/>
  <c r="AL81" i="33"/>
  <c r="AL144" i="33"/>
  <c r="AL32" i="33"/>
  <c r="AL134" i="33"/>
  <c r="AL18" i="33"/>
  <c r="AL130" i="33"/>
  <c r="AL76" i="33"/>
  <c r="AL15" i="33"/>
  <c r="AL44" i="33"/>
  <c r="AL97" i="33"/>
  <c r="AL139" i="33"/>
  <c r="AL11" i="33"/>
  <c r="AL94" i="33"/>
  <c r="AL59" i="33"/>
  <c r="AL48" i="33"/>
  <c r="AL135" i="33"/>
  <c r="AL154" i="33"/>
  <c r="AL21" i="33"/>
  <c r="AL104" i="33"/>
  <c r="AL156" i="33"/>
  <c r="AL24" i="33"/>
  <c r="AL77" i="33"/>
  <c r="AL157" i="33"/>
  <c r="AL102" i="33"/>
  <c r="AL129" i="33"/>
  <c r="AL49" i="33"/>
  <c r="AL74" i="33"/>
  <c r="AL89" i="33"/>
  <c r="AL123" i="33"/>
  <c r="AL39" i="33"/>
  <c r="AL92" i="33"/>
  <c r="AL141" i="33"/>
  <c r="AL142" i="33"/>
  <c r="AL26" i="33"/>
  <c r="AL138" i="33"/>
  <c r="AL86" i="33"/>
  <c r="AL23" i="33"/>
  <c r="AL72" i="33"/>
  <c r="AL73" i="33"/>
  <c r="AL25" i="33"/>
  <c r="AL68" i="33"/>
  <c r="AL67" i="33"/>
  <c r="AL62" i="33"/>
  <c r="AL35" i="33"/>
  <c r="AL91" i="33"/>
  <c r="AL152" i="33"/>
  <c r="AL87" i="33"/>
  <c r="AL52" i="33"/>
  <c r="AL150" i="33"/>
  <c r="AL133" i="33"/>
  <c r="AL69" i="33"/>
  <c r="AL119" i="33"/>
  <c r="AL83" i="33"/>
  <c r="AL140" i="33"/>
  <c r="AL136" i="33"/>
  <c r="AL84" i="33"/>
  <c r="AL60" i="33"/>
  <c r="AL105" i="33"/>
  <c r="AL28" i="33"/>
  <c r="AL19" i="33"/>
  <c r="AL54" i="33"/>
  <c r="AL70" i="33"/>
  <c r="AL64" i="33"/>
  <c r="AL124" i="33"/>
  <c r="AL71" i="33"/>
  <c r="AL116" i="33"/>
  <c r="AL63" i="33"/>
  <c r="AL131" i="33"/>
  <c r="AL117" i="33"/>
  <c r="AL126" i="33"/>
  <c r="AL153" i="33"/>
  <c r="AL10" i="33"/>
  <c r="AL103" i="33"/>
  <c r="AL122" i="33"/>
  <c r="AL58" i="33"/>
  <c r="AL151" i="33"/>
  <c r="AL40" i="33"/>
  <c r="AL37" i="33"/>
  <c r="AN126" i="28"/>
  <c r="AN54" i="28"/>
  <c r="AN13" i="28"/>
  <c r="AN79" i="28"/>
  <c r="AN154" i="28"/>
  <c r="AN47" i="28"/>
  <c r="AN144" i="28"/>
  <c r="AN150" i="28"/>
  <c r="AN101" i="28"/>
  <c r="AN60" i="28"/>
  <c r="AN91" i="28"/>
  <c r="AN50" i="28"/>
  <c r="AN73" i="28"/>
  <c r="AN40" i="28"/>
  <c r="AN8" i="28"/>
  <c r="AN142" i="28"/>
  <c r="AN38" i="28"/>
  <c r="AN93" i="28"/>
  <c r="AN148" i="28"/>
  <c r="AN52" i="28"/>
  <c r="AN55" i="28"/>
  <c r="AN83" i="28"/>
  <c r="AN138" i="28"/>
  <c r="AN42" i="28"/>
  <c r="AN15" i="28"/>
  <c r="AN65" i="28"/>
  <c r="AN128" i="28"/>
  <c r="AN32" i="28"/>
  <c r="AN67" i="28"/>
  <c r="AN158" i="28"/>
  <c r="AN109" i="28"/>
  <c r="AN68" i="28"/>
  <c r="AN99" i="28"/>
  <c r="AN58" i="28"/>
  <c r="AN81" i="28"/>
  <c r="AN48" i="28"/>
  <c r="AN46" i="28"/>
  <c r="AN156" i="28"/>
  <c r="AN63" i="28"/>
  <c r="AN146" i="28"/>
  <c r="AN31" i="28"/>
  <c r="AN136" i="28"/>
  <c r="AN134" i="28"/>
  <c r="AN30" i="28"/>
  <c r="AN85" i="28"/>
  <c r="AN140" i="28"/>
  <c r="AN44" i="28"/>
  <c r="AN39" i="28"/>
  <c r="AN75" i="28"/>
  <c r="AN130" i="28"/>
  <c r="AN34" i="28"/>
  <c r="AN153" i="28"/>
  <c r="AN57" i="28"/>
  <c r="AN120" i="28"/>
  <c r="AN24" i="28"/>
  <c r="AN22" i="28"/>
  <c r="AN77" i="28"/>
  <c r="AN132" i="28"/>
  <c r="AN23" i="28"/>
  <c r="AN122" i="28"/>
  <c r="AN26" i="28"/>
  <c r="AN145" i="28"/>
  <c r="AN49" i="28"/>
  <c r="AN112" i="28"/>
  <c r="AN16" i="28"/>
  <c r="AN118" i="28"/>
  <c r="AN14" i="28"/>
  <c r="AN69" i="28"/>
  <c r="AN124" i="28"/>
  <c r="AN28" i="28"/>
  <c r="AN155" i="28"/>
  <c r="AN59" i="28"/>
  <c r="AN114" i="28"/>
  <c r="AN18" i="28"/>
  <c r="AN137" i="28"/>
  <c r="AN41" i="28"/>
  <c r="AN104" i="28"/>
  <c r="AN110" i="28"/>
  <c r="AN157" i="28"/>
  <c r="AN61" i="28"/>
  <c r="AN116" i="28"/>
  <c r="AN20" i="28"/>
  <c r="AN147" i="28"/>
  <c r="AN51" i="28"/>
  <c r="AN106" i="28"/>
  <c r="AN10" i="28"/>
  <c r="AN129" i="28"/>
  <c r="AN33" i="28"/>
  <c r="AN96" i="28"/>
  <c r="AN102" i="28"/>
  <c r="AN149" i="28"/>
  <c r="AN53" i="28"/>
  <c r="AN108" i="28"/>
  <c r="AN12" i="28"/>
  <c r="AN139" i="28"/>
  <c r="AN98" i="28"/>
  <c r="AN143" i="28"/>
  <c r="AN121" i="28"/>
  <c r="AN25" i="28"/>
  <c r="AN88" i="28"/>
  <c r="AN45" i="28"/>
  <c r="AN35" i="28"/>
  <c r="AN17" i="28"/>
  <c r="AN37" i="28"/>
  <c r="AN27" i="28"/>
  <c r="AN9" i="28"/>
  <c r="AN84" i="28"/>
  <c r="AN87" i="28"/>
  <c r="AN64" i="28"/>
  <c r="AN36" i="28"/>
  <c r="AN94" i="28"/>
  <c r="AN141" i="28"/>
  <c r="AN100" i="28"/>
  <c r="AN135" i="28"/>
  <c r="AN131" i="28"/>
  <c r="AN90" i="28"/>
  <c r="AN119" i="28"/>
  <c r="AN113" i="28"/>
  <c r="AN80" i="28"/>
  <c r="AN86" i="28"/>
  <c r="AN133" i="28"/>
  <c r="AN92" i="28"/>
  <c r="AN127" i="28"/>
  <c r="AN123" i="28"/>
  <c r="AN82" i="28"/>
  <c r="AN103" i="28"/>
  <c r="AN105" i="28"/>
  <c r="AN72" i="28"/>
  <c r="AN78" i="28"/>
  <c r="AN125" i="28"/>
  <c r="AN29" i="28"/>
  <c r="AN111" i="28"/>
  <c r="AN115" i="28"/>
  <c r="AN19" i="28"/>
  <c r="AN74" i="28"/>
  <c r="AN97" i="28"/>
  <c r="AN62" i="28"/>
  <c r="AN151" i="28"/>
  <c r="AN70" i="28"/>
  <c r="AN117" i="28"/>
  <c r="AN21" i="28"/>
  <c r="AN76" i="28"/>
  <c r="AN95" i="28"/>
  <c r="AN107" i="28"/>
  <c r="AN11" i="28"/>
  <c r="AN66" i="28"/>
  <c r="AN71" i="28"/>
  <c r="AN89" i="28"/>
  <c r="AN152" i="28"/>
  <c r="AN56" i="28"/>
  <c r="AI103" i="33"/>
  <c r="AN103" i="33" s="1"/>
  <c r="AI19" i="33"/>
  <c r="AN19" i="33" s="1"/>
  <c r="AI80" i="33"/>
  <c r="AN80" i="33" s="1"/>
  <c r="AI104" i="33"/>
  <c r="AN104" i="33" s="1"/>
  <c r="AI113" i="33"/>
  <c r="AN113" i="33" s="1"/>
  <c r="AI139" i="33"/>
  <c r="AN139" i="33" s="1"/>
  <c r="AI79" i="33"/>
  <c r="AN79" i="33" s="1"/>
  <c r="AI93" i="33"/>
  <c r="AN93" i="33" s="1"/>
  <c r="AI106" i="33"/>
  <c r="AN106" i="33" s="1"/>
  <c r="AI95" i="33"/>
  <c r="AN95" i="33" s="1"/>
  <c r="AI94" i="33"/>
  <c r="AN94" i="33" s="1"/>
  <c r="AI64" i="33"/>
  <c r="AN64" i="33" s="1"/>
  <c r="AI90" i="33"/>
  <c r="AN90" i="33" s="1"/>
  <c r="AI119" i="33"/>
  <c r="AN119" i="33" s="1"/>
  <c r="AI124" i="33"/>
  <c r="AN124" i="33" s="1"/>
  <c r="AI47" i="33"/>
  <c r="AN47" i="33" s="1"/>
  <c r="AI88" i="33"/>
  <c r="AN88" i="33" s="1"/>
  <c r="AI141" i="33"/>
  <c r="AN141" i="33" s="1"/>
  <c r="AI23" i="33"/>
  <c r="AN23" i="33" s="1"/>
  <c r="AI38" i="33"/>
  <c r="AN38" i="33" s="1"/>
  <c r="AI70" i="33"/>
  <c r="AN70" i="33" s="1"/>
  <c r="AI71" i="33"/>
  <c r="AN71" i="33" s="1"/>
  <c r="AI45" i="33"/>
  <c r="AN45" i="33" s="1"/>
  <c r="AI49" i="33"/>
  <c r="AN49" i="33" s="1"/>
  <c r="AI75" i="33"/>
  <c r="AN75" i="33" s="1"/>
  <c r="AI97" i="33"/>
  <c r="AN97" i="33" s="1"/>
  <c r="AI118" i="33"/>
  <c r="AN118" i="33" s="1"/>
  <c r="AI151" i="33"/>
  <c r="AN151" i="33" s="1"/>
  <c r="AI54" i="33"/>
  <c r="AN54" i="33" s="1"/>
  <c r="AI120" i="33"/>
  <c r="AN120" i="33" s="1"/>
  <c r="AI86" i="33"/>
  <c r="AN86" i="33" s="1"/>
  <c r="AI115" i="33"/>
  <c r="AN115" i="33" s="1"/>
  <c r="AI21" i="33"/>
  <c r="AN21" i="33" s="1"/>
  <c r="AI122" i="33"/>
  <c r="AN122" i="33" s="1"/>
  <c r="AI116" i="33"/>
  <c r="AN116" i="33" s="1"/>
  <c r="AI101" i="33"/>
  <c r="AN101" i="33" s="1"/>
  <c r="AI41" i="33"/>
  <c r="AN41" i="33" s="1"/>
  <c r="AI40" i="33"/>
  <c r="AN40" i="33" s="1"/>
  <c r="AI16" i="33"/>
  <c r="AN16" i="33" s="1"/>
  <c r="AI158" i="33"/>
  <c r="AN158" i="33" s="1"/>
  <c r="AI125" i="33"/>
  <c r="AN125" i="33" s="1"/>
  <c r="AI146" i="33"/>
  <c r="AN146" i="33" s="1"/>
  <c r="AI12" i="33"/>
  <c r="AN12" i="33" s="1"/>
  <c r="AI136" i="33"/>
  <c r="AN136" i="33" s="1"/>
  <c r="AI11" i="33"/>
  <c r="AN11" i="33" s="1"/>
  <c r="AI128" i="33"/>
  <c r="AN128" i="33" s="1"/>
  <c r="AI147" i="33"/>
  <c r="AN147" i="33" s="1"/>
  <c r="AI123" i="33"/>
  <c r="AN123" i="33" s="1"/>
  <c r="AI29" i="33"/>
  <c r="AN29" i="33" s="1"/>
  <c r="AI66" i="33"/>
  <c r="AN66" i="33" s="1"/>
  <c r="AI99" i="33"/>
  <c r="AN99" i="33" s="1"/>
  <c r="AI132" i="33"/>
  <c r="AN132" i="33" s="1"/>
  <c r="AI138" i="33"/>
  <c r="AN138" i="33" s="1"/>
  <c r="AI50" i="33"/>
  <c r="AN50" i="33" s="1"/>
  <c r="AI59" i="33"/>
  <c r="AN59" i="33" s="1"/>
  <c r="AI92" i="33"/>
  <c r="AN92" i="33" s="1"/>
  <c r="AI65" i="33"/>
  <c r="AN65" i="33" s="1"/>
  <c r="AI149" i="33"/>
  <c r="AN149" i="33" s="1"/>
  <c r="AI35" i="33"/>
  <c r="AN35" i="33" s="1"/>
  <c r="AI68" i="33"/>
  <c r="AN68" i="33" s="1"/>
  <c r="AI33" i="33"/>
  <c r="AN33" i="33" s="1"/>
  <c r="AI145" i="33"/>
  <c r="AN145" i="33" s="1"/>
  <c r="AI111" i="33"/>
  <c r="AN111" i="33" s="1"/>
  <c r="AI152" i="33"/>
  <c r="AN152" i="33" s="1"/>
  <c r="AI85" i="33"/>
  <c r="AN85" i="33" s="1"/>
  <c r="AI87" i="33"/>
  <c r="AN87" i="33" s="1"/>
  <c r="AI153" i="33"/>
  <c r="AN153" i="33" s="1"/>
  <c r="AI83" i="33"/>
  <c r="AN83" i="33" s="1"/>
  <c r="AI81" i="33"/>
  <c r="AN81" i="33" s="1"/>
  <c r="AI14" i="33"/>
  <c r="AN14" i="33" s="1"/>
  <c r="AI10" i="33"/>
  <c r="AN10" i="33" s="1"/>
  <c r="AI91" i="33"/>
  <c r="AN91" i="33" s="1"/>
  <c r="AI56" i="33"/>
  <c r="AN56" i="33" s="1"/>
  <c r="AI134" i="33"/>
  <c r="AN134" i="33" s="1"/>
  <c r="AI51" i="33"/>
  <c r="AN51" i="33" s="1"/>
  <c r="AI144" i="33"/>
  <c r="AN144" i="33" s="1"/>
  <c r="AI52" i="33"/>
  <c r="AN52" i="33" s="1"/>
  <c r="AI105" i="33"/>
  <c r="AN105" i="33" s="1"/>
  <c r="AI143" i="33"/>
  <c r="AN143" i="33" s="1"/>
  <c r="AI98" i="33"/>
  <c r="AN98" i="33" s="1"/>
  <c r="AI17" i="33"/>
  <c r="AN17" i="33" s="1"/>
  <c r="AI154" i="33"/>
  <c r="AN154" i="33" s="1"/>
  <c r="AI24" i="33"/>
  <c r="AN24" i="33" s="1"/>
  <c r="AI84" i="33"/>
  <c r="AN84" i="33" s="1"/>
  <c r="AI77" i="33"/>
  <c r="AN77" i="33" s="1"/>
  <c r="AI148" i="33"/>
  <c r="AN148" i="33" s="1"/>
  <c r="AI110" i="33"/>
  <c r="AN110" i="33" s="1"/>
  <c r="AI27" i="33"/>
  <c r="AN27" i="33" s="1"/>
  <c r="AI135" i="33"/>
  <c r="AN135" i="33" s="1"/>
  <c r="AI25" i="33"/>
  <c r="AN25" i="33" s="1"/>
  <c r="AI109" i="33"/>
  <c r="AN109" i="33" s="1"/>
  <c r="AI60" i="33"/>
  <c r="AN60" i="33" s="1"/>
  <c r="AI102" i="33"/>
  <c r="AN102" i="33" s="1"/>
  <c r="AI37" i="33"/>
  <c r="AN37" i="33" s="1"/>
  <c r="AI137" i="33"/>
  <c r="AN137" i="33" s="1"/>
  <c r="AI26" i="33"/>
  <c r="AN26" i="33" s="1"/>
  <c r="AI20" i="33"/>
  <c r="AN20" i="33" s="1"/>
  <c r="AI13" i="33"/>
  <c r="AN13" i="33" s="1"/>
  <c r="AI46" i="33"/>
  <c r="AN46" i="33" s="1"/>
  <c r="AI18" i="33"/>
  <c r="AN18" i="33" s="1"/>
  <c r="AF7" i="33"/>
  <c r="V7" i="33" s="1"/>
  <c r="AI7" i="28"/>
  <c r="Y7" i="28" s="1"/>
  <c r="AI82" i="33"/>
  <c r="AN82" i="33" s="1"/>
  <c r="AI100" i="33"/>
  <c r="AN100" i="33" s="1"/>
  <c r="AI73" i="33"/>
  <c r="AN73" i="33" s="1"/>
  <c r="AI157" i="33"/>
  <c r="AN157" i="33" s="1"/>
  <c r="AI130" i="33"/>
  <c r="AN130" i="33" s="1"/>
  <c r="AI39" i="33"/>
  <c r="AN39" i="33" s="1"/>
  <c r="AI107" i="33"/>
  <c r="AN107" i="33" s="1"/>
  <c r="AI76" i="33"/>
  <c r="AN76" i="33" s="1"/>
  <c r="AI133" i="33"/>
  <c r="AN133" i="33" s="1"/>
  <c r="AI156" i="33"/>
  <c r="AN156" i="33" s="1"/>
  <c r="AI36" i="33"/>
  <c r="AN36" i="33" s="1"/>
  <c r="AI9" i="33"/>
  <c r="AN9" i="33" s="1"/>
  <c r="AI126" i="33"/>
  <c r="AN126" i="33" s="1"/>
  <c r="AI43" i="33"/>
  <c r="AN43" i="33" s="1"/>
  <c r="AI69" i="33"/>
  <c r="AN69" i="33" s="1"/>
  <c r="AI34" i="33"/>
  <c r="AN34" i="33" s="1"/>
  <c r="AI127" i="33"/>
  <c r="AN127" i="33" s="1"/>
  <c r="AI74" i="33"/>
  <c r="AN74" i="33" s="1"/>
  <c r="AI55" i="33"/>
  <c r="AN55" i="33" s="1"/>
  <c r="AI96" i="33"/>
  <c r="AN96" i="33" s="1"/>
  <c r="AI129" i="33"/>
  <c r="AN129" i="33" s="1"/>
  <c r="AI62" i="33"/>
  <c r="AN62" i="33" s="1"/>
  <c r="AI31" i="33"/>
  <c r="AN31" i="33" s="1"/>
  <c r="AI72" i="33"/>
  <c r="AN72" i="33" s="1"/>
  <c r="AI30" i="33"/>
  <c r="AN30" i="33" s="1"/>
  <c r="AI131" i="33"/>
  <c r="AN131" i="33" s="1"/>
  <c r="AD7" i="33"/>
  <c r="T7" i="33" s="1"/>
  <c r="AI61" i="33"/>
  <c r="AN61" i="33" s="1"/>
  <c r="AI58" i="33"/>
  <c r="AN58" i="33" s="1"/>
  <c r="AI142" i="33"/>
  <c r="AN142" i="33" s="1"/>
  <c r="AI32" i="33"/>
  <c r="AN32" i="33" s="1"/>
  <c r="AI42" i="33"/>
  <c r="AN42" i="33" s="1"/>
  <c r="AI117" i="33"/>
  <c r="AN117" i="33" s="1"/>
  <c r="AI114" i="33"/>
  <c r="AN114" i="33" s="1"/>
  <c r="AI150" i="33"/>
  <c r="AN150" i="33" s="1"/>
  <c r="AI67" i="33"/>
  <c r="AN67" i="33" s="1"/>
  <c r="AI15" i="33"/>
  <c r="AN15" i="33" s="1"/>
  <c r="AI78" i="33"/>
  <c r="AN78" i="33" s="1"/>
  <c r="AI28" i="33"/>
  <c r="AN28" i="33" s="1"/>
  <c r="AI121" i="33"/>
  <c r="AN121" i="33" s="1"/>
  <c r="AI140" i="33"/>
  <c r="AN140" i="33" s="1"/>
  <c r="AI155" i="33"/>
  <c r="AN155" i="33" s="1"/>
  <c r="AI53" i="33"/>
  <c r="AN53" i="33" s="1"/>
  <c r="AH7" i="33"/>
  <c r="X7" i="33" s="1"/>
  <c r="AF7" i="28"/>
  <c r="V7" i="28" s="1"/>
  <c r="AI57" i="33"/>
  <c r="AN57" i="33" s="1"/>
  <c r="AI89" i="33"/>
  <c r="AN89" i="33" s="1"/>
  <c r="AI22" i="33"/>
  <c r="AN22" i="33" s="1"/>
  <c r="AB7" i="33"/>
  <c r="AM8" i="33"/>
  <c r="AE7" i="33"/>
  <c r="U7" i="33" s="1"/>
  <c r="AG7" i="28"/>
  <c r="W7" i="28" s="1"/>
  <c r="AK94" i="28"/>
  <c r="AP94" i="28" s="1"/>
  <c r="AK27" i="28"/>
  <c r="AP27" i="28" s="1"/>
  <c r="AK55" i="28"/>
  <c r="AP55" i="28" s="1"/>
  <c r="AK147" i="28"/>
  <c r="AP147" i="28" s="1"/>
  <c r="AK81" i="28"/>
  <c r="AP81" i="28" s="1"/>
  <c r="AK22" i="28"/>
  <c r="AP22" i="28" s="1"/>
  <c r="AK82" i="28"/>
  <c r="AP82" i="28" s="1"/>
  <c r="AK14" i="28"/>
  <c r="AP14" i="28" s="1"/>
  <c r="AK136" i="28"/>
  <c r="AP136" i="28" s="1"/>
  <c r="AK95" i="28"/>
  <c r="AP95" i="28" s="1"/>
  <c r="AK20" i="28"/>
  <c r="AP20" i="28" s="1"/>
  <c r="AK121" i="28"/>
  <c r="AP121" i="28" s="1"/>
  <c r="AK21" i="28"/>
  <c r="AP21" i="28" s="1"/>
  <c r="AK122" i="28"/>
  <c r="AP122" i="28" s="1"/>
  <c r="AK126" i="28"/>
  <c r="AP126" i="28" s="1"/>
  <c r="AK43" i="28"/>
  <c r="AP43" i="28" s="1"/>
  <c r="AK135" i="28"/>
  <c r="AP135" i="28" s="1"/>
  <c r="AK60" i="28"/>
  <c r="AP60" i="28" s="1"/>
  <c r="AK46" i="28"/>
  <c r="AP46" i="28" s="1"/>
  <c r="AP8" i="33"/>
  <c r="AK7" i="33"/>
  <c r="AE7" i="28"/>
  <c r="U7" i="28" s="1"/>
  <c r="AK8" i="28"/>
  <c r="AS8" i="28" s="1"/>
  <c r="AH7" i="28"/>
  <c r="X7" i="28" s="1"/>
  <c r="AK125" i="28"/>
  <c r="AP125" i="28" s="1"/>
  <c r="AK158" i="28"/>
  <c r="AP158" i="28" s="1"/>
  <c r="AK80" i="28"/>
  <c r="AP80" i="28" s="1"/>
  <c r="AK83" i="28"/>
  <c r="AP83" i="28" s="1"/>
  <c r="AK17" i="28"/>
  <c r="AP17" i="28" s="1"/>
  <c r="AK100" i="28"/>
  <c r="AP100" i="28" s="1"/>
  <c r="AK18" i="28"/>
  <c r="AP18" i="28" s="1"/>
  <c r="AK101" i="28"/>
  <c r="AP101" i="28" s="1"/>
  <c r="AK102" i="28"/>
  <c r="AP102" i="28" s="1"/>
  <c r="AK31" i="28"/>
  <c r="AP31" i="28" s="1"/>
  <c r="AK123" i="28"/>
  <c r="AP123" i="28" s="1"/>
  <c r="AK57" i="28"/>
  <c r="AP57" i="28" s="1"/>
  <c r="AK140" i="28"/>
  <c r="AP140" i="28" s="1"/>
  <c r="AK58" i="28"/>
  <c r="AP58" i="28" s="1"/>
  <c r="AK141" i="28"/>
  <c r="AP141" i="28" s="1"/>
  <c r="AK64" i="28"/>
  <c r="AP64" i="28" s="1"/>
  <c r="AK71" i="28"/>
  <c r="AP71" i="28" s="1"/>
  <c r="AK30" i="28"/>
  <c r="AP30" i="28" s="1"/>
  <c r="AK97" i="28"/>
  <c r="AP97" i="28" s="1"/>
  <c r="AI112" i="33"/>
  <c r="AN112" i="33" s="1"/>
  <c r="AM7" i="28"/>
  <c r="AR8" i="28"/>
  <c r="AK61" i="28"/>
  <c r="AP61" i="28" s="1"/>
  <c r="AK98" i="28"/>
  <c r="AP98" i="28" s="1"/>
  <c r="AK78" i="28"/>
  <c r="AP78" i="28" s="1"/>
  <c r="AK19" i="28"/>
  <c r="AP19" i="28" s="1"/>
  <c r="AK111" i="28"/>
  <c r="AP111" i="28" s="1"/>
  <c r="AK36" i="28"/>
  <c r="AP36" i="28" s="1"/>
  <c r="AK137" i="28"/>
  <c r="AP137" i="28" s="1"/>
  <c r="AK37" i="28"/>
  <c r="AP37" i="28" s="1"/>
  <c r="AK138" i="28"/>
  <c r="AP138" i="28" s="1"/>
  <c r="AK150" i="28"/>
  <c r="AP150" i="28" s="1"/>
  <c r="AK59" i="28"/>
  <c r="AP59" i="28" s="1"/>
  <c r="AK151" i="28"/>
  <c r="AP151" i="28" s="1"/>
  <c r="AK76" i="28"/>
  <c r="AP76" i="28" s="1"/>
  <c r="AK96" i="28"/>
  <c r="AP96" i="28" s="1"/>
  <c r="AK77" i="28"/>
  <c r="AP77" i="28" s="1"/>
  <c r="AK54" i="28"/>
  <c r="AP54" i="28" s="1"/>
  <c r="AK144" i="28"/>
  <c r="AP144" i="28" s="1"/>
  <c r="AK99" i="28"/>
  <c r="AP99" i="28" s="1"/>
  <c r="AK33" i="28"/>
  <c r="AP33" i="28" s="1"/>
  <c r="AI48" i="33"/>
  <c r="AN48" i="33" s="1"/>
  <c r="AI108" i="33"/>
  <c r="AN108" i="33" s="1"/>
  <c r="AC7" i="33"/>
  <c r="S7" i="33" s="1"/>
  <c r="AI8" i="33"/>
  <c r="AQ8" i="33" s="1"/>
  <c r="AK104" i="28"/>
  <c r="AP104" i="28" s="1"/>
  <c r="AK34" i="28"/>
  <c r="AP34" i="28" s="1"/>
  <c r="AK117" i="28"/>
  <c r="AP117" i="28" s="1"/>
  <c r="AK142" i="28"/>
  <c r="AP142" i="28" s="1"/>
  <c r="AK47" i="28"/>
  <c r="AP47" i="28" s="1"/>
  <c r="AK139" i="28"/>
  <c r="AP139" i="28" s="1"/>
  <c r="AK73" i="28"/>
  <c r="AP73" i="28" s="1"/>
  <c r="AK156" i="28"/>
  <c r="AP156" i="28" s="1"/>
  <c r="AK74" i="28"/>
  <c r="AP74" i="28" s="1"/>
  <c r="AK157" i="28"/>
  <c r="AP157" i="28" s="1"/>
  <c r="AK120" i="28"/>
  <c r="AP120" i="28" s="1"/>
  <c r="AK87" i="28"/>
  <c r="AP87" i="28" s="1"/>
  <c r="AK12" i="28"/>
  <c r="AP12" i="28" s="1"/>
  <c r="AK113" i="28"/>
  <c r="AP113" i="28" s="1"/>
  <c r="AK13" i="28"/>
  <c r="AP13" i="28" s="1"/>
  <c r="AK114" i="28"/>
  <c r="AP114" i="28" s="1"/>
  <c r="AK110" i="28"/>
  <c r="AP110" i="28" s="1"/>
  <c r="AK35" i="28"/>
  <c r="AP35" i="28" s="1"/>
  <c r="AI44" i="33"/>
  <c r="AN44" i="33" s="1"/>
  <c r="AL8" i="33"/>
  <c r="AA7" i="33"/>
  <c r="AQ8" i="28"/>
  <c r="AL7" i="28"/>
  <c r="AK116" i="28"/>
  <c r="AP116" i="28" s="1"/>
  <c r="AK153" i="28"/>
  <c r="AP153" i="28" s="1"/>
  <c r="AK53" i="28"/>
  <c r="AP53" i="28" s="1"/>
  <c r="AK154" i="28"/>
  <c r="AP154" i="28" s="1"/>
  <c r="AK72" i="28"/>
  <c r="AP72" i="28" s="1"/>
  <c r="AK75" i="28"/>
  <c r="AP75" i="28" s="1"/>
  <c r="AK9" i="28"/>
  <c r="AP9" i="28" s="1"/>
  <c r="AK92" i="28"/>
  <c r="AP92" i="28" s="1"/>
  <c r="AK10" i="28"/>
  <c r="AP10" i="28" s="1"/>
  <c r="AK93" i="28"/>
  <c r="AP93" i="28" s="1"/>
  <c r="AK86" i="28"/>
  <c r="AP86" i="28" s="1"/>
  <c r="AK23" i="28"/>
  <c r="AP23" i="28" s="1"/>
  <c r="AK115" i="28"/>
  <c r="AP115" i="28" s="1"/>
  <c r="AK49" i="28"/>
  <c r="AP49" i="28" s="1"/>
  <c r="AK132" i="28"/>
  <c r="AP132" i="28" s="1"/>
  <c r="AK50" i="28"/>
  <c r="AP50" i="28" s="1"/>
  <c r="AK133" i="28"/>
  <c r="AP133" i="28" s="1"/>
  <c r="AK24" i="28"/>
  <c r="AP24" i="28" s="1"/>
  <c r="AI63" i="33"/>
  <c r="AN63" i="33" s="1"/>
  <c r="AJ7" i="28"/>
  <c r="Z7" i="28" s="1"/>
  <c r="AK127" i="28"/>
  <c r="AP127" i="28" s="1"/>
  <c r="AK52" i="28"/>
  <c r="AP52" i="28" s="1"/>
  <c r="AK89" i="28"/>
  <c r="AP89" i="28" s="1"/>
  <c r="AK40" i="28"/>
  <c r="AP40" i="28" s="1"/>
  <c r="AK90" i="28"/>
  <c r="AP90" i="28" s="1"/>
  <c r="AK62" i="28"/>
  <c r="AP62" i="28" s="1"/>
  <c r="AK11" i="28"/>
  <c r="AP11" i="28" s="1"/>
  <c r="AK103" i="28"/>
  <c r="AP103" i="28" s="1"/>
  <c r="AK28" i="28"/>
  <c r="AP28" i="28" s="1"/>
  <c r="AK129" i="28"/>
  <c r="AP129" i="28" s="1"/>
  <c r="AK29" i="28"/>
  <c r="AP29" i="28" s="1"/>
  <c r="AK130" i="28"/>
  <c r="AP130" i="28" s="1"/>
  <c r="AK134" i="28"/>
  <c r="AP134" i="28" s="1"/>
  <c r="AK51" i="28"/>
  <c r="AP51" i="28" s="1"/>
  <c r="AK143" i="28"/>
  <c r="AP143" i="28" s="1"/>
  <c r="AK68" i="28"/>
  <c r="AP68" i="28" s="1"/>
  <c r="AK48" i="28"/>
  <c r="AP48" i="28" s="1"/>
  <c r="AK69" i="28"/>
  <c r="AP69" i="28" s="1"/>
  <c r="AK38" i="28"/>
  <c r="AP38" i="28" s="1"/>
  <c r="AG7" i="33"/>
  <c r="W7" i="33" s="1"/>
  <c r="AD7" i="28"/>
  <c r="AO8" i="28"/>
  <c r="AK63" i="28"/>
  <c r="AP63" i="28" s="1"/>
  <c r="AK155" i="28"/>
  <c r="AP155" i="28" s="1"/>
  <c r="AK25" i="28"/>
  <c r="AP25" i="28" s="1"/>
  <c r="AK108" i="28"/>
  <c r="AP108" i="28" s="1"/>
  <c r="AK26" i="28"/>
  <c r="AP26" i="28" s="1"/>
  <c r="AK109" i="28"/>
  <c r="AP109" i="28" s="1"/>
  <c r="AK118" i="28"/>
  <c r="AP118" i="28" s="1"/>
  <c r="AK39" i="28"/>
  <c r="AP39" i="28" s="1"/>
  <c r="AK131" i="28"/>
  <c r="AP131" i="28" s="1"/>
  <c r="AK65" i="28"/>
  <c r="AP65" i="28" s="1"/>
  <c r="AK148" i="28"/>
  <c r="AP148" i="28" s="1"/>
  <c r="AK66" i="28"/>
  <c r="AP66" i="28" s="1"/>
  <c r="AK149" i="28"/>
  <c r="AP149" i="28" s="1"/>
  <c r="AK88" i="28"/>
  <c r="AP88" i="28" s="1"/>
  <c r="AK79" i="28"/>
  <c r="AP79" i="28" s="1"/>
  <c r="AK56" i="28"/>
  <c r="AP56" i="28" s="1"/>
  <c r="AK105" i="28"/>
  <c r="AP105" i="28" s="1"/>
  <c r="AK152" i="28"/>
  <c r="AP152" i="28" s="1"/>
  <c r="AK106" i="28"/>
  <c r="AP106" i="28" s="1"/>
  <c r="AO8" i="33"/>
  <c r="AJ7" i="33"/>
  <c r="AK112" i="28"/>
  <c r="AP112" i="28" s="1"/>
  <c r="AK91" i="28"/>
  <c r="AP91" i="28" s="1"/>
  <c r="AK119" i="28"/>
  <c r="AP119" i="28" s="1"/>
  <c r="AK44" i="28"/>
  <c r="AP44" i="28" s="1"/>
  <c r="AK145" i="28"/>
  <c r="AP145" i="28" s="1"/>
  <c r="AK45" i="28"/>
  <c r="AP45" i="28" s="1"/>
  <c r="AK146" i="28"/>
  <c r="AP146" i="28" s="1"/>
  <c r="AK32" i="28"/>
  <c r="AP32" i="28" s="1"/>
  <c r="AK67" i="28"/>
  <c r="AP67" i="28" s="1"/>
  <c r="AK16" i="28"/>
  <c r="AP16" i="28" s="1"/>
  <c r="AK84" i="28"/>
  <c r="AP84" i="28" s="1"/>
  <c r="AK128" i="28"/>
  <c r="AP128" i="28" s="1"/>
  <c r="AK85" i="28"/>
  <c r="AP85" i="28" s="1"/>
  <c r="AK70" i="28"/>
  <c r="AP70" i="28" s="1"/>
  <c r="AK15" i="28"/>
  <c r="AP15" i="28" s="1"/>
  <c r="AK107" i="28"/>
  <c r="AP107" i="28" s="1"/>
  <c r="AK41" i="28"/>
  <c r="AP41" i="28" s="1"/>
  <c r="AK124" i="28"/>
  <c r="AP124" i="28" s="1"/>
  <c r="AK42" i="28"/>
  <c r="AP42" i="28" s="1"/>
  <c r="AQ158" i="33" l="1"/>
  <c r="AS22" i="28"/>
  <c r="AS93" i="28"/>
  <c r="AQ114" i="33"/>
  <c r="AT114" i="33" s="1"/>
  <c r="AQ128" i="33"/>
  <c r="AT128" i="33" s="1"/>
  <c r="AQ15" i="33"/>
  <c r="AT15" i="33" s="1"/>
  <c r="AQ57" i="33"/>
  <c r="AT57" i="33" s="1"/>
  <c r="AQ62" i="33"/>
  <c r="AT62" i="33" s="1"/>
  <c r="AQ138" i="33"/>
  <c r="AT138" i="33" s="1"/>
  <c r="AQ98" i="33"/>
  <c r="AT98" i="33" s="1"/>
  <c r="AQ85" i="33"/>
  <c r="AT85" i="33" s="1"/>
  <c r="AQ152" i="33"/>
  <c r="AT152" i="33" s="1"/>
  <c r="AQ22" i="33"/>
  <c r="AQ89" i="33"/>
  <c r="AT89" i="33" s="1"/>
  <c r="AS150" i="28"/>
  <c r="AS146" i="28"/>
  <c r="AV146" i="28" s="1"/>
  <c r="AS60" i="28"/>
  <c r="AV60" i="28" s="1"/>
  <c r="AS49" i="28"/>
  <c r="AV49" i="28" s="1"/>
  <c r="AS67" i="28"/>
  <c r="AV67" i="28" s="1"/>
  <c r="AS100" i="28"/>
  <c r="AV100" i="28" s="1"/>
  <c r="AQ39" i="33"/>
  <c r="AT39" i="33" s="1"/>
  <c r="AQ28" i="33"/>
  <c r="AT28" i="33" s="1"/>
  <c r="AQ59" i="33"/>
  <c r="AT59" i="33" s="1"/>
  <c r="AQ65" i="33"/>
  <c r="AT65" i="33" s="1"/>
  <c r="AS69" i="28"/>
  <c r="AV69" i="28" s="1"/>
  <c r="AS153" i="28"/>
  <c r="AV153" i="28" s="1"/>
  <c r="AQ54" i="33"/>
  <c r="AT54" i="33" s="1"/>
  <c r="AS72" i="28"/>
  <c r="AV72" i="28" s="1"/>
  <c r="AS57" i="28"/>
  <c r="AV57" i="28" s="1"/>
  <c r="AQ108" i="33"/>
  <c r="AS14" i="28"/>
  <c r="AV14" i="28" s="1"/>
  <c r="AS34" i="28"/>
  <c r="AV34" i="28" s="1"/>
  <c r="AS97" i="28"/>
  <c r="AV97" i="28" s="1"/>
  <c r="AS108" i="28"/>
  <c r="AV108" i="28" s="1"/>
  <c r="AQ70" i="33"/>
  <c r="AT70" i="33" s="1"/>
  <c r="AQ73" i="33"/>
  <c r="AT73" i="33" s="1"/>
  <c r="AS109" i="28"/>
  <c r="AQ67" i="33"/>
  <c r="AT67" i="33" s="1"/>
  <c r="AS106" i="28"/>
  <c r="AV106" i="28" s="1"/>
  <c r="AS40" i="28"/>
  <c r="AV40" i="28" s="1"/>
  <c r="AS30" i="28"/>
  <c r="AV30" i="28" s="1"/>
  <c r="AS87" i="28"/>
  <c r="AV87" i="28" s="1"/>
  <c r="AQ83" i="33"/>
  <c r="AT83" i="33" s="1"/>
  <c r="AS90" i="28"/>
  <c r="AV90" i="28" s="1"/>
  <c r="AS78" i="28"/>
  <c r="AV78" i="28" s="1"/>
  <c r="AS38" i="28"/>
  <c r="AV38" i="28" s="1"/>
  <c r="AS76" i="28"/>
  <c r="AV76" i="28" s="1"/>
  <c r="AQ93" i="33"/>
  <c r="AT93" i="33" s="1"/>
  <c r="AS74" i="28"/>
  <c r="AV74" i="28" s="1"/>
  <c r="AQ150" i="33"/>
  <c r="AT150" i="33" s="1"/>
  <c r="AS81" i="28"/>
  <c r="AV81" i="28" s="1"/>
  <c r="AS10" i="28"/>
  <c r="AV10" i="28" s="1"/>
  <c r="AQ11" i="33"/>
  <c r="AT11" i="33" s="1"/>
  <c r="AQ121" i="33"/>
  <c r="AT121" i="33" s="1"/>
  <c r="AQ106" i="33"/>
  <c r="AT106" i="33" s="1"/>
  <c r="AS131" i="28"/>
  <c r="AV131" i="28" s="1"/>
  <c r="AQ26" i="33"/>
  <c r="AT26" i="33" s="1"/>
  <c r="AQ80" i="33"/>
  <c r="AT80" i="33" s="1"/>
  <c r="AS156" i="28"/>
  <c r="AV156" i="28" s="1"/>
  <c r="AQ118" i="33"/>
  <c r="AT118" i="33" s="1"/>
  <c r="AS135" i="28"/>
  <c r="AV135" i="28" s="1"/>
  <c r="AQ51" i="33"/>
  <c r="AT51" i="33" s="1"/>
  <c r="AS129" i="28"/>
  <c r="AV129" i="28" s="1"/>
  <c r="AQ17" i="33"/>
  <c r="AT17" i="33" s="1"/>
  <c r="AS71" i="28"/>
  <c r="AV71" i="28" s="1"/>
  <c r="AQ69" i="33"/>
  <c r="AT69" i="33" s="1"/>
  <c r="AS51" i="28"/>
  <c r="AV51" i="28" s="1"/>
  <c r="AQ151" i="33"/>
  <c r="AT151" i="33" s="1"/>
  <c r="AQ61" i="33"/>
  <c r="AT61" i="33" s="1"/>
  <c r="AQ18" i="33"/>
  <c r="AT18" i="33" s="1"/>
  <c r="AQ132" i="33"/>
  <c r="AT132" i="33" s="1"/>
  <c r="AQ82" i="33"/>
  <c r="AT82" i="33" s="1"/>
  <c r="AQ36" i="33"/>
  <c r="AT36" i="33" s="1"/>
  <c r="AQ133" i="33"/>
  <c r="AT133" i="33" s="1"/>
  <c r="AQ77" i="33"/>
  <c r="AT77" i="33" s="1"/>
  <c r="AS35" i="28"/>
  <c r="AV35" i="28" s="1"/>
  <c r="AQ37" i="33"/>
  <c r="AT37" i="33" s="1"/>
  <c r="AS116" i="28"/>
  <c r="AV116" i="28" s="1"/>
  <c r="AQ122" i="33"/>
  <c r="AT122" i="33" s="1"/>
  <c r="AS137" i="28"/>
  <c r="AV137" i="28" s="1"/>
  <c r="AQ16" i="33"/>
  <c r="AT16" i="33" s="1"/>
  <c r="AQ144" i="33"/>
  <c r="AT144" i="33" s="1"/>
  <c r="AS32" i="28"/>
  <c r="AV32" i="28" s="1"/>
  <c r="AQ20" i="33"/>
  <c r="AT20" i="33" s="1"/>
  <c r="AS105" i="28"/>
  <c r="AV105" i="28" s="1"/>
  <c r="AQ156" i="33"/>
  <c r="AT156" i="33" s="1"/>
  <c r="AS45" i="28"/>
  <c r="AV45" i="28" s="1"/>
  <c r="AQ111" i="33"/>
  <c r="AT111" i="33" s="1"/>
  <c r="AS61" i="28"/>
  <c r="AV61" i="28" s="1"/>
  <c r="AS89" i="28"/>
  <c r="AV89" i="28" s="1"/>
  <c r="AS18" i="28"/>
  <c r="AV18" i="28" s="1"/>
  <c r="AQ12" i="33"/>
  <c r="AT12" i="33" s="1"/>
  <c r="AQ31" i="33"/>
  <c r="AT31" i="33" s="1"/>
  <c r="AS42" i="28"/>
  <c r="AV42" i="28" s="1"/>
  <c r="AS48" i="28"/>
  <c r="AV48" i="28" s="1"/>
  <c r="AS127" i="28"/>
  <c r="AV127" i="28" s="1"/>
  <c r="AQ21" i="33"/>
  <c r="AT21" i="33" s="1"/>
  <c r="AS94" i="28"/>
  <c r="AV94" i="28" s="1"/>
  <c r="AQ46" i="33"/>
  <c r="AT46" i="33" s="1"/>
  <c r="AS157" i="28"/>
  <c r="AV157" i="28" s="1"/>
  <c r="AS11" i="28"/>
  <c r="AV11" i="28" s="1"/>
  <c r="AS28" i="28"/>
  <c r="AV28" i="28" s="1"/>
  <c r="AS16" i="28"/>
  <c r="AV16" i="28" s="1"/>
  <c r="AQ81" i="33"/>
  <c r="AT81" i="33" s="1"/>
  <c r="AS52" i="28"/>
  <c r="AV52" i="28" s="1"/>
  <c r="AS56" i="28"/>
  <c r="AV56" i="28" s="1"/>
  <c r="AS37" i="28"/>
  <c r="AV37" i="28" s="1"/>
  <c r="AQ135" i="33"/>
  <c r="AT135" i="33" s="1"/>
  <c r="AQ102" i="33"/>
  <c r="AT102" i="33" s="1"/>
  <c r="AQ14" i="33"/>
  <c r="AT14" i="33" s="1"/>
  <c r="AS138" i="28"/>
  <c r="AV138" i="28" s="1"/>
  <c r="AQ64" i="33"/>
  <c r="AT64" i="33" s="1"/>
  <c r="AS124" i="28"/>
  <c r="AV124" i="28" s="1"/>
  <c r="AS112" i="28"/>
  <c r="AV112" i="28" s="1"/>
  <c r="AQ99" i="33"/>
  <c r="AT99" i="33" s="1"/>
  <c r="AS66" i="28"/>
  <c r="AV66" i="28" s="1"/>
  <c r="AS86" i="28"/>
  <c r="AV86" i="28" s="1"/>
  <c r="AS25" i="28"/>
  <c r="AV25" i="28" s="1"/>
  <c r="AQ104" i="33"/>
  <c r="AT104" i="33" s="1"/>
  <c r="AQ19" i="33"/>
  <c r="AT19" i="33" s="1"/>
  <c r="AS27" i="28"/>
  <c r="AV27" i="28" s="1"/>
  <c r="AQ145" i="33"/>
  <c r="AT145" i="33" s="1"/>
  <c r="AQ147" i="33"/>
  <c r="AT147" i="33" s="1"/>
  <c r="AQ10" i="33"/>
  <c r="AT10" i="33" s="1"/>
  <c r="AQ44" i="33"/>
  <c r="AT44" i="33" s="1"/>
  <c r="AS130" i="28"/>
  <c r="AV130" i="28" s="1"/>
  <c r="AQ66" i="33"/>
  <c r="AT66" i="33" s="1"/>
  <c r="AS99" i="28"/>
  <c r="AV99" i="28" s="1"/>
  <c r="AS21" i="28"/>
  <c r="AV21" i="28" s="1"/>
  <c r="AS19" i="28"/>
  <c r="AV19" i="28" s="1"/>
  <c r="AQ49" i="33"/>
  <c r="AT49" i="33" s="1"/>
  <c r="W7" i="13"/>
  <c r="AS147" i="28"/>
  <c r="AV147" i="28" s="1"/>
  <c r="AQ149" i="33"/>
  <c r="AT149" i="33" s="1"/>
  <c r="AQ115" i="33"/>
  <c r="AT115" i="33" s="1"/>
  <c r="AQ126" i="33"/>
  <c r="AT126" i="33" s="1"/>
  <c r="AQ120" i="33"/>
  <c r="AT120" i="33" s="1"/>
  <c r="AS118" i="28"/>
  <c r="AV118" i="28" s="1"/>
  <c r="AQ76" i="33"/>
  <c r="AT76" i="33" s="1"/>
  <c r="AS145" i="28"/>
  <c r="AV145" i="28" s="1"/>
  <c r="AS31" i="28"/>
  <c r="AV31" i="28" s="1"/>
  <c r="AS75" i="28"/>
  <c r="AV75" i="28" s="1"/>
  <c r="AQ95" i="33"/>
  <c r="AT95" i="33" s="1"/>
  <c r="AS142" i="28"/>
  <c r="AV142" i="28" s="1"/>
  <c r="AS68" i="28"/>
  <c r="AV68" i="28" s="1"/>
  <c r="AS151" i="28"/>
  <c r="AV151" i="28" s="1"/>
  <c r="AS111" i="28"/>
  <c r="AV111" i="28" s="1"/>
  <c r="AQ35" i="33"/>
  <c r="AT35" i="33" s="1"/>
  <c r="AS103" i="28"/>
  <c r="AV103" i="28" s="1"/>
  <c r="AQ109" i="33"/>
  <c r="AT109" i="33" s="1"/>
  <c r="AS20" i="28"/>
  <c r="AV20" i="28" s="1"/>
  <c r="AQ110" i="33"/>
  <c r="AT110" i="33" s="1"/>
  <c r="AQ88" i="33"/>
  <c r="AT88" i="33" s="1"/>
  <c r="AQ131" i="33"/>
  <c r="AT131" i="33" s="1"/>
  <c r="AQ48" i="33"/>
  <c r="AT48" i="33" s="1"/>
  <c r="AS104" i="28"/>
  <c r="AV104" i="28" s="1"/>
  <c r="AS65" i="28"/>
  <c r="AV65" i="28" s="1"/>
  <c r="AQ75" i="33"/>
  <c r="AT75" i="33" s="1"/>
  <c r="AS26" i="28"/>
  <c r="AV26" i="28" s="1"/>
  <c r="AS101" i="28"/>
  <c r="AV101" i="28" s="1"/>
  <c r="AQ27" i="33"/>
  <c r="AT27" i="33" s="1"/>
  <c r="AS39" i="28"/>
  <c r="AV39" i="28" s="1"/>
  <c r="AQ148" i="33"/>
  <c r="AT148" i="33" s="1"/>
  <c r="AS46" i="28"/>
  <c r="AV46" i="28" s="1"/>
  <c r="AS158" i="28"/>
  <c r="AV158" i="28" s="1"/>
  <c r="AQ124" i="33"/>
  <c r="AT124" i="33" s="1"/>
  <c r="AS84" i="28"/>
  <c r="AV84" i="28" s="1"/>
  <c r="AS82" i="28"/>
  <c r="AV82" i="28" s="1"/>
  <c r="AS17" i="28"/>
  <c r="AV17" i="28" s="1"/>
  <c r="AS98" i="28"/>
  <c r="AV98" i="28" s="1"/>
  <c r="AS119" i="28"/>
  <c r="AV119" i="28" s="1"/>
  <c r="AS123" i="28"/>
  <c r="AV123" i="28" s="1"/>
  <c r="AQ24" i="33"/>
  <c r="AT24" i="33" s="1"/>
  <c r="AS133" i="28"/>
  <c r="AV133" i="28" s="1"/>
  <c r="AQ90" i="33"/>
  <c r="AT90" i="33" s="1"/>
  <c r="AQ130" i="33"/>
  <c r="AT130" i="33" s="1"/>
  <c r="AS92" i="28"/>
  <c r="AV92" i="28" s="1"/>
  <c r="AQ55" i="33"/>
  <c r="AT55" i="33" s="1"/>
  <c r="AQ29" i="33"/>
  <c r="AT29" i="33" s="1"/>
  <c r="AS144" i="28"/>
  <c r="AV144" i="28" s="1"/>
  <c r="AQ94" i="33"/>
  <c r="AT94" i="33" s="1"/>
  <c r="AS63" i="28"/>
  <c r="AV63" i="28" s="1"/>
  <c r="AQ92" i="33"/>
  <c r="AT92" i="33" s="1"/>
  <c r="AQ30" i="33"/>
  <c r="AT30" i="33" s="1"/>
  <c r="AV95" i="28"/>
  <c r="AS117" i="28"/>
  <c r="AV117" i="28" s="1"/>
  <c r="AQ113" i="33"/>
  <c r="AT113" i="33" s="1"/>
  <c r="AQ127" i="33"/>
  <c r="AT127" i="33" s="1"/>
  <c r="AQ9" i="33"/>
  <c r="AT9" i="33" s="1"/>
  <c r="AQ25" i="33"/>
  <c r="AT25" i="33" s="1"/>
  <c r="AQ141" i="33"/>
  <c r="AT141" i="33" s="1"/>
  <c r="AQ123" i="33"/>
  <c r="AT123" i="33" s="1"/>
  <c r="AQ143" i="33"/>
  <c r="AT143" i="33" s="1"/>
  <c r="AS96" i="28"/>
  <c r="AV96" i="28" s="1"/>
  <c r="AS50" i="28"/>
  <c r="AV50" i="28" s="1"/>
  <c r="AS79" i="28"/>
  <c r="AV79" i="28" s="1"/>
  <c r="AS70" i="28"/>
  <c r="AV70" i="28" s="1"/>
  <c r="AQ53" i="33"/>
  <c r="AT53" i="33" s="1"/>
  <c r="AS59" i="28"/>
  <c r="AV59" i="28" s="1"/>
  <c r="AS13" i="28"/>
  <c r="AV13" i="28" s="1"/>
  <c r="AQ134" i="33"/>
  <c r="AT134" i="33" s="1"/>
  <c r="AS132" i="28"/>
  <c r="AV132" i="28" s="1"/>
  <c r="AQ32" i="33"/>
  <c r="AT32" i="33" s="1"/>
  <c r="AS24" i="28"/>
  <c r="AV24" i="28" s="1"/>
  <c r="AS134" i="28"/>
  <c r="AV134" i="28" s="1"/>
  <c r="AQ34" i="33"/>
  <c r="AT34" i="33" s="1"/>
  <c r="AQ47" i="33"/>
  <c r="AT47" i="33" s="1"/>
  <c r="AQ45" i="33"/>
  <c r="AT45" i="33" s="1"/>
  <c r="AQ117" i="33"/>
  <c r="AT117" i="33" s="1"/>
  <c r="AQ60" i="33"/>
  <c r="AT60" i="33" s="1"/>
  <c r="AQ23" i="33"/>
  <c r="AT23" i="33" s="1"/>
  <c r="AQ52" i="33"/>
  <c r="AT52" i="33" s="1"/>
  <c r="AQ74" i="33"/>
  <c r="AT74" i="33" s="1"/>
  <c r="AS62" i="28"/>
  <c r="AV62" i="28" s="1"/>
  <c r="AQ72" i="33"/>
  <c r="AT72" i="33" s="1"/>
  <c r="AS80" i="28"/>
  <c r="AV80" i="28" s="1"/>
  <c r="AS139" i="28"/>
  <c r="AV139" i="28" s="1"/>
  <c r="AS55" i="28"/>
  <c r="AV55" i="28" s="1"/>
  <c r="AQ97" i="33"/>
  <c r="AT97" i="33" s="1"/>
  <c r="AS126" i="28"/>
  <c r="AV126" i="28" s="1"/>
  <c r="AQ119" i="33"/>
  <c r="AT119" i="33" s="1"/>
  <c r="AS15" i="28"/>
  <c r="AV15" i="28" s="1"/>
  <c r="AS83" i="28"/>
  <c r="AV83" i="28" s="1"/>
  <c r="AS73" i="28"/>
  <c r="AV73" i="28" s="1"/>
  <c r="AS58" i="28"/>
  <c r="AV58" i="28" s="1"/>
  <c r="AS107" i="28"/>
  <c r="AV107" i="28" s="1"/>
  <c r="AQ91" i="33"/>
  <c r="AT91" i="33" s="1"/>
  <c r="AQ142" i="33"/>
  <c r="AT142" i="33" s="1"/>
  <c r="AQ56" i="33"/>
  <c r="AT56" i="33" s="1"/>
  <c r="AS9" i="28"/>
  <c r="AV9" i="28" s="1"/>
  <c r="AQ38" i="33"/>
  <c r="AT38" i="33" s="1"/>
  <c r="AQ116" i="33"/>
  <c r="AT116" i="33" s="1"/>
  <c r="AS41" i="28"/>
  <c r="AV41" i="28" s="1"/>
  <c r="AS148" i="28"/>
  <c r="AV148" i="28" s="1"/>
  <c r="AS122" i="28"/>
  <c r="AV122" i="28" s="1"/>
  <c r="AQ78" i="33"/>
  <c r="AS44" i="28"/>
  <c r="AV44" i="28" s="1"/>
  <c r="AQ96" i="33"/>
  <c r="AT96" i="33" s="1"/>
  <c r="AQ42" i="33"/>
  <c r="AT42" i="33" s="1"/>
  <c r="AQ40" i="33"/>
  <c r="AT40" i="33" s="1"/>
  <c r="AS29" i="28"/>
  <c r="AV29" i="28" s="1"/>
  <c r="AS12" i="28"/>
  <c r="AV12" i="28" s="1"/>
  <c r="AQ100" i="33"/>
  <c r="AT100" i="33" s="1"/>
  <c r="AS140" i="28"/>
  <c r="AV140" i="28" s="1"/>
  <c r="AQ13" i="33"/>
  <c r="AT13" i="33" s="1"/>
  <c r="AQ58" i="33"/>
  <c r="AT58" i="33" s="1"/>
  <c r="AS125" i="28"/>
  <c r="AV125" i="28" s="1"/>
  <c r="AS149" i="28"/>
  <c r="AV149" i="28" s="1"/>
  <c r="AQ157" i="33"/>
  <c r="AT157" i="33" s="1"/>
  <c r="AQ154" i="33"/>
  <c r="AT154" i="33" s="1"/>
  <c r="AQ43" i="33"/>
  <c r="AT43" i="33" s="1"/>
  <c r="AS23" i="28"/>
  <c r="AV23" i="28" s="1"/>
  <c r="AQ33" i="33"/>
  <c r="AT33" i="33" s="1"/>
  <c r="AS85" i="28"/>
  <c r="AV85" i="28" s="1"/>
  <c r="AQ146" i="33"/>
  <c r="AT146" i="33" s="1"/>
  <c r="AQ137" i="33"/>
  <c r="AT137" i="33" s="1"/>
  <c r="AQ103" i="33"/>
  <c r="AQ68" i="33"/>
  <c r="AT68" i="33" s="1"/>
  <c r="AQ84" i="33"/>
  <c r="AS102" i="28"/>
  <c r="AV102" i="28" s="1"/>
  <c r="AS121" i="28"/>
  <c r="AV121" i="28" s="1"/>
  <c r="AS88" i="28"/>
  <c r="AV88" i="28" s="1"/>
  <c r="AS110" i="28"/>
  <c r="AV110" i="28" s="1"/>
  <c r="AS136" i="28"/>
  <c r="AV136" i="28" s="1"/>
  <c r="AS154" i="28"/>
  <c r="AV154" i="28" s="1"/>
  <c r="AS114" i="28"/>
  <c r="AV114" i="28" s="1"/>
  <c r="AS47" i="28"/>
  <c r="AV47" i="28" s="1"/>
  <c r="AS36" i="28"/>
  <c r="AV36" i="28" s="1"/>
  <c r="AQ101" i="33"/>
  <c r="AQ153" i="33"/>
  <c r="AT153" i="33" s="1"/>
  <c r="AQ136" i="33"/>
  <c r="AT136" i="33" s="1"/>
  <c r="AS141" i="28"/>
  <c r="AV141" i="28" s="1"/>
  <c r="AQ105" i="33"/>
  <c r="AT105" i="33" s="1"/>
  <c r="AS143" i="28"/>
  <c r="AV143" i="28" s="1"/>
  <c r="AQ50" i="33"/>
  <c r="AT50" i="33" s="1"/>
  <c r="AS33" i="28"/>
  <c r="AV33" i="28" s="1"/>
  <c r="AS128" i="28"/>
  <c r="AV128" i="28" s="1"/>
  <c r="AS91" i="28"/>
  <c r="AV91" i="28" s="1"/>
  <c r="AS54" i="28"/>
  <c r="AV54" i="28" s="1"/>
  <c r="AQ71" i="33"/>
  <c r="AT71" i="33" s="1"/>
  <c r="AQ139" i="33"/>
  <c r="AT139" i="33" s="1"/>
  <c r="AS155" i="28"/>
  <c r="AV155" i="28" s="1"/>
  <c r="AS152" i="28"/>
  <c r="AV152" i="28" s="1"/>
  <c r="AQ125" i="33"/>
  <c r="AS77" i="28"/>
  <c r="AV77" i="28" s="1"/>
  <c r="AQ79" i="33"/>
  <c r="AT79" i="33" s="1"/>
  <c r="AS120" i="28"/>
  <c r="AV120" i="28" s="1"/>
  <c r="AQ41" i="33"/>
  <c r="AT41" i="33" s="1"/>
  <c r="AQ107" i="33"/>
  <c r="AT107" i="33" s="1"/>
  <c r="AQ155" i="33"/>
  <c r="AT155" i="33" s="1"/>
  <c r="AQ112" i="33"/>
  <c r="AT112" i="33" s="1"/>
  <c r="AQ63" i="33"/>
  <c r="AT63" i="33" s="1"/>
  <c r="AS64" i="28"/>
  <c r="AV64" i="28" s="1"/>
  <c r="AQ86" i="33"/>
  <c r="AT86" i="33" s="1"/>
  <c r="AQ87" i="33"/>
  <c r="AT87" i="33" s="1"/>
  <c r="AQ129" i="33"/>
  <c r="AT129" i="33" s="1"/>
  <c r="AS115" i="28"/>
  <c r="AV115" i="28" s="1"/>
  <c r="AQ140" i="33"/>
  <c r="AT140" i="33" s="1"/>
  <c r="AS113" i="28"/>
  <c r="AV113" i="28" s="1"/>
  <c r="AS53" i="28"/>
  <c r="AV53" i="28" s="1"/>
  <c r="AT22" i="33"/>
  <c r="AT158" i="33"/>
  <c r="AV150" i="28"/>
  <c r="AV109" i="28"/>
  <c r="AV93" i="28"/>
  <c r="M7" i="13"/>
  <c r="U7" i="13"/>
  <c r="L7" i="13"/>
  <c r="T7" i="13"/>
  <c r="V7" i="13"/>
  <c r="N7" i="13"/>
  <c r="AV22" i="28"/>
  <c r="T7" i="28"/>
  <c r="AO7" i="28"/>
  <c r="AQ7" i="28"/>
  <c r="AA7" i="28"/>
  <c r="AR7" i="28"/>
  <c r="AB7" i="28"/>
  <c r="AK7" i="28"/>
  <c r="AP7" i="28" s="1"/>
  <c r="AP8" i="28"/>
  <c r="AV8" i="28" s="1"/>
  <c r="R7" i="33"/>
  <c r="AM7" i="33"/>
  <c r="AL7" i="33"/>
  <c r="Q7" i="33"/>
  <c r="AP7" i="33"/>
  <c r="Z7" i="33"/>
  <c r="AO7" i="33"/>
  <c r="Y7" i="33"/>
  <c r="AN8" i="33"/>
  <c r="AT8" i="33" s="1"/>
  <c r="AI7" i="33"/>
  <c r="AN7" i="33" s="1"/>
  <c r="AQ7" i="33" l="1"/>
  <c r="AT78" i="33"/>
  <c r="AT103" i="33"/>
  <c r="E99" i="31" s="1"/>
  <c r="F99" i="31" s="1"/>
  <c r="G99" i="31" s="1"/>
  <c r="AT108" i="33"/>
  <c r="E104" i="31" s="1"/>
  <c r="F104" i="31" s="1"/>
  <c r="G104" i="31" s="1"/>
  <c r="AT84" i="33"/>
  <c r="AT125" i="33"/>
  <c r="AT101" i="33"/>
  <c r="AA8" i="13"/>
  <c r="E20" i="31"/>
  <c r="F20" i="31" s="1"/>
  <c r="G20" i="31" s="1"/>
  <c r="E118" i="31"/>
  <c r="F118" i="31" s="1"/>
  <c r="G118" i="31" s="1"/>
  <c r="E30" i="31"/>
  <c r="F30" i="31" s="1"/>
  <c r="G30" i="31" s="1"/>
  <c r="E129" i="31"/>
  <c r="F129" i="31" s="1"/>
  <c r="G129" i="31" s="1"/>
  <c r="E42" i="31"/>
  <c r="F42" i="31" s="1"/>
  <c r="G42" i="31" s="1"/>
  <c r="E85" i="31"/>
  <c r="F85" i="31" s="1"/>
  <c r="G85" i="31" s="1"/>
  <c r="E153" i="31"/>
  <c r="F153" i="31" s="1"/>
  <c r="G153" i="31" s="1"/>
  <c r="E67" i="31"/>
  <c r="F67" i="31" s="1"/>
  <c r="G67" i="31" s="1"/>
  <c r="E8" i="31"/>
  <c r="F8" i="31" s="1"/>
  <c r="G8" i="31" s="1"/>
  <c r="E44" i="31"/>
  <c r="F44" i="31" s="1"/>
  <c r="G44" i="31" s="1"/>
  <c r="E43" i="31"/>
  <c r="F43" i="31" s="1"/>
  <c r="G43" i="31" s="1"/>
  <c r="E56" i="31"/>
  <c r="F56" i="31" s="1"/>
  <c r="G56" i="31" s="1"/>
  <c r="E114" i="31"/>
  <c r="F114" i="31" s="1"/>
  <c r="G114" i="31" s="1"/>
  <c r="E94" i="31"/>
  <c r="F94" i="31" s="1"/>
  <c r="G94" i="31" s="1"/>
  <c r="E141" i="31"/>
  <c r="F141" i="31" s="1"/>
  <c r="G141" i="31" s="1"/>
  <c r="E124" i="31"/>
  <c r="F124" i="31" s="1"/>
  <c r="G124" i="31" s="1"/>
  <c r="E36" i="31"/>
  <c r="F36" i="31" s="1"/>
  <c r="G36" i="31" s="1"/>
  <c r="E37" i="31"/>
  <c r="F37" i="31" s="1"/>
  <c r="G37" i="31" s="1"/>
  <c r="E45" i="31"/>
  <c r="F45" i="31" s="1"/>
  <c r="G45" i="31" s="1"/>
  <c r="E96" i="31"/>
  <c r="F96" i="31" s="1"/>
  <c r="G96" i="31" s="1"/>
  <c r="E120" i="31"/>
  <c r="F120" i="31" s="1"/>
  <c r="G120" i="31" s="1"/>
  <c r="E138" i="31"/>
  <c r="F138" i="31" s="1"/>
  <c r="G138" i="31" s="1"/>
  <c r="E62" i="31"/>
  <c r="F62" i="31" s="1"/>
  <c r="G62" i="31" s="1"/>
  <c r="E6" i="31"/>
  <c r="F6" i="31" s="1"/>
  <c r="G6" i="31" s="1"/>
  <c r="E31" i="31"/>
  <c r="F31" i="31" s="1"/>
  <c r="G31" i="31" s="1"/>
  <c r="E60" i="31"/>
  <c r="F60" i="31" s="1"/>
  <c r="G60" i="31" s="1"/>
  <c r="E53" i="31"/>
  <c r="F53" i="31" s="1"/>
  <c r="G53" i="31" s="1"/>
  <c r="E84" i="31"/>
  <c r="F84" i="31" s="1"/>
  <c r="G84" i="31" s="1"/>
  <c r="E88" i="31"/>
  <c r="F88" i="31" s="1"/>
  <c r="G88" i="31" s="1"/>
  <c r="E11" i="31"/>
  <c r="F11" i="31" s="1"/>
  <c r="G11" i="31" s="1"/>
  <c r="E71" i="31"/>
  <c r="F71" i="31" s="1"/>
  <c r="G71" i="31" s="1"/>
  <c r="E119" i="31"/>
  <c r="F119" i="31" s="1"/>
  <c r="G119" i="31" s="1"/>
  <c r="E146" i="31"/>
  <c r="F146" i="31" s="1"/>
  <c r="G146" i="31" s="1"/>
  <c r="E132" i="31"/>
  <c r="F132" i="31" s="1"/>
  <c r="G132" i="31" s="1"/>
  <c r="E52" i="31"/>
  <c r="F52" i="31" s="1"/>
  <c r="G52" i="31" s="1"/>
  <c r="E148" i="31"/>
  <c r="F148" i="31" s="1"/>
  <c r="G148" i="31" s="1"/>
  <c r="E92" i="31"/>
  <c r="F92" i="31" s="1"/>
  <c r="G92" i="31" s="1"/>
  <c r="E133" i="31"/>
  <c r="F133" i="31" s="1"/>
  <c r="G133" i="31" s="1"/>
  <c r="E145" i="31"/>
  <c r="F145" i="31" s="1"/>
  <c r="G145" i="31" s="1"/>
  <c r="E135" i="31"/>
  <c r="F135" i="31" s="1"/>
  <c r="G135" i="31" s="1"/>
  <c r="E83" i="31"/>
  <c r="F83" i="31" s="1"/>
  <c r="G83" i="31" s="1"/>
  <c r="E134" i="31"/>
  <c r="F134" i="31" s="1"/>
  <c r="G134" i="31" s="1"/>
  <c r="E66" i="31"/>
  <c r="F66" i="31" s="1"/>
  <c r="G66" i="31" s="1"/>
  <c r="E12" i="31"/>
  <c r="F12" i="31" s="1"/>
  <c r="G12" i="31" s="1"/>
  <c r="E17" i="31"/>
  <c r="F17" i="31" s="1"/>
  <c r="G17" i="31" s="1"/>
  <c r="E98" i="31"/>
  <c r="F98" i="31" s="1"/>
  <c r="G98" i="31" s="1"/>
  <c r="E142" i="31"/>
  <c r="F142" i="31" s="1"/>
  <c r="G142" i="31" s="1"/>
  <c r="E33" i="31"/>
  <c r="F33" i="31" s="1"/>
  <c r="G33" i="31" s="1"/>
  <c r="E110" i="31"/>
  <c r="F110" i="31" s="1"/>
  <c r="G110" i="31" s="1"/>
  <c r="E93" i="31"/>
  <c r="F93" i="31" s="1"/>
  <c r="G93" i="31" s="1"/>
  <c r="E86" i="31"/>
  <c r="F86" i="31" s="1"/>
  <c r="G86" i="31" s="1"/>
  <c r="E59" i="31"/>
  <c r="F59" i="31" s="1"/>
  <c r="G59" i="31" s="1"/>
  <c r="E64" i="31"/>
  <c r="F64" i="31" s="1"/>
  <c r="G64" i="31" s="1"/>
  <c r="E55" i="31"/>
  <c r="F55" i="31" s="1"/>
  <c r="G55" i="31" s="1"/>
  <c r="E51" i="31"/>
  <c r="F51" i="31" s="1"/>
  <c r="G51" i="31" s="1"/>
  <c r="E47" i="31"/>
  <c r="F47" i="31" s="1"/>
  <c r="G47" i="31" s="1"/>
  <c r="E101" i="31"/>
  <c r="F101" i="31" s="1"/>
  <c r="G101" i="31" s="1"/>
  <c r="E54" i="31"/>
  <c r="F54" i="31" s="1"/>
  <c r="G54" i="31" s="1"/>
  <c r="E87" i="31"/>
  <c r="F87" i="31" s="1"/>
  <c r="G87" i="31" s="1"/>
  <c r="E28" i="31"/>
  <c r="F28" i="31" s="1"/>
  <c r="G28" i="31" s="1"/>
  <c r="E115" i="31"/>
  <c r="F115" i="31" s="1"/>
  <c r="G115" i="31" s="1"/>
  <c r="E18" i="31"/>
  <c r="F18" i="31" s="1"/>
  <c r="G18" i="31" s="1"/>
  <c r="E40" i="31"/>
  <c r="F40" i="31" s="1"/>
  <c r="G40" i="31" s="1"/>
  <c r="E48" i="31"/>
  <c r="F48" i="31" s="1"/>
  <c r="G48" i="31" s="1"/>
  <c r="E143" i="31"/>
  <c r="F143" i="31" s="1"/>
  <c r="G143" i="31" s="1"/>
  <c r="E21" i="31"/>
  <c r="F21" i="31" s="1"/>
  <c r="G21" i="31" s="1"/>
  <c r="E58" i="31"/>
  <c r="F58" i="31" s="1"/>
  <c r="G58" i="31" s="1"/>
  <c r="E10" i="31"/>
  <c r="F10" i="31" s="1"/>
  <c r="G10" i="31" s="1"/>
  <c r="E107" i="31"/>
  <c r="F107" i="31" s="1"/>
  <c r="G107" i="31" s="1"/>
  <c r="E41" i="31"/>
  <c r="F41" i="31" s="1"/>
  <c r="G41" i="31" s="1"/>
  <c r="E108" i="31"/>
  <c r="F108" i="31" s="1"/>
  <c r="G108" i="31" s="1"/>
  <c r="E131" i="31"/>
  <c r="F131" i="31" s="1"/>
  <c r="G131" i="31" s="1"/>
  <c r="E14" i="31"/>
  <c r="F14" i="31" s="1"/>
  <c r="G14" i="31" s="1"/>
  <c r="E38" i="31"/>
  <c r="F38" i="31" s="1"/>
  <c r="G38" i="31" s="1"/>
  <c r="E65" i="31"/>
  <c r="F65" i="31" s="1"/>
  <c r="G65" i="31" s="1"/>
  <c r="E13" i="31"/>
  <c r="F13" i="31" s="1"/>
  <c r="G13" i="31" s="1"/>
  <c r="E103" i="31"/>
  <c r="F103" i="31" s="1"/>
  <c r="G103" i="31" s="1"/>
  <c r="E140" i="31"/>
  <c r="F140" i="31" s="1"/>
  <c r="G140" i="31" s="1"/>
  <c r="E26" i="31"/>
  <c r="F26" i="31" s="1"/>
  <c r="G26" i="31" s="1"/>
  <c r="E123" i="31"/>
  <c r="F123" i="31" s="1"/>
  <c r="G123" i="31" s="1"/>
  <c r="E23" i="31"/>
  <c r="F23" i="31" s="1"/>
  <c r="G23" i="31" s="1"/>
  <c r="E34" i="31"/>
  <c r="F34" i="31" s="1"/>
  <c r="G34" i="31" s="1"/>
  <c r="E75" i="31"/>
  <c r="F75" i="31" s="1"/>
  <c r="G75" i="31" s="1"/>
  <c r="E130" i="31"/>
  <c r="F130" i="31" s="1"/>
  <c r="G130" i="31" s="1"/>
  <c r="E109" i="31"/>
  <c r="F109" i="31" s="1"/>
  <c r="G109" i="31" s="1"/>
  <c r="E111" i="31"/>
  <c r="F111" i="31" s="1"/>
  <c r="G111" i="31" s="1"/>
  <c r="E126" i="31"/>
  <c r="F126" i="31" s="1"/>
  <c r="G126" i="31" s="1"/>
  <c r="E35" i="31"/>
  <c r="F35" i="31" s="1"/>
  <c r="G35" i="31" s="1"/>
  <c r="E9" i="31"/>
  <c r="F9" i="31" s="1"/>
  <c r="G9" i="31" s="1"/>
  <c r="E50" i="31"/>
  <c r="F50" i="31" s="1"/>
  <c r="G50" i="31" s="1"/>
  <c r="E79" i="31"/>
  <c r="F79" i="31" s="1"/>
  <c r="G79" i="31" s="1"/>
  <c r="E22" i="31"/>
  <c r="F22" i="31" s="1"/>
  <c r="G22" i="31" s="1"/>
  <c r="E82" i="31"/>
  <c r="F82" i="31" s="1"/>
  <c r="G82" i="31" s="1"/>
  <c r="E151" i="31"/>
  <c r="F151" i="31" s="1"/>
  <c r="G151" i="31" s="1"/>
  <c r="E72" i="31"/>
  <c r="F72" i="31" s="1"/>
  <c r="G72" i="31" s="1"/>
  <c r="E76" i="31"/>
  <c r="F76" i="31" s="1"/>
  <c r="G76" i="31" s="1"/>
  <c r="E27" i="31"/>
  <c r="F27" i="31" s="1"/>
  <c r="G27" i="31" s="1"/>
  <c r="E105" i="31"/>
  <c r="F105" i="31" s="1"/>
  <c r="G105" i="31" s="1"/>
  <c r="E106" i="31"/>
  <c r="F106" i="31" s="1"/>
  <c r="G106" i="31" s="1"/>
  <c r="E144" i="31"/>
  <c r="F144" i="31" s="1"/>
  <c r="G144" i="31" s="1"/>
  <c r="E122" i="31"/>
  <c r="F122" i="31" s="1"/>
  <c r="G122" i="31" s="1"/>
  <c r="E125" i="31"/>
  <c r="F125" i="31" s="1"/>
  <c r="G125" i="31" s="1"/>
  <c r="E46" i="31"/>
  <c r="F46" i="31" s="1"/>
  <c r="G46" i="31" s="1"/>
  <c r="E95" i="31"/>
  <c r="F95" i="31" s="1"/>
  <c r="G95" i="31" s="1"/>
  <c r="E89" i="31"/>
  <c r="F89" i="31" s="1"/>
  <c r="G89" i="31" s="1"/>
  <c r="E25" i="31"/>
  <c r="F25" i="31" s="1"/>
  <c r="G25" i="31" s="1"/>
  <c r="E100" i="31"/>
  <c r="F100" i="31" s="1"/>
  <c r="G100" i="31" s="1"/>
  <c r="E5" i="31"/>
  <c r="F5" i="31" s="1"/>
  <c r="G5" i="31" s="1"/>
  <c r="E69" i="31"/>
  <c r="F69" i="31" s="1"/>
  <c r="G69" i="31" s="1"/>
  <c r="E113" i="31"/>
  <c r="F113" i="31" s="1"/>
  <c r="G113" i="31" s="1"/>
  <c r="E127" i="31"/>
  <c r="F127" i="31" s="1"/>
  <c r="G127" i="31" s="1"/>
  <c r="E29" i="31"/>
  <c r="F29" i="31" s="1"/>
  <c r="G29" i="31" s="1"/>
  <c r="E147" i="31"/>
  <c r="F147" i="31" s="1"/>
  <c r="G147" i="31" s="1"/>
  <c r="E63" i="31"/>
  <c r="F63" i="31" s="1"/>
  <c r="G63" i="31" s="1"/>
  <c r="E24" i="31"/>
  <c r="F24" i="31" s="1"/>
  <c r="G24" i="31" s="1"/>
  <c r="E152" i="31"/>
  <c r="F152" i="31" s="1"/>
  <c r="G152" i="31" s="1"/>
  <c r="E61" i="31"/>
  <c r="F61" i="31" s="1"/>
  <c r="G61" i="31" s="1"/>
  <c r="E78" i="31"/>
  <c r="F78" i="31" s="1"/>
  <c r="G78" i="31" s="1"/>
  <c r="E150" i="31"/>
  <c r="F150" i="31" s="1"/>
  <c r="G150" i="31" s="1"/>
  <c r="E112" i="31"/>
  <c r="F112" i="31" s="1"/>
  <c r="G112" i="31" s="1"/>
  <c r="E73" i="31"/>
  <c r="F73" i="31" s="1"/>
  <c r="G73" i="31" s="1"/>
  <c r="E154" i="31"/>
  <c r="F154" i="31" s="1"/>
  <c r="G154" i="31" s="1"/>
  <c r="E81" i="31"/>
  <c r="F81" i="31" s="1"/>
  <c r="G81" i="31" s="1"/>
  <c r="E139" i="31"/>
  <c r="F139" i="31" s="1"/>
  <c r="G139" i="31" s="1"/>
  <c r="E39" i="31"/>
  <c r="F39" i="31" s="1"/>
  <c r="G39" i="31" s="1"/>
  <c r="E91" i="31"/>
  <c r="F91" i="31" s="1"/>
  <c r="G91" i="31" s="1"/>
  <c r="E70" i="31"/>
  <c r="F70" i="31" s="1"/>
  <c r="G70" i="31" s="1"/>
  <c r="E32" i="31"/>
  <c r="F32" i="31" s="1"/>
  <c r="G32" i="31" s="1"/>
  <c r="E90" i="31"/>
  <c r="F90" i="31" s="1"/>
  <c r="G90" i="31" s="1"/>
  <c r="E16" i="31"/>
  <c r="F16" i="31" s="1"/>
  <c r="G16" i="31" s="1"/>
  <c r="E128" i="31"/>
  <c r="F128" i="31" s="1"/>
  <c r="G128" i="31" s="1"/>
  <c r="E102" i="31"/>
  <c r="F102" i="31" s="1"/>
  <c r="G102" i="31" s="1"/>
  <c r="E15" i="31"/>
  <c r="F15" i="31" s="1"/>
  <c r="G15" i="31" s="1"/>
  <c r="E137" i="31"/>
  <c r="F137" i="31" s="1"/>
  <c r="G137" i="31" s="1"/>
  <c r="E116" i="31"/>
  <c r="F116" i="31" s="1"/>
  <c r="G116" i="31" s="1"/>
  <c r="E7" i="31"/>
  <c r="F7" i="31" s="1"/>
  <c r="G7" i="31" s="1"/>
  <c r="E57" i="31"/>
  <c r="F57" i="31" s="1"/>
  <c r="G57" i="31" s="1"/>
  <c r="E68" i="31"/>
  <c r="F68" i="31" s="1"/>
  <c r="G68" i="31" s="1"/>
  <c r="E49" i="31"/>
  <c r="F49" i="31" s="1"/>
  <c r="G49" i="31" s="1"/>
  <c r="E77" i="31"/>
  <c r="F77" i="31" s="1"/>
  <c r="G77" i="31" s="1"/>
  <c r="E117" i="31"/>
  <c r="F117" i="31" s="1"/>
  <c r="G117" i="31" s="1"/>
  <c r="E136" i="31"/>
  <c r="F136" i="31" s="1"/>
  <c r="G136" i="31" s="1"/>
  <c r="E19" i="31"/>
  <c r="F19" i="31" s="1"/>
  <c r="G19" i="31" s="1"/>
  <c r="E149" i="31"/>
  <c r="F149" i="31" s="1"/>
  <c r="G149" i="31" s="1"/>
  <c r="E18" i="22"/>
  <c r="F18" i="22" s="1"/>
  <c r="G18" i="22" s="1"/>
  <c r="E96" i="22"/>
  <c r="F96" i="22" s="1"/>
  <c r="G96" i="22" s="1"/>
  <c r="E13" i="22"/>
  <c r="F13" i="22" s="1"/>
  <c r="G13" i="22" s="1"/>
  <c r="E11" i="22"/>
  <c r="F11" i="22" s="1"/>
  <c r="G11" i="22" s="1"/>
  <c r="E27" i="22"/>
  <c r="F27" i="22" s="1"/>
  <c r="G27" i="22" s="1"/>
  <c r="E145" i="22"/>
  <c r="F145" i="22" s="1"/>
  <c r="G145" i="22" s="1"/>
  <c r="E94" i="22"/>
  <c r="F94" i="22" s="1"/>
  <c r="G94" i="22" s="1"/>
  <c r="E8" i="22"/>
  <c r="F8" i="22" s="1"/>
  <c r="G8" i="22" s="1"/>
  <c r="E65" i="22"/>
  <c r="F65" i="22" s="1"/>
  <c r="G65" i="22" s="1"/>
  <c r="E142" i="22"/>
  <c r="F142" i="22" s="1"/>
  <c r="G142" i="22" s="1"/>
  <c r="E43" i="22"/>
  <c r="F43" i="22" s="1"/>
  <c r="G43" i="22" s="1"/>
  <c r="E82" i="22"/>
  <c r="F82" i="22" s="1"/>
  <c r="G82" i="22" s="1"/>
  <c r="E97" i="22"/>
  <c r="F97" i="22" s="1"/>
  <c r="G97" i="22" s="1"/>
  <c r="E74" i="22"/>
  <c r="F74" i="22" s="1"/>
  <c r="G74" i="22" s="1"/>
  <c r="E126" i="22"/>
  <c r="F126" i="22" s="1"/>
  <c r="G126" i="22" s="1"/>
  <c r="E60" i="22"/>
  <c r="F60" i="22" s="1"/>
  <c r="G60" i="22" s="1"/>
  <c r="E113" i="22"/>
  <c r="F113" i="22" s="1"/>
  <c r="G113" i="22" s="1"/>
  <c r="E86" i="22"/>
  <c r="F86" i="22" s="1"/>
  <c r="G86" i="22" s="1"/>
  <c r="E29" i="22"/>
  <c r="F29" i="22" s="1"/>
  <c r="G29" i="22" s="1"/>
  <c r="E38" i="22"/>
  <c r="F38" i="22" s="1"/>
  <c r="G38" i="22" s="1"/>
  <c r="E150" i="22"/>
  <c r="F150" i="22" s="1"/>
  <c r="G150" i="22" s="1"/>
  <c r="E79" i="22"/>
  <c r="F79" i="22" s="1"/>
  <c r="G79" i="22" s="1"/>
  <c r="E68" i="22"/>
  <c r="F68" i="22" s="1"/>
  <c r="G68" i="22" s="1"/>
  <c r="E62" i="22"/>
  <c r="F62" i="22" s="1"/>
  <c r="G62" i="22" s="1"/>
  <c r="E56" i="22"/>
  <c r="F56" i="22" s="1"/>
  <c r="G56" i="22" s="1"/>
  <c r="E59" i="22"/>
  <c r="F59" i="22" s="1"/>
  <c r="G59" i="22" s="1"/>
  <c r="E132" i="22"/>
  <c r="F132" i="22" s="1"/>
  <c r="G132" i="22" s="1"/>
  <c r="E24" i="22"/>
  <c r="F24" i="22" s="1"/>
  <c r="G24" i="22" s="1"/>
  <c r="E80" i="22"/>
  <c r="F80" i="22" s="1"/>
  <c r="G80" i="22" s="1"/>
  <c r="E73" i="22"/>
  <c r="F73" i="22" s="1"/>
  <c r="G73" i="22" s="1"/>
  <c r="E32" i="22"/>
  <c r="F32" i="22" s="1"/>
  <c r="G32" i="22" s="1"/>
  <c r="E89" i="22"/>
  <c r="F89" i="22" s="1"/>
  <c r="G89" i="22" s="1"/>
  <c r="E66" i="22"/>
  <c r="F66" i="22" s="1"/>
  <c r="G66" i="22" s="1"/>
  <c r="E34" i="22"/>
  <c r="F34" i="22" s="1"/>
  <c r="G34" i="22" s="1"/>
  <c r="E44" i="22"/>
  <c r="F44" i="22" s="1"/>
  <c r="G44" i="22" s="1"/>
  <c r="E36" i="22"/>
  <c r="F36" i="22" s="1"/>
  <c r="G36" i="22" s="1"/>
  <c r="E102" i="22"/>
  <c r="F102" i="22" s="1"/>
  <c r="G102" i="22" s="1"/>
  <c r="E149" i="22"/>
  <c r="F149" i="22" s="1"/>
  <c r="G149" i="22" s="1"/>
  <c r="E30" i="22"/>
  <c r="F30" i="22" s="1"/>
  <c r="G30" i="22" s="1"/>
  <c r="E111" i="22"/>
  <c r="F111" i="22" s="1"/>
  <c r="G111" i="22" s="1"/>
  <c r="E103" i="22"/>
  <c r="F103" i="22" s="1"/>
  <c r="G103" i="22" s="1"/>
  <c r="E16" i="22"/>
  <c r="F16" i="22" s="1"/>
  <c r="G16" i="22" s="1"/>
  <c r="E101" i="22"/>
  <c r="F101" i="22" s="1"/>
  <c r="G101" i="22" s="1"/>
  <c r="E72" i="22"/>
  <c r="F72" i="22" s="1"/>
  <c r="G72" i="22" s="1"/>
  <c r="E33" i="22"/>
  <c r="F33" i="22" s="1"/>
  <c r="G33" i="22" s="1"/>
  <c r="E114" i="22"/>
  <c r="F114" i="22" s="1"/>
  <c r="G114" i="22" s="1"/>
  <c r="E144" i="22"/>
  <c r="F144" i="22" s="1"/>
  <c r="G144" i="22" s="1"/>
  <c r="E64" i="22"/>
  <c r="F64" i="22" s="1"/>
  <c r="G64" i="22" s="1"/>
  <c r="E53" i="22"/>
  <c r="F53" i="22" s="1"/>
  <c r="G53" i="22" s="1"/>
  <c r="E58" i="22"/>
  <c r="F58" i="22" s="1"/>
  <c r="G58" i="22" s="1"/>
  <c r="E90" i="22"/>
  <c r="F90" i="22" s="1"/>
  <c r="G90" i="22" s="1"/>
  <c r="E123" i="22"/>
  <c r="F123" i="22" s="1"/>
  <c r="G123" i="22" s="1"/>
  <c r="E70" i="22"/>
  <c r="F70" i="22" s="1"/>
  <c r="G70" i="22" s="1"/>
  <c r="E87" i="22"/>
  <c r="F87" i="22" s="1"/>
  <c r="G87" i="22" s="1"/>
  <c r="E121" i="22"/>
  <c r="F121" i="22" s="1"/>
  <c r="G121" i="22" s="1"/>
  <c r="E48" i="22"/>
  <c r="F48" i="22" s="1"/>
  <c r="G48" i="22" s="1"/>
  <c r="E116" i="22"/>
  <c r="F116" i="22" s="1"/>
  <c r="G116" i="22" s="1"/>
  <c r="E140" i="22"/>
  <c r="F140" i="22" s="1"/>
  <c r="G140" i="22" s="1"/>
  <c r="E41" i="22"/>
  <c r="F41" i="22" s="1"/>
  <c r="G41" i="22" s="1"/>
  <c r="E92" i="22"/>
  <c r="F92" i="22" s="1"/>
  <c r="G92" i="22" s="1"/>
  <c r="E54" i="22"/>
  <c r="F54" i="22" s="1"/>
  <c r="G54" i="22" s="1"/>
  <c r="E124" i="22"/>
  <c r="F124" i="22" s="1"/>
  <c r="G124" i="22" s="1"/>
  <c r="E55" i="22"/>
  <c r="F55" i="22" s="1"/>
  <c r="G55" i="22" s="1"/>
  <c r="E47" i="22"/>
  <c r="F47" i="22" s="1"/>
  <c r="G47" i="22" s="1"/>
  <c r="E143" i="22"/>
  <c r="F143" i="22" s="1"/>
  <c r="G143" i="22" s="1"/>
  <c r="E51" i="22"/>
  <c r="F51" i="22" s="1"/>
  <c r="G51" i="22" s="1"/>
  <c r="E9" i="22"/>
  <c r="F9" i="22" s="1"/>
  <c r="G9" i="22" s="1"/>
  <c r="E7" i="22"/>
  <c r="F7" i="22" s="1"/>
  <c r="G7" i="22" s="1"/>
  <c r="E26" i="22"/>
  <c r="F26" i="22" s="1"/>
  <c r="G26" i="22" s="1"/>
  <c r="E104" i="22"/>
  <c r="F104" i="22" s="1"/>
  <c r="G104" i="22" s="1"/>
  <c r="E19" i="22"/>
  <c r="F19" i="22" s="1"/>
  <c r="G19" i="22" s="1"/>
  <c r="E109" i="22"/>
  <c r="F109" i="22" s="1"/>
  <c r="G109" i="22" s="1"/>
  <c r="E95" i="22"/>
  <c r="F95" i="22" s="1"/>
  <c r="G95" i="22" s="1"/>
  <c r="E50" i="22"/>
  <c r="F50" i="22" s="1"/>
  <c r="G50" i="22" s="1"/>
  <c r="E155" i="22"/>
  <c r="F155" i="22" s="1"/>
  <c r="G155" i="22" s="1"/>
  <c r="E151" i="22"/>
  <c r="F151" i="22" s="1"/>
  <c r="G151" i="22" s="1"/>
  <c r="E71" i="22"/>
  <c r="F71" i="22" s="1"/>
  <c r="G71" i="22" s="1"/>
  <c r="E69" i="22"/>
  <c r="F69" i="22" s="1"/>
  <c r="G69" i="22" s="1"/>
  <c r="E125" i="22"/>
  <c r="F125" i="22" s="1"/>
  <c r="G125" i="22" s="1"/>
  <c r="E31" i="22"/>
  <c r="F31" i="22" s="1"/>
  <c r="G31" i="22" s="1"/>
  <c r="E14" i="22"/>
  <c r="F14" i="22" s="1"/>
  <c r="G14" i="22" s="1"/>
  <c r="E6" i="22"/>
  <c r="F6" i="22" s="1"/>
  <c r="G6" i="22" s="1"/>
  <c r="E106" i="22"/>
  <c r="F106" i="22" s="1"/>
  <c r="G106" i="22" s="1"/>
  <c r="E42" i="22"/>
  <c r="F42" i="22" s="1"/>
  <c r="G42" i="22" s="1"/>
  <c r="E118" i="22"/>
  <c r="F118" i="22" s="1"/>
  <c r="G118" i="22" s="1"/>
  <c r="E139" i="22"/>
  <c r="F139" i="22" s="1"/>
  <c r="G139" i="22" s="1"/>
  <c r="E15" i="22"/>
  <c r="F15" i="22" s="1"/>
  <c r="G15" i="22" s="1"/>
  <c r="E130" i="22"/>
  <c r="F130" i="22" s="1"/>
  <c r="G130" i="22" s="1"/>
  <c r="E35" i="22"/>
  <c r="F35" i="22" s="1"/>
  <c r="G35" i="22" s="1"/>
  <c r="E119" i="22"/>
  <c r="F119" i="22" s="1"/>
  <c r="G119" i="22" s="1"/>
  <c r="E98" i="22"/>
  <c r="F98" i="22" s="1"/>
  <c r="G98" i="22" s="1"/>
  <c r="E135" i="22"/>
  <c r="F135" i="22" s="1"/>
  <c r="G135" i="22" s="1"/>
  <c r="E136" i="22"/>
  <c r="F136" i="22" s="1"/>
  <c r="G136" i="22" s="1"/>
  <c r="E21" i="22"/>
  <c r="F21" i="22" s="1"/>
  <c r="G21" i="22" s="1"/>
  <c r="E122" i="22"/>
  <c r="F122" i="22" s="1"/>
  <c r="G122" i="22" s="1"/>
  <c r="E131" i="22"/>
  <c r="F131" i="22" s="1"/>
  <c r="G131" i="22" s="1"/>
  <c r="E20" i="22"/>
  <c r="F20" i="22" s="1"/>
  <c r="G20" i="22" s="1"/>
  <c r="E81" i="22"/>
  <c r="F81" i="22" s="1"/>
  <c r="G81" i="22" s="1"/>
  <c r="E91" i="22"/>
  <c r="F91" i="22" s="1"/>
  <c r="G91" i="22" s="1"/>
  <c r="E77" i="22"/>
  <c r="F77" i="22" s="1"/>
  <c r="G77" i="22" s="1"/>
  <c r="E148" i="22"/>
  <c r="F148" i="22" s="1"/>
  <c r="G148" i="22" s="1"/>
  <c r="E105" i="22"/>
  <c r="F105" i="22" s="1"/>
  <c r="G105" i="22" s="1"/>
  <c r="E46" i="22"/>
  <c r="F46" i="22" s="1"/>
  <c r="G46" i="22" s="1"/>
  <c r="E23" i="22"/>
  <c r="F23" i="22" s="1"/>
  <c r="G23" i="22" s="1"/>
  <c r="E52" i="22"/>
  <c r="F52" i="22" s="1"/>
  <c r="G52" i="22" s="1"/>
  <c r="E93" i="22"/>
  <c r="F93" i="22" s="1"/>
  <c r="G93" i="22" s="1"/>
  <c r="E117" i="22"/>
  <c r="F117" i="22" s="1"/>
  <c r="G117" i="22" s="1"/>
  <c r="E129" i="22"/>
  <c r="F129" i="22" s="1"/>
  <c r="G129" i="22" s="1"/>
  <c r="E25" i="22"/>
  <c r="F25" i="22" s="1"/>
  <c r="G25" i="22" s="1"/>
  <c r="E115" i="22"/>
  <c r="F115" i="22" s="1"/>
  <c r="G115" i="22" s="1"/>
  <c r="E12" i="22"/>
  <c r="F12" i="22" s="1"/>
  <c r="G12" i="22" s="1"/>
  <c r="E141" i="22"/>
  <c r="F141" i="22" s="1"/>
  <c r="G141" i="22" s="1"/>
  <c r="E110" i="22"/>
  <c r="F110" i="22" s="1"/>
  <c r="G110" i="22" s="1"/>
  <c r="E37" i="22"/>
  <c r="F37" i="22" s="1"/>
  <c r="G37" i="22" s="1"/>
  <c r="E147" i="22"/>
  <c r="F147" i="22" s="1"/>
  <c r="G147" i="22" s="1"/>
  <c r="E10" i="22"/>
  <c r="F10" i="22" s="1"/>
  <c r="G10" i="22" s="1"/>
  <c r="E83" i="22"/>
  <c r="F83" i="22" s="1"/>
  <c r="G83" i="22" s="1"/>
  <c r="E28" i="22"/>
  <c r="F28" i="22" s="1"/>
  <c r="G28" i="22" s="1"/>
  <c r="E22" i="22"/>
  <c r="F22" i="22" s="1"/>
  <c r="G22" i="22" s="1"/>
  <c r="E107" i="22"/>
  <c r="F107" i="22" s="1"/>
  <c r="G107" i="22" s="1"/>
  <c r="E112" i="22"/>
  <c r="F112" i="22" s="1"/>
  <c r="G112" i="22" s="1"/>
  <c r="E57" i="22"/>
  <c r="F57" i="22" s="1"/>
  <c r="G57" i="22" s="1"/>
  <c r="E137" i="22"/>
  <c r="F137" i="22" s="1"/>
  <c r="G137" i="22" s="1"/>
  <c r="E85" i="22"/>
  <c r="F85" i="22" s="1"/>
  <c r="G85" i="22" s="1"/>
  <c r="E67" i="22"/>
  <c r="F67" i="22" s="1"/>
  <c r="G67" i="22" s="1"/>
  <c r="E134" i="22"/>
  <c r="F134" i="22" s="1"/>
  <c r="G134" i="22" s="1"/>
  <c r="E84" i="22"/>
  <c r="F84" i="22" s="1"/>
  <c r="G84" i="22" s="1"/>
  <c r="E49" i="22"/>
  <c r="F49" i="22" s="1"/>
  <c r="G49" i="22" s="1"/>
  <c r="E76" i="22"/>
  <c r="F76" i="22" s="1"/>
  <c r="G76" i="22" s="1"/>
  <c r="E127" i="22"/>
  <c r="F127" i="22" s="1"/>
  <c r="G127" i="22" s="1"/>
  <c r="E78" i="22"/>
  <c r="F78" i="22" s="1"/>
  <c r="G78" i="22" s="1"/>
  <c r="E138" i="22"/>
  <c r="F138" i="22" s="1"/>
  <c r="G138" i="22" s="1"/>
  <c r="E128" i="22"/>
  <c r="F128" i="22" s="1"/>
  <c r="G128" i="22" s="1"/>
  <c r="E61" i="22"/>
  <c r="F61" i="22" s="1"/>
  <c r="G61" i="22" s="1"/>
  <c r="E99" i="22"/>
  <c r="F99" i="22" s="1"/>
  <c r="G99" i="22" s="1"/>
  <c r="E152" i="22"/>
  <c r="F152" i="22" s="1"/>
  <c r="G152" i="22" s="1"/>
  <c r="E88" i="22"/>
  <c r="F88" i="22" s="1"/>
  <c r="G88" i="22" s="1"/>
  <c r="E75" i="22"/>
  <c r="F75" i="22" s="1"/>
  <c r="G75" i="22" s="1"/>
  <c r="E153" i="22"/>
  <c r="F153" i="22" s="1"/>
  <c r="G153" i="22" s="1"/>
  <c r="E39" i="22"/>
  <c r="F39" i="22" s="1"/>
  <c r="G39" i="22" s="1"/>
  <c r="E133" i="22"/>
  <c r="F133" i="22" s="1"/>
  <c r="G133" i="22" s="1"/>
  <c r="E120" i="22"/>
  <c r="F120" i="22" s="1"/>
  <c r="G120" i="22" s="1"/>
  <c r="E63" i="22"/>
  <c r="F63" i="22" s="1"/>
  <c r="G63" i="22" s="1"/>
  <c r="E108" i="22"/>
  <c r="F108" i="22" s="1"/>
  <c r="G108" i="22" s="1"/>
  <c r="E154" i="22"/>
  <c r="F154" i="22" s="1"/>
  <c r="G154" i="22" s="1"/>
  <c r="E100" i="22"/>
  <c r="F100" i="22" s="1"/>
  <c r="G100" i="22" s="1"/>
  <c r="E146" i="22"/>
  <c r="F146" i="22" s="1"/>
  <c r="G146" i="22" s="1"/>
  <c r="E17" i="22"/>
  <c r="F17" i="22" s="1"/>
  <c r="G17" i="22" s="1"/>
  <c r="E45" i="22"/>
  <c r="F45" i="22" s="1"/>
  <c r="G45" i="22" s="1"/>
  <c r="E121" i="31" l="1"/>
  <c r="F121" i="31" s="1"/>
  <c r="G121" i="31" s="1"/>
  <c r="E80" i="31"/>
  <c r="F80" i="31" s="1"/>
  <c r="G80" i="31" s="1"/>
  <c r="E74" i="31"/>
  <c r="F74" i="31" s="1"/>
  <c r="G74" i="31" s="1"/>
  <c r="E97" i="31"/>
  <c r="F97" i="31" s="1"/>
  <c r="G97" i="31" s="1"/>
  <c r="E4" i="31"/>
  <c r="F4" i="31" s="1"/>
  <c r="G4" i="31" s="1"/>
  <c r="E5" i="22"/>
  <c r="F5" i="22" s="1"/>
  <c r="G5" i="22" s="1"/>
  <c r="H11" i="21" l="1"/>
  <c r="I11" i="21" s="1"/>
  <c r="J11" i="21" s="1"/>
  <c r="H26" i="21"/>
  <c r="I26" i="21" s="1"/>
  <c r="J26" i="21" s="1"/>
  <c r="H156" i="21" l="1"/>
  <c r="I156" i="21" s="1"/>
  <c r="J156" i="21" s="1"/>
  <c r="H145" i="21"/>
  <c r="I145" i="21" s="1"/>
  <c r="J145" i="21" s="1"/>
  <c r="H36" i="21"/>
  <c r="I36" i="21" s="1"/>
  <c r="J36" i="21" s="1"/>
  <c r="H127" i="21"/>
  <c r="I127" i="21" s="1"/>
  <c r="J127" i="21" s="1"/>
  <c r="H33" i="21"/>
  <c r="I33" i="21" s="1"/>
  <c r="J33" i="21" s="1"/>
  <c r="H123" i="21"/>
  <c r="I123" i="21" s="1"/>
  <c r="J123" i="21" s="1"/>
  <c r="H124" i="21"/>
  <c r="I124" i="21" s="1"/>
  <c r="J124" i="21" s="1"/>
  <c r="H102" i="21"/>
  <c r="I102" i="21" s="1"/>
  <c r="J102" i="21" s="1"/>
  <c r="H47" i="21"/>
  <c r="I47" i="21" s="1"/>
  <c r="J47" i="21" s="1"/>
  <c r="H52" i="21"/>
  <c r="I52" i="21" s="1"/>
  <c r="J52" i="21" s="1"/>
  <c r="H141" i="21"/>
  <c r="I141" i="21" s="1"/>
  <c r="J141" i="21" s="1"/>
  <c r="H112" i="21"/>
  <c r="I112" i="21" s="1"/>
  <c r="J112" i="21" s="1"/>
  <c r="H139" i="21"/>
  <c r="I139" i="21" s="1"/>
  <c r="J139" i="21" s="1"/>
  <c r="H137" i="21"/>
  <c r="I137" i="21" s="1"/>
  <c r="J137" i="21" s="1"/>
  <c r="H116" i="21"/>
  <c r="I116" i="21" s="1"/>
  <c r="J116" i="21" s="1"/>
  <c r="H77" i="21"/>
  <c r="I77" i="21" s="1"/>
  <c r="J77" i="21" s="1"/>
  <c r="H135" i="21"/>
  <c r="I135" i="21" s="1"/>
  <c r="J135" i="21" s="1"/>
  <c r="H68" i="21"/>
  <c r="I68" i="21" s="1"/>
  <c r="J68" i="21" s="1"/>
  <c r="H121" i="21"/>
  <c r="I121" i="21" s="1"/>
  <c r="J121" i="21" s="1"/>
  <c r="H32" i="21"/>
  <c r="I32" i="21" s="1"/>
  <c r="J32" i="21" s="1"/>
  <c r="H144" i="21"/>
  <c r="I144" i="21" s="1"/>
  <c r="J144" i="21" s="1"/>
  <c r="H22" i="21"/>
  <c r="I22" i="21" s="1"/>
  <c r="J22" i="21" s="1"/>
  <c r="H86" i="21"/>
  <c r="I86" i="21" s="1"/>
  <c r="J86" i="21" s="1"/>
  <c r="H100" i="21"/>
  <c r="I100" i="21" s="1"/>
  <c r="J100" i="21" s="1"/>
  <c r="H132" i="21"/>
  <c r="I132" i="21" s="1"/>
  <c r="J132" i="21" s="1"/>
  <c r="H91" i="21"/>
  <c r="I91" i="21" s="1"/>
  <c r="J91" i="21" s="1"/>
  <c r="H9" i="21"/>
  <c r="I9" i="21" s="1"/>
  <c r="J9" i="21" s="1"/>
  <c r="H28" i="21"/>
  <c r="I28" i="21" s="1"/>
  <c r="J28" i="21" s="1"/>
  <c r="H42" i="21"/>
  <c r="I42" i="21" s="1"/>
  <c r="J42" i="21" s="1"/>
  <c r="H37" i="21"/>
  <c r="I37" i="21" s="1"/>
  <c r="J37" i="21" s="1"/>
  <c r="H20" i="21"/>
  <c r="I20" i="21" s="1"/>
  <c r="J20" i="21" s="1"/>
  <c r="H84" i="21"/>
  <c r="I84" i="21" s="1"/>
  <c r="J84" i="21" s="1"/>
  <c r="H15" i="21"/>
  <c r="I15" i="21" s="1"/>
  <c r="J15" i="21" s="1"/>
  <c r="H64" i="21"/>
  <c r="I64" i="21" s="1"/>
  <c r="J64" i="21" s="1"/>
  <c r="H146" i="21"/>
  <c r="I146" i="21" s="1"/>
  <c r="J146" i="21" s="1"/>
  <c r="H101" i="21"/>
  <c r="I101" i="21" s="1"/>
  <c r="J101" i="21" s="1"/>
  <c r="H95" i="21"/>
  <c r="I95" i="21" s="1"/>
  <c r="J95" i="21" s="1"/>
  <c r="H14" i="21"/>
  <c r="I14" i="21" s="1"/>
  <c r="J14" i="21" s="1"/>
  <c r="H60" i="21"/>
  <c r="I60" i="21" s="1"/>
  <c r="J60" i="21" s="1"/>
  <c r="H59" i="21"/>
  <c r="I59" i="21" s="1"/>
  <c r="J59" i="21" s="1"/>
  <c r="H82" i="21"/>
  <c r="I82" i="21" s="1"/>
  <c r="J82" i="21" s="1"/>
  <c r="H62" i="21"/>
  <c r="I62" i="21" s="1"/>
  <c r="J62" i="21" s="1"/>
  <c r="H73" i="21"/>
  <c r="I73" i="21" s="1"/>
  <c r="J73" i="21" s="1"/>
  <c r="H133" i="21"/>
  <c r="I133" i="21" s="1"/>
  <c r="J133" i="21" s="1"/>
  <c r="H38" i="21"/>
  <c r="I38" i="21" s="1"/>
  <c r="J38" i="21" s="1"/>
  <c r="H46" i="21"/>
  <c r="I46" i="21" s="1"/>
  <c r="J46" i="21" s="1"/>
  <c r="H65" i="21"/>
  <c r="I65" i="21" s="1"/>
  <c r="J65" i="21" s="1"/>
  <c r="H10" i="21"/>
  <c r="H92" i="21"/>
  <c r="I92" i="21" s="1"/>
  <c r="J92" i="21" s="1"/>
  <c r="H153" i="21"/>
  <c r="I153" i="21" s="1"/>
  <c r="J153" i="21" s="1"/>
  <c r="H94" i="21"/>
  <c r="I94" i="21" s="1"/>
  <c r="J94" i="21" s="1"/>
  <c r="H44" i="21"/>
  <c r="I44" i="21" s="1"/>
  <c r="J44" i="21" s="1"/>
  <c r="H72" i="21"/>
  <c r="I72" i="21" s="1"/>
  <c r="J72" i="21" s="1"/>
  <c r="H98" i="21"/>
  <c r="I98" i="21" s="1"/>
  <c r="J98" i="21" s="1"/>
  <c r="H114" i="21"/>
  <c r="I114" i="21" s="1"/>
  <c r="J114" i="21" s="1"/>
  <c r="H85" i="21"/>
  <c r="I85" i="21" s="1"/>
  <c r="J85" i="21" s="1"/>
  <c r="H105" i="21"/>
  <c r="I105" i="21" s="1"/>
  <c r="J105" i="21" s="1"/>
  <c r="H31" i="21"/>
  <c r="I31" i="21" s="1"/>
  <c r="J31" i="21" s="1"/>
  <c r="H150" i="21"/>
  <c r="I150" i="21" s="1"/>
  <c r="J150" i="21" s="1"/>
  <c r="H40" i="21"/>
  <c r="I40" i="21" s="1"/>
  <c r="J40" i="21" s="1"/>
  <c r="H108" i="21"/>
  <c r="I108" i="21" s="1"/>
  <c r="J108" i="21" s="1"/>
  <c r="H69" i="21"/>
  <c r="I69" i="21" s="1"/>
  <c r="J69" i="21" s="1"/>
  <c r="H83" i="21"/>
  <c r="I83" i="21" s="1"/>
  <c r="J83" i="21" s="1"/>
  <c r="H19" i="21"/>
  <c r="I19" i="21" s="1"/>
  <c r="J19" i="21" s="1"/>
  <c r="H113" i="21"/>
  <c r="I113" i="21" s="1"/>
  <c r="J113" i="21" s="1"/>
  <c r="H125" i="21"/>
  <c r="I125" i="21" s="1"/>
  <c r="J125" i="21" s="1"/>
  <c r="H56" i="21"/>
  <c r="I56" i="21" s="1"/>
  <c r="J56" i="21" s="1"/>
  <c r="H97" i="21"/>
  <c r="I97" i="21" s="1"/>
  <c r="J97" i="21" s="1"/>
  <c r="H53" i="21"/>
  <c r="I53" i="21" s="1"/>
  <c r="J53" i="21" s="1"/>
  <c r="H96" i="21"/>
  <c r="I96" i="21" s="1"/>
  <c r="J96" i="21" s="1"/>
  <c r="H107" i="21"/>
  <c r="I107" i="21" s="1"/>
  <c r="J107" i="21" s="1"/>
  <c r="H41" i="21"/>
  <c r="I41" i="21" s="1"/>
  <c r="J41" i="21" s="1"/>
  <c r="H25" i="21"/>
  <c r="I25" i="21" s="1"/>
  <c r="J25" i="21" s="1"/>
  <c r="H24" i="21"/>
  <c r="I24" i="21" s="1"/>
  <c r="J24" i="21" s="1"/>
  <c r="H21" i="21"/>
  <c r="I21" i="21" s="1"/>
  <c r="J21" i="21" s="1"/>
  <c r="H12" i="21"/>
  <c r="I12" i="21" s="1"/>
  <c r="J12" i="21" s="1"/>
  <c r="H99" i="21"/>
  <c r="I99" i="21" s="1"/>
  <c r="J99" i="21" s="1"/>
  <c r="H13" i="21"/>
  <c r="I13" i="21" s="1"/>
  <c r="J13" i="21" s="1"/>
  <c r="H55" i="21"/>
  <c r="I55" i="21" s="1"/>
  <c r="J55" i="21" s="1"/>
  <c r="H50" i="21"/>
  <c r="I50" i="21" s="1"/>
  <c r="J50" i="21" s="1"/>
  <c r="H8" i="21"/>
  <c r="I8" i="21" s="1"/>
  <c r="J8" i="21" s="1"/>
  <c r="H80" i="21"/>
  <c r="I80" i="21" s="1"/>
  <c r="J80" i="21" s="1"/>
  <c r="H143" i="21"/>
  <c r="I143" i="21" s="1"/>
  <c r="J143" i="21" s="1"/>
  <c r="H149" i="21"/>
  <c r="I149" i="21" s="1"/>
  <c r="J149" i="21" s="1"/>
  <c r="H126" i="21"/>
  <c r="I126" i="21" s="1"/>
  <c r="J126" i="21" s="1"/>
  <c r="H154" i="21"/>
  <c r="I154" i="21" s="1"/>
  <c r="J154" i="21" s="1"/>
  <c r="H51" i="21"/>
  <c r="I51" i="21" s="1"/>
  <c r="J51" i="21" s="1"/>
  <c r="H87" i="21"/>
  <c r="I87" i="21" s="1"/>
  <c r="J87" i="21" s="1"/>
  <c r="H67" i="21"/>
  <c r="I67" i="21" s="1"/>
  <c r="J67" i="21" s="1"/>
  <c r="H35" i="21"/>
  <c r="I35" i="21" s="1"/>
  <c r="J35" i="21" s="1"/>
  <c r="H58" i="21"/>
  <c r="I58" i="21" s="1"/>
  <c r="J58" i="21" s="1"/>
  <c r="H7" i="21"/>
  <c r="I7" i="21" s="1"/>
  <c r="J7" i="21" s="1"/>
  <c r="H70" i="21"/>
  <c r="I70" i="21" s="1"/>
  <c r="J70" i="21" s="1"/>
  <c r="H118" i="21"/>
  <c r="I118" i="21" s="1"/>
  <c r="J118" i="21" s="1"/>
  <c r="H30" i="21"/>
  <c r="I30" i="21" s="1"/>
  <c r="J30" i="21" s="1"/>
  <c r="I10" i="21" l="1"/>
  <c r="J10" i="21" s="1"/>
  <c r="H23" i="21"/>
  <c r="I23" i="21" s="1"/>
  <c r="J23" i="21" s="1"/>
  <c r="H90" i="21"/>
  <c r="I90" i="21" s="1"/>
  <c r="J90" i="21" s="1"/>
  <c r="H45" i="21"/>
  <c r="I45" i="21" s="1"/>
  <c r="J45" i="21" s="1"/>
  <c r="H88" i="21"/>
  <c r="I88" i="21" s="1"/>
  <c r="J88" i="21" s="1"/>
  <c r="H63" i="21"/>
  <c r="I63" i="21" s="1"/>
  <c r="J63" i="21" s="1"/>
  <c r="H81" i="21"/>
  <c r="I81" i="21" s="1"/>
  <c r="J81" i="21" s="1"/>
  <c r="H122" i="21"/>
  <c r="I122" i="21" s="1"/>
  <c r="J122" i="21" s="1"/>
  <c r="H18" i="21"/>
  <c r="I18" i="21" s="1"/>
  <c r="J18" i="21" s="1"/>
  <c r="H151" i="21"/>
  <c r="I151" i="21" s="1"/>
  <c r="J151" i="21" s="1"/>
  <c r="H136" i="21"/>
  <c r="I136" i="21" s="1"/>
  <c r="J136" i="21" s="1"/>
  <c r="H120" i="21"/>
  <c r="I120" i="21" s="1"/>
  <c r="J120" i="21" s="1"/>
  <c r="H147" i="21"/>
  <c r="I147" i="21" s="1"/>
  <c r="J147" i="21" s="1"/>
  <c r="H148" i="21"/>
  <c r="I148" i="21" s="1"/>
  <c r="J148" i="21" s="1"/>
  <c r="H103" i="21"/>
  <c r="I103" i="21" s="1"/>
  <c r="J103" i="21" s="1"/>
  <c r="H110" i="21"/>
  <c r="I110" i="21" s="1"/>
  <c r="J110" i="21" s="1"/>
  <c r="H155" i="21"/>
  <c r="I155" i="21" s="1"/>
  <c r="J155" i="21" s="1"/>
  <c r="H75" i="21"/>
  <c r="I75" i="21" s="1"/>
  <c r="J75" i="21" s="1"/>
  <c r="H115" i="21"/>
  <c r="I115" i="21" s="1"/>
  <c r="J115" i="21" s="1"/>
  <c r="H138" i="21"/>
  <c r="I138" i="21" s="1"/>
  <c r="J138" i="21" s="1"/>
  <c r="H61" i="21"/>
  <c r="I61" i="21" s="1"/>
  <c r="J61" i="21" s="1"/>
  <c r="H140" i="21"/>
  <c r="I140" i="21" s="1"/>
  <c r="J140" i="21" s="1"/>
  <c r="H130" i="21"/>
  <c r="I130" i="21" s="1"/>
  <c r="J130" i="21" s="1"/>
  <c r="H34" i="21"/>
  <c r="I34" i="21" s="1"/>
  <c r="J34" i="21" s="1"/>
  <c r="H134" i="21"/>
  <c r="I134" i="21" s="1"/>
  <c r="J134" i="21" s="1"/>
  <c r="H57" i="21"/>
  <c r="I57" i="21" s="1"/>
  <c r="J57" i="21" s="1"/>
  <c r="H93" i="21"/>
  <c r="I93" i="21" s="1"/>
  <c r="J93" i="21" s="1"/>
  <c r="H39" i="21"/>
  <c r="I39" i="21" s="1"/>
  <c r="J39" i="21" s="1"/>
  <c r="H43" i="21"/>
  <c r="I43" i="21" s="1"/>
  <c r="J43" i="21" s="1"/>
  <c r="H79" i="21"/>
  <c r="I79" i="21" s="1"/>
  <c r="J79" i="21" s="1"/>
  <c r="H16" i="21"/>
  <c r="I16" i="21" s="1"/>
  <c r="J16" i="21" s="1"/>
  <c r="H109" i="21"/>
  <c r="I109" i="21" s="1"/>
  <c r="J109" i="21" s="1"/>
  <c r="H54" i="21"/>
  <c r="I54" i="21" s="1"/>
  <c r="J54" i="21" s="1"/>
  <c r="H17" i="21"/>
  <c r="I17" i="21" s="1"/>
  <c r="J17" i="21" s="1"/>
  <c r="H129" i="21"/>
  <c r="I129" i="21" s="1"/>
  <c r="J129" i="21" s="1"/>
  <c r="H71" i="21"/>
  <c r="I71" i="21" s="1"/>
  <c r="J71" i="21" s="1"/>
  <c r="H78" i="21"/>
  <c r="I78" i="21" s="1"/>
  <c r="J78" i="21" s="1"/>
  <c r="H48" i="21"/>
  <c r="I48" i="21" s="1"/>
  <c r="J48" i="21" s="1"/>
  <c r="H119" i="21"/>
  <c r="I119" i="21" s="1"/>
  <c r="J119" i="21" s="1"/>
  <c r="H76" i="21"/>
  <c r="I76" i="21" s="1"/>
  <c r="J76" i="21" s="1"/>
  <c r="H66" i="21"/>
  <c r="I66" i="21" s="1"/>
  <c r="J66" i="21" s="1"/>
  <c r="H131" i="21"/>
  <c r="I131" i="21" s="1"/>
  <c r="J131" i="21" s="1"/>
  <c r="H111" i="21"/>
  <c r="I111" i="21" s="1"/>
  <c r="J111" i="21" s="1"/>
  <c r="H89" i="21"/>
  <c r="I89" i="21" s="1"/>
  <c r="J89" i="21" s="1"/>
  <c r="H27" i="21"/>
  <c r="I27" i="21" s="1"/>
  <c r="J27" i="21" s="1"/>
  <c r="H104" i="21"/>
  <c r="I104" i="21" s="1"/>
  <c r="J104" i="21" s="1"/>
  <c r="H74" i="21"/>
  <c r="I74" i="21" s="1"/>
  <c r="J74" i="21" s="1"/>
  <c r="H152" i="21"/>
  <c r="I152" i="21" s="1"/>
  <c r="J152" i="21" s="1"/>
  <c r="H29" i="21"/>
  <c r="I29" i="21" s="1"/>
  <c r="J29" i="21" s="1"/>
  <c r="H49" i="21"/>
  <c r="I49" i="21" s="1"/>
  <c r="J49" i="21" s="1"/>
  <c r="H142" i="21"/>
  <c r="I142" i="21" s="1"/>
  <c r="J142" i="21" s="1"/>
  <c r="H117" i="21"/>
  <c r="I117" i="21" s="1"/>
  <c r="J117" i="21" s="1"/>
  <c r="H106" i="21"/>
  <c r="I106" i="21" s="1"/>
  <c r="J106" i="21" s="1"/>
  <c r="H128" i="21"/>
  <c r="I128" i="21" s="1"/>
  <c r="J128" i="21" s="1"/>
  <c r="J42" i="30" l="1"/>
  <c r="J103" i="30"/>
  <c r="J75" i="30"/>
  <c r="J34" i="30"/>
  <c r="J18" i="30"/>
  <c r="J106" i="30"/>
  <c r="J132" i="30"/>
  <c r="J112" i="30"/>
  <c r="J138" i="30"/>
  <c r="J120" i="30"/>
  <c r="J83" i="30"/>
  <c r="J57" i="30"/>
  <c r="J29" i="30"/>
  <c r="J148" i="30"/>
  <c r="J32" i="30"/>
  <c r="J64" i="30"/>
  <c r="J44" i="30"/>
  <c r="J30" i="30"/>
  <c r="J91" i="30"/>
  <c r="J86" i="30"/>
  <c r="J48" i="30"/>
  <c r="J145" i="30"/>
  <c r="J35" i="30"/>
  <c r="J27" i="30"/>
  <c r="J154" i="30"/>
  <c r="J19" i="30"/>
  <c r="J84" i="30"/>
  <c r="J14" i="30"/>
  <c r="J36" i="30"/>
  <c r="J143" i="30"/>
  <c r="J65" i="30"/>
  <c r="J101" i="30"/>
  <c r="J79" i="30"/>
  <c r="J13" i="30"/>
  <c r="J137" i="30"/>
  <c r="J47" i="30"/>
  <c r="J158" i="30"/>
  <c r="J110" i="30"/>
  <c r="J140" i="30"/>
  <c r="J39" i="30"/>
  <c r="J115" i="30"/>
  <c r="J95" i="30"/>
  <c r="J131" i="30"/>
  <c r="J56" i="30"/>
  <c r="J108" i="30"/>
  <c r="J51" i="30"/>
  <c r="J155" i="30"/>
  <c r="J109" i="30"/>
  <c r="J53" i="30"/>
  <c r="J41" i="30"/>
  <c r="J105" i="30"/>
  <c r="J114" i="30"/>
  <c r="J63" i="30"/>
  <c r="J33" i="30"/>
  <c r="J139" i="30"/>
  <c r="J96" i="30"/>
  <c r="J77" i="30"/>
  <c r="J113" i="30"/>
  <c r="J40" i="30"/>
  <c r="J25" i="30"/>
  <c r="J111" i="30"/>
  <c r="J118" i="30"/>
  <c r="J43" i="30"/>
  <c r="J20" i="30"/>
  <c r="J61" i="30"/>
  <c r="J37" i="30"/>
  <c r="J31" i="30"/>
  <c r="J69" i="30"/>
  <c r="J12" i="30"/>
  <c r="J22" i="30"/>
  <c r="J54" i="30"/>
  <c r="J142" i="30"/>
  <c r="J17" i="30"/>
  <c r="J60" i="30"/>
  <c r="J58" i="30"/>
  <c r="J74" i="30"/>
  <c r="J21" i="30"/>
  <c r="J119" i="30"/>
  <c r="J149" i="30"/>
  <c r="J130" i="30"/>
  <c r="J152" i="30"/>
  <c r="J71" i="30"/>
  <c r="J38" i="30"/>
  <c r="J156" i="30"/>
  <c r="J24" i="30"/>
  <c r="J157" i="30"/>
  <c r="J99" i="30"/>
  <c r="J70" i="30"/>
  <c r="J87" i="30"/>
  <c r="J150" i="30"/>
  <c r="J23" i="30"/>
  <c r="J141" i="30"/>
  <c r="J124" i="30"/>
  <c r="J76" i="30"/>
  <c r="J94" i="30"/>
  <c r="J98" i="30"/>
  <c r="K41" i="30" l="1"/>
  <c r="G7" i="30" l="1"/>
  <c r="K113" i="30" l="1"/>
  <c r="K98" i="30"/>
  <c r="K96" i="30"/>
  <c r="K158" i="30"/>
  <c r="K150" i="30"/>
  <c r="K108" i="30"/>
  <c r="K101" i="30"/>
  <c r="K21" i="30"/>
  <c r="K33" i="30"/>
  <c r="K76" i="30"/>
  <c r="K60" i="30"/>
  <c r="K152" i="30"/>
  <c r="K137" i="30"/>
  <c r="K54" i="30"/>
  <c r="K140" i="30"/>
  <c r="K36" i="30"/>
  <c r="K38" i="30"/>
  <c r="K84" i="30"/>
  <c r="K39" i="30"/>
  <c r="K22" i="30"/>
  <c r="K34" i="30"/>
  <c r="K53" i="30"/>
  <c r="K143" i="30"/>
  <c r="K75" i="30"/>
  <c r="K19" i="30"/>
  <c r="K47" i="30"/>
  <c r="K63" i="30"/>
  <c r="K74" i="30"/>
  <c r="K11" i="30"/>
  <c r="K30" i="30"/>
  <c r="K105" i="30"/>
  <c r="K119" i="30"/>
  <c r="K120" i="30"/>
  <c r="K149" i="30"/>
  <c r="K27" i="30"/>
  <c r="K106" i="30"/>
  <c r="K103" i="30"/>
  <c r="K86" i="30"/>
  <c r="K132" i="30"/>
  <c r="K61" i="30"/>
  <c r="K25" i="30"/>
  <c r="K23" i="30"/>
  <c r="K31" i="30"/>
  <c r="K65" i="30"/>
  <c r="K71" i="30"/>
  <c r="K110" i="30"/>
  <c r="K83" i="30"/>
  <c r="K18" i="30"/>
  <c r="K109" i="30"/>
  <c r="K94" i="30"/>
  <c r="K131" i="30"/>
  <c r="K51" i="30"/>
  <c r="K156" i="30"/>
  <c r="K139" i="30"/>
  <c r="K95" i="30"/>
  <c r="K138" i="30"/>
  <c r="K40" i="30"/>
  <c r="K77" i="30"/>
  <c r="K69" i="30"/>
  <c r="K157" i="30"/>
  <c r="K37" i="30"/>
  <c r="K9" i="30"/>
  <c r="K112" i="30"/>
  <c r="K130" i="30"/>
  <c r="K12" i="30"/>
  <c r="K70" i="30"/>
  <c r="K43" i="30"/>
  <c r="K142" i="30"/>
  <c r="K124" i="30"/>
  <c r="K64" i="30"/>
  <c r="K13" i="30"/>
  <c r="K48" i="30"/>
  <c r="K141" i="30"/>
  <c r="K44" i="30"/>
  <c r="K115" i="30"/>
  <c r="K145" i="30"/>
  <c r="K35" i="30"/>
  <c r="K118" i="30"/>
  <c r="K99" i="30"/>
  <c r="K91" i="30"/>
  <c r="K42" i="30"/>
  <c r="K154" i="30"/>
  <c r="K114" i="30"/>
  <c r="K155" i="30"/>
  <c r="K87" i="30"/>
  <c r="K17" i="30"/>
  <c r="K148" i="30"/>
  <c r="K56" i="30"/>
  <c r="K20" i="30"/>
  <c r="K32" i="30"/>
  <c r="K58" i="30"/>
  <c r="K24" i="30"/>
  <c r="K57" i="30"/>
  <c r="K79" i="30"/>
  <c r="K111" i="30"/>
  <c r="K14" i="30"/>
  <c r="H7" i="30" l="1"/>
  <c r="I7" i="30" l="1"/>
  <c r="K29" i="30" l="1"/>
  <c r="AC43" i="28" l="1"/>
  <c r="AS43" i="28" s="1"/>
  <c r="AN43" i="28" l="1"/>
  <c r="AV43" i="28" s="1"/>
  <c r="AC7" i="28"/>
  <c r="AN7" i="28" l="1"/>
  <c r="AS7" i="28"/>
  <c r="E40" i="22"/>
  <c r="F40" i="22" s="1"/>
  <c r="G40" i="22" s="1"/>
  <c r="S7" i="28"/>
  <c r="K8" i="30"/>
  <c r="K7" i="30" l="1"/>
  <c r="H6" i="21"/>
</calcChain>
</file>

<file path=xl/sharedStrings.xml><?xml version="1.0" encoding="utf-8"?>
<sst xmlns="http://schemas.openxmlformats.org/spreadsheetml/2006/main" count="3684" uniqueCount="704">
  <si>
    <t xml:space="preserve">Local authority funding rates under the 3 and 4-year-old funding formula, 2-year-old and under 2s funding formula </t>
  </si>
  <si>
    <t>The contents of this workbook are as follows:</t>
  </si>
  <si>
    <t>KEY:</t>
  </si>
  <si>
    <t>National Figures</t>
  </si>
  <si>
    <t>Explanation</t>
  </si>
  <si>
    <t>A technical note is being published on GOV.UK, which explains the calculations used to produce the illustrative allocations.</t>
  </si>
  <si>
    <t>The Isles of Scilly and City of London have been excluded from these allocations as these local authorities will receive a central grant from the government which will include funding for early years.</t>
  </si>
  <si>
    <t>Terminology:</t>
  </si>
  <si>
    <t>- 3 and 4-year-old (3-4YO) funding formula: this is the funding formula used to create local authority-level 3 and 4-year-old rates for universal and additional hours entitlements. This was previously called the Early Years National Funding Formula, or "EYNFF".</t>
  </si>
  <si>
    <t xml:space="preserve">- Under 2s funding formula: this is the funding formula used to create local authority-level rates for children aged between 9 months and 2 years old. </t>
  </si>
  <si>
    <t>This page includes:</t>
  </si>
  <si>
    <t>- details on the calculation of the 3 and 4-year-old base rate and additional needs factors</t>
  </si>
  <si>
    <t>- details on the calculation of the 2-year-old base rate and additional needs factors</t>
  </si>
  <si>
    <t>- details on the calculation of the under 2s base rate and additional needs factors</t>
  </si>
  <si>
    <t>Explanation of amounts and calculations</t>
  </si>
  <si>
    <t>Factor</t>
  </si>
  <si>
    <t>Weight (%)</t>
  </si>
  <si>
    <t>Factor total (£)</t>
  </si>
  <si>
    <t>Factor rate (£)
(unrounded)</t>
  </si>
  <si>
    <t>See table below</t>
  </si>
  <si>
    <t>IDACI bands, 2-year-olds</t>
  </si>
  <si>
    <t>Weight* (%)</t>
  </si>
  <si>
    <t>* The individual IDACI band weightings are different for the 2-year-old and under 2s modelling. This is due to the difference in distribution of PTEs between the age groups. Please see the accompanying technical note for more detail.</t>
  </si>
  <si>
    <t>IDACI bands, under 2s</t>
  </si>
  <si>
    <t>Description of the calculation used:</t>
  </si>
  <si>
    <r>
      <t xml:space="preserve">2-year-old entitlements - </t>
    </r>
    <r>
      <rPr>
        <b/>
        <sz val="12"/>
        <rFont val="Arial"/>
        <family val="2"/>
      </rPr>
      <t>average</t>
    </r>
    <r>
      <rPr>
        <sz val="12"/>
        <rFont val="Arial"/>
        <family val="2"/>
      </rPr>
      <t xml:space="preserve"> houly funding rate</t>
    </r>
  </si>
  <si>
    <r>
      <t xml:space="preserve">Under 2s entitlement - </t>
    </r>
    <r>
      <rPr>
        <b/>
        <sz val="12"/>
        <rFont val="Arial"/>
        <family val="2"/>
      </rPr>
      <t>average</t>
    </r>
    <r>
      <rPr>
        <sz val="12"/>
        <rFont val="Arial"/>
        <family val="2"/>
      </rPr>
      <t xml:space="preserve"> houly funding rate</t>
    </r>
  </si>
  <si>
    <r>
      <t xml:space="preserve">Disability Access Funding (DAF) - </t>
    </r>
    <r>
      <rPr>
        <b/>
        <sz val="12"/>
        <rFont val="Arial"/>
        <family val="2"/>
      </rPr>
      <t>national</t>
    </r>
    <r>
      <rPr>
        <sz val="12"/>
        <rFont val="Arial"/>
        <family val="2"/>
      </rPr>
      <t xml:space="preserve"> </t>
    </r>
    <r>
      <rPr>
        <u/>
        <sz val="12"/>
        <rFont val="Arial"/>
        <family val="2"/>
      </rPr>
      <t>yearly</t>
    </r>
    <r>
      <rPr>
        <sz val="12"/>
        <rFont val="Arial"/>
        <family val="2"/>
      </rPr>
      <t xml:space="preserve"> funding rate</t>
    </r>
  </si>
  <si>
    <t>Region
(alphabetical order)</t>
  </si>
  <si>
    <t xml:space="preserve">EAST MIDLANDS </t>
  </si>
  <si>
    <t>Derby</t>
  </si>
  <si>
    <t>Derbyshire</t>
  </si>
  <si>
    <t>Leicester</t>
  </si>
  <si>
    <t>Leicestershire</t>
  </si>
  <si>
    <t>Lincolnshire</t>
  </si>
  <si>
    <t>North Northamptonshire</t>
  </si>
  <si>
    <t>Nottingham</t>
  </si>
  <si>
    <t>Nottinghamshire</t>
  </si>
  <si>
    <t>Rutland</t>
  </si>
  <si>
    <t>West Northamptonshire</t>
  </si>
  <si>
    <t xml:space="preserve">EAST OF ENGLAND </t>
  </si>
  <si>
    <t>Bedford</t>
  </si>
  <si>
    <t>Cambridgeshire</t>
  </si>
  <si>
    <t>Central Bedfordshire</t>
  </si>
  <si>
    <t>Essex</t>
  </si>
  <si>
    <t>Hertfordshire</t>
  </si>
  <si>
    <t>Luton</t>
  </si>
  <si>
    <t>Norfolk</t>
  </si>
  <si>
    <t>Peterborough</t>
  </si>
  <si>
    <t>Southend-on-Sea</t>
  </si>
  <si>
    <t>Suffolk</t>
  </si>
  <si>
    <t>Thurrock</t>
  </si>
  <si>
    <t xml:space="preserve">INNER LONDON </t>
  </si>
  <si>
    <t>Camden</t>
  </si>
  <si>
    <t>Hackney</t>
  </si>
  <si>
    <t>Hammersmith and Fulham</t>
  </si>
  <si>
    <t>Haringey</t>
  </si>
  <si>
    <t>Islington</t>
  </si>
  <si>
    <t>Kensington and Chelsea</t>
  </si>
  <si>
    <t>Lambeth</t>
  </si>
  <si>
    <t>Lewisham</t>
  </si>
  <si>
    <t>Newham</t>
  </si>
  <si>
    <t>Southwark</t>
  </si>
  <si>
    <t>Tower Hamlets</t>
  </si>
  <si>
    <t>Wandsworth</t>
  </si>
  <si>
    <t>Westminster</t>
  </si>
  <si>
    <t xml:space="preserve">NORTH EAST </t>
  </si>
  <si>
    <t>Darlington</t>
  </si>
  <si>
    <t>Durham</t>
  </si>
  <si>
    <t>Gateshead</t>
  </si>
  <si>
    <t>Hartlepool</t>
  </si>
  <si>
    <t>Middlesbrough</t>
  </si>
  <si>
    <t>Newcastle upon Tyne</t>
  </si>
  <si>
    <t>North Tyneside</t>
  </si>
  <si>
    <t>Northumberland</t>
  </si>
  <si>
    <t>Redcar and Cleveland</t>
  </si>
  <si>
    <t>South Tyneside</t>
  </si>
  <si>
    <t>Stockton-on-Tees</t>
  </si>
  <si>
    <t>Sunderland</t>
  </si>
  <si>
    <t xml:space="preserve">NORTH WEST </t>
  </si>
  <si>
    <t>Blackburn with Darwen</t>
  </si>
  <si>
    <t>Blackpool</t>
  </si>
  <si>
    <t>Bolton</t>
  </si>
  <si>
    <t>Bury</t>
  </si>
  <si>
    <t>Cheshire East</t>
  </si>
  <si>
    <t>Cheshire West and Chester</t>
  </si>
  <si>
    <t>Cumberland</t>
  </si>
  <si>
    <t>Halton</t>
  </si>
  <si>
    <t>Knowsley</t>
  </si>
  <si>
    <t>Lancashire</t>
  </si>
  <si>
    <t>Liverpool</t>
  </si>
  <si>
    <t>Manchester</t>
  </si>
  <si>
    <t>Oldham</t>
  </si>
  <si>
    <t>Rochdale</t>
  </si>
  <si>
    <t>Salford</t>
  </si>
  <si>
    <t>Sefton</t>
  </si>
  <si>
    <t>St. Helens</t>
  </si>
  <si>
    <t>Stockport</t>
  </si>
  <si>
    <t>Tameside</t>
  </si>
  <si>
    <t>Trafford</t>
  </si>
  <si>
    <t>Warrington</t>
  </si>
  <si>
    <t>Westmorland and Furness</t>
  </si>
  <si>
    <t>Wigan</t>
  </si>
  <si>
    <t>Wirral</t>
  </si>
  <si>
    <t xml:space="preserve">OUTER LONDON </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</si>
  <si>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</si>
  <si>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</si>
  <si>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</si>
  <si>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</si>
  <si>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</si>
  <si>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</si>
  <si>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</si>
  <si>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</si>
  <si>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</si>
  <si>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</si>
  <si>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</si>
  <si>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</si>
  <si>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</si>
  <si>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</si>
  <si>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</si>
  <si>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</si>
  <si>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</si>
  <si>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</si>
  <si>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</si>
  <si>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 xml:space="preserve">SOUTH EAST </t>
  </si>
  <si>
    <t>Bracknell Forest</t>
  </si>
  <si>
    <t>Brighton and Hove</t>
  </si>
  <si>
    <t>Buckinghamshire</t>
  </si>
  <si>
    <t>East Sussex</t>
  </si>
  <si>
    <t>Hampshire</t>
  </si>
  <si>
    <t>Isle of Wight</t>
  </si>
  <si>
    <t>Kent</t>
  </si>
  <si>
    <t>Medway</t>
  </si>
  <si>
    <t>Milton Keynes</t>
  </si>
  <si>
    <t>Oxfordshire</t>
  </si>
  <si>
    <t>Portsmouth</t>
  </si>
  <si>
    <t>Reading</t>
  </si>
  <si>
    <t>Slough</t>
  </si>
  <si>
    <t>Southampton</t>
  </si>
  <si>
    <t>Surrey</t>
  </si>
  <si>
    <t>West Berkshire</t>
  </si>
  <si>
    <t>West Sussex</t>
  </si>
  <si>
    <t>Windsor and Maidenhead</t>
  </si>
  <si>
    <t>Wokingham</t>
  </si>
  <si>
    <t xml:space="preserve">SOUTH WEST </t>
  </si>
  <si>
    <t>Bath and North East Somerset</t>
  </si>
  <si>
    <t>Bournemouth, Christchurch and Poole</t>
  </si>
  <si>
    <t>Bristol City of</t>
  </si>
  <si>
    <t>Cornwall</t>
  </si>
  <si>
    <t>Devon</t>
  </si>
  <si>
    <t>Dorset</t>
  </si>
  <si>
    <t>Gloucestershire</t>
  </si>
  <si>
    <t>North Somerset</t>
  </si>
  <si>
    <t>Plymouth</t>
  </si>
  <si>
    <t>Somerset</t>
  </si>
  <si>
    <t>South Gloucestershire</t>
  </si>
  <si>
    <t>Swindon</t>
  </si>
  <si>
    <t>Torbay</t>
  </si>
  <si>
    <t>Wiltshire</t>
  </si>
  <si>
    <t xml:space="preserve">WEST MIDLANDS </t>
  </si>
  <si>
    <t>Birmingham</t>
  </si>
  <si>
    <t>Coventry</t>
  </si>
  <si>
    <t>Dudley</t>
  </si>
  <si>
    <t>Herefordshire</t>
  </si>
  <si>
    <t>Sandwell</t>
  </si>
  <si>
    <t>Shropshire</t>
  </si>
  <si>
    <t>Solihull</t>
  </si>
  <si>
    <t>Staffordshire</t>
  </si>
  <si>
    <t>Stoke-on-Trent</t>
  </si>
  <si>
    <t>Telford and Wrekin</t>
  </si>
  <si>
    <t>Walsall</t>
  </si>
  <si>
    <t>Warwickshire</t>
  </si>
  <si>
    <t>Wolverhampton</t>
  </si>
  <si>
    <t>Worcestershire</t>
  </si>
  <si>
    <t xml:space="preserve">YORKSHIRE AND THE HUMBER </t>
  </si>
  <si>
    <t>Barnsley</t>
  </si>
  <si>
    <t>Bradford</t>
  </si>
  <si>
    <t>Calderdale</t>
  </si>
  <si>
    <t>Doncaster</t>
  </si>
  <si>
    <t>East Riding of Yorkshire</t>
  </si>
  <si>
    <t>Kingston upon Hull City of</t>
  </si>
  <si>
    <t>Kirklees</t>
  </si>
  <si>
    <t>Leeds</t>
  </si>
  <si>
    <t>North East Lincolnshire</t>
  </si>
  <si>
    <t>North Lincolnshire</t>
  </si>
  <si>
    <t>North Yorkshire</t>
  </si>
  <si>
    <t>Rotherham</t>
  </si>
  <si>
    <t>Sheffield</t>
  </si>
  <si>
    <t>Wakefield</t>
  </si>
  <si>
    <t>York</t>
  </si>
  <si>
    <t xml:space="preserve">
Region
(alphabetical order)</t>
  </si>
  <si>
    <t xml:space="preserve">
Base funding allocated for universal hours entitlement
(£)
</t>
  </si>
  <si>
    <t xml:space="preserve">
FSM funding allocated for universal hours entitlement
(£)
</t>
  </si>
  <si>
    <t xml:space="preserve">
EAL funding allocated for universal hours entitlement
(£)
</t>
  </si>
  <si>
    <t xml:space="preserve">
DLA funding allocated for universal hours entitlement
(£)
</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</si>
  <si>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</si>
  <si>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</si>
  <si>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</si>
  <si>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</si>
  <si>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</si>
  <si>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</si>
  <si>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</si>
  <si>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</si>
  <si>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</si>
  <si>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</si>
  <si>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</si>
  <si>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</si>
  <si>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</si>
  <si>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</si>
  <si>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</si>
  <si>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</si>
  <si>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</si>
  <si>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</si>
  <si>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</si>
  <si>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</si>
  <si>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</si>
  <si>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</si>
  <si>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</si>
  <si>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</si>
  <si>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</si>
  <si>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</si>
  <si>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</si>
  <si>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</si>
  <si>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</si>
  <si>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</si>
  <si>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</si>
  <si>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</si>
  <si>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</si>
  <si>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 [f] x [j] x 15 hours x 38 weeks</t>
  </si>
  <si>
    <t>= [g] x [k] x 15 hours x 38 weeks</t>
  </si>
  <si>
    <t>England total:</t>
  </si>
  <si>
    <t>n/a</t>
  </si>
  <si>
    <r>
      <t xml:space="preserve">
</t>
    </r>
    <r>
      <rPr>
        <b/>
        <sz val="12"/>
        <rFont val="Arial"/>
        <family val="2"/>
      </rPr>
      <t>Formula factors:</t>
    </r>
    <r>
      <rPr>
        <sz val="12"/>
        <rFont val="Arial"/>
        <family val="2"/>
      </rPr>
      <t xml:space="preserve">
PTEs for the 2-year-old families receiving additional support (FRAS) entitlement
(January 2024)</t>
    </r>
  </si>
  <si>
    <t>[ah]</t>
  </si>
  <si>
    <t>[ai]</t>
  </si>
  <si>
    <t>[aj]</t>
  </si>
  <si>
    <t>[ak]</t>
  </si>
  <si>
    <t>[al]</t>
  </si>
  <si>
    <t>[am]</t>
  </si>
  <si>
    <t>[an]</t>
  </si>
  <si>
    <t>[ao]</t>
  </si>
  <si>
    <t>[ap]</t>
  </si>
  <si>
    <t>[aq]</t>
  </si>
  <si>
    <t>[ar]</t>
  </si>
  <si>
    <t>[as]</t>
  </si>
  <si>
    <t>[at]</t>
  </si>
  <si>
    <t>[au]</t>
  </si>
  <si>
    <t>= [g] x [q] x 15 hours x 38 weeks</t>
  </si>
  <si>
    <t>= [h] x [r] x 15 hours x 38 weeks</t>
  </si>
  <si>
    <t>= [i] x [s] x 15 hours x 38 weeks</t>
  </si>
  <si>
    <t>= [j] x [t] x 15 hours x 38 weeks</t>
  </si>
  <si>
    <t>= [k] x [u] x 15 hours x 38 weeks</t>
  </si>
  <si>
    <t>= [l] x [v] x 15 hours x 38 weeks</t>
  </si>
  <si>
    <t>= [m] x [w] x 15 hours x 38 weeks</t>
  </si>
  <si>
    <t>= [n] x [x] x 15 hours x 38 weeks</t>
  </si>
  <si>
    <t>= [o] x [y] x 15 hours x 38 weeks</t>
  </si>
  <si>
    <t>= [e] x [o] x 15 hours x 38 weeks</t>
  </si>
  <si>
    <t>= [f] x [p] x 15 hours x 38 weeks</t>
  </si>
  <si>
    <t>4-year-old formula</t>
  </si>
  <si>
    <t>formula</t>
  </si>
  <si>
    <t xml:space="preserve">
General labour market (GLM) cost adjustment</t>
  </si>
  <si>
    <t xml:space="preserve">
See step 5 above.</t>
  </si>
  <si>
    <t xml:space="preserve">
General labour market (GLM) cost adjustment </t>
  </si>
  <si>
    <t>= ((1 - [d]) x [b]) + ([d] x [c])</t>
  </si>
  <si>
    <t>= (80% x [a]) + (10% x [e]) + (10% x 1)</t>
  </si>
  <si>
    <t>= ((1-[j]) x [h]) + ([j] x [i])</t>
  </si>
  <si>
    <t>= (80% x [g]) + (10% x [k]) + (10% x 1)</t>
  </si>
  <si>
    <t>= ((1-[p]) x [n]) + ([p] x [o])</t>
  </si>
  <si>
    <t>= (80% x [m]) + (10% x [q]) + (10% x 1)</t>
  </si>
  <si>
    <t>EAL %: proportion of state-funded primary school pupils whose first language is known or believed to be other than English.</t>
  </si>
  <si>
    <t xml:space="preserve">EAL %: proportion of state-funded primary school pupils whose first language is known or believed to be other than English.
</t>
  </si>
  <si>
    <t xml:space="preserve">
</t>
  </si>
  <si>
    <t>FSM %</t>
  </si>
  <si>
    <t>EAL %</t>
  </si>
  <si>
    <t>DLA %</t>
  </si>
  <si>
    <t>FSM</t>
  </si>
  <si>
    <t>EAL</t>
  </si>
  <si>
    <t>DLA</t>
  </si>
  <si>
    <t>Base rate</t>
  </si>
  <si>
    <t>IDACI band A %</t>
  </si>
  <si>
    <t>IDACI band B %</t>
  </si>
  <si>
    <t>IDACI band C %</t>
  </si>
  <si>
    <t>IDACI band D %</t>
  </si>
  <si>
    <t>IDACI band E %</t>
  </si>
  <si>
    <t>IDACI band F %</t>
  </si>
  <si>
    <t>IDACI band A</t>
  </si>
  <si>
    <t>IDACI band B</t>
  </si>
  <si>
    <t>IDACI band C</t>
  </si>
  <si>
    <t>IDACI band D</t>
  </si>
  <si>
    <t>IDACI band E</t>
  </si>
  <si>
    <t>IDACI band F</t>
  </si>
  <si>
    <t>= [a] x [b]</t>
  </si>
  <si>
    <t>= [a] x [c]</t>
  </si>
  <si>
    <t>= [a] x [d]</t>
  </si>
  <si>
    <t>= [h] + [i]</t>
  </si>
  <si>
    <t>= [j] x [k]</t>
  </si>
  <si>
    <t>= [j] x [l]</t>
  </si>
  <si>
    <t>= [j] x [m]</t>
  </si>
  <si>
    <t>= [j] x [n]</t>
  </si>
  <si>
    <t>= [j] x [o]</t>
  </si>
  <si>
    <t>= [j] x [p]</t>
  </si>
  <si>
    <t>= [j] x [q]</t>
  </si>
  <si>
    <t>= [j] x [r]</t>
  </si>
  <si>
    <t>= [j] x [s]</t>
  </si>
  <si>
    <t>= [ac] x [k]</t>
  </si>
  <si>
    <t>= [ac] x [l]</t>
  </si>
  <si>
    <t>= [ac] x [m]</t>
  </si>
  <si>
    <t>= [ac] x [n]</t>
  </si>
  <si>
    <t>= [ac] x [o]</t>
  </si>
  <si>
    <t>= [ac] x [p]</t>
  </si>
  <si>
    <t>= [ac] x [q]</t>
  </si>
  <si>
    <t>= [ac] x [r]</t>
  </si>
  <si>
    <t>= [ac] x [s]</t>
  </si>
  <si>
    <t>Factor rate* (£)
(unrounded)</t>
  </si>
  <si>
    <r>
      <t xml:space="preserve">
</t>
    </r>
    <r>
      <rPr>
        <b/>
        <sz val="12"/>
        <rFont val="Arial"/>
        <family val="2"/>
      </rPr>
      <t>Protections:</t>
    </r>
    <r>
      <rPr>
        <sz val="12"/>
        <rFont val="Arial"/>
        <family val="2"/>
      </rPr>
      <t xml:space="preserve">
Increase to hourly rate due to year-to-year protection. Local authorities are protected against a minimum local authority-level funding rate in [b]
(£ / hr)</t>
    </r>
  </si>
  <si>
    <t>1. Since 2017, local authorities have received supplementary funding for maintained nursery schools on top of their 3 and 4-year-old allocation. This supplementary funding is paid on the universal 15 hours for 3 and 4-year-olds only.</t>
  </si>
  <si>
    <t>Total 2-year-old PTEs for first 15 hours</t>
  </si>
  <si>
    <t>3 and 4-year-old base rate</t>
  </si>
  <si>
    <t>0 to 4-year-olds in IDACI band A divided by ONS 0 to 4-year-old population (mid-2022)</t>
  </si>
  <si>
    <t>0 to 4-year-olds in IDACI band B divided by ONS 0 to 4-year-old population (mid-2022)</t>
  </si>
  <si>
    <t>0 to 4-year-olds in IDACI band C divided by ONS 0 to 4-year-old population (mid-2022)</t>
  </si>
  <si>
    <t>0 to 4-year-olds in IDACI band D divided by ONS 0 to 4-year-old population (mid-2022)</t>
  </si>
  <si>
    <t>0 to 4-year-olds in IDACI band E divided by ONS 0 to 4-year-old population (mid-2022)</t>
  </si>
  <si>
    <t>0 to 4-year-olds in IDACI band F divided by ONS 0 to 4-year-old population (mid-2022)</t>
  </si>
  <si>
    <r>
      <t xml:space="preserve">Early Years Pupil Premium (EYPP) - </t>
    </r>
    <r>
      <rPr>
        <b/>
        <sz val="12"/>
        <color rgb="FF000000"/>
        <rFont val="Arial"/>
        <family val="2"/>
      </rPr>
      <t>national</t>
    </r>
    <r>
      <rPr>
        <sz val="12"/>
        <color rgb="FF000000"/>
        <rFont val="Arial"/>
        <family val="2"/>
      </rPr>
      <t xml:space="preserve"> hourly funding rate</t>
    </r>
  </si>
  <si>
    <t>2-year-old base rate</t>
  </si>
  <si>
    <t>Under 2s base rate</t>
  </si>
  <si>
    <t>Formula factor data - details of data used within the 3 and 4-year-old formula, 2-year-old formula, and under 2s formula</t>
  </si>
  <si>
    <t>- FRAS: this is an acronym for the 2-year-olds entitlement for families receiving additional support (formerly known as the 2-year-old disadvantaged entitlement).</t>
  </si>
  <si>
    <t>2-year-old weighting</t>
  </si>
  <si>
    <r>
      <t>2. Using geographically aggregated VOA infant and primary data - calculate the average rateable value per m</t>
    </r>
    <r>
      <rPr>
        <vertAlign val="superscript"/>
        <sz val="12"/>
        <rFont val="Arial"/>
        <family val="2"/>
      </rPr>
      <t>2</t>
    </r>
    <r>
      <rPr>
        <sz val="12"/>
        <rFont val="Arial"/>
        <family val="2"/>
      </rPr>
      <t xml:space="preserve"> for each local authority in each of the last 3 years.</t>
    </r>
  </si>
  <si>
    <t xml:space="preserve">4. Calculate a 3-year average IPRCA and NRCA measure for each local authority - see columns [h] and [i].
</t>
  </si>
  <si>
    <t xml:space="preserve">4. Calculate a 3-year average IPRCA and NRCA measure for each local authority - see columns [b] and [c].
</t>
  </si>
  <si>
    <t>5. Calculate NIPRCA for each local authority using relevant NRCA, IPRCA and 3 and 4-year-old weightings - see 3 and 4-year-old NIPRCA formula in column [e].</t>
  </si>
  <si>
    <t xml:space="preserve">4. Calculate a 3-year average IPRCA and NRCA measure for each local authority - see columns [n] and [o].
</t>
  </si>
  <si>
    <t xml:space="preserve">
The ACA applies an 80% weighting to staff costs, 10% to premises costs and it is assumed that the remaining 10% of costs do not vary by local authority.	</t>
  </si>
  <si>
    <t xml:space="preserve">
Local authority number</t>
  </si>
  <si>
    <t xml:space="preserve">
Local authority name 
(alphabetical order within region)
</t>
  </si>
  <si>
    <t>Staffing cost adjustment factor</t>
  </si>
  <si>
    <t>Nursery rates cost adjustment (NRCA) factor</t>
  </si>
  <si>
    <t>Infant and primary rates cost adjustment (IPRCA) factor</t>
  </si>
  <si>
    <t>3 and 4-year-old weighting</t>
  </si>
  <si>
    <t>3 and 4-year-old nursery, infant and primary rates cost adjustment (NIPRCA)</t>
  </si>
  <si>
    <t>Area cost adjustment (ACA) constructed from GLM and NIPRCA</t>
  </si>
  <si>
    <t>Area cost adjustment (ACA) factor - details of how the ACA is calculated for the 3 and 4-year-old formula, 2-year-old formula and under 2s formula</t>
  </si>
  <si>
    <t>2-year-old nursery, infant and primary rates cost adjustment (NIPRCA)</t>
  </si>
  <si>
    <t>under 2s weighting</t>
  </si>
  <si>
    <t>Additional needs factors proxy data:</t>
  </si>
  <si>
    <t xml:space="preserve">
PTEs used for additional needs factors</t>
  </si>
  <si>
    <t>PTEs used for additional needs factors</t>
  </si>
  <si>
    <t>3 and 4-year-old universal hours funding 
[a]</t>
  </si>
  <si>
    <t>3 and 4-year-old additional hours funding 
[b]</t>
  </si>
  <si>
    <t>* see the technical note for a description of how factor rates are calculated from the factor totals and see the 'ACA' and 'Formula factor data' sheets for the data used in these calculations.</t>
  </si>
  <si>
    <r>
      <t xml:space="preserve">Maintained nursery school (MNS) supplementary funding - </t>
    </r>
    <r>
      <rPr>
        <b/>
        <sz val="12"/>
        <rFont val="Arial"/>
        <family val="2"/>
      </rPr>
      <t>average</t>
    </r>
    <r>
      <rPr>
        <sz val="12"/>
        <rFont val="Arial"/>
        <family val="2"/>
      </rPr>
      <t xml:space="preserve"> hourly funding rate</t>
    </r>
  </si>
  <si>
    <t>Local authority number</t>
  </si>
  <si>
    <t>Local authority name 
(alphabetical order within region)</t>
  </si>
  <si>
    <t xml:space="preserve">
Local authority name 
(alphabetical order within region)
</t>
  </si>
  <si>
    <t xml:space="preserve">
Hourly rate for FSM funding per 3 and 4-year-old pupil
(£ / hr)
[For information only]</t>
  </si>
  <si>
    <t xml:space="preserve">
Hourly rate for EAL funding per 3 and 4-year-old pupil
(£ / hr)
[For information only]
</t>
  </si>
  <si>
    <t xml:space="preserve">
Hourly rate for DLA funding per 3 and 4-year-old pupil
(£ / hr)
[For information only]</t>
  </si>
  <si>
    <t xml:space="preserve">
Hourly rate for base funding per 2-year-old pupil
(£ / hr)
[For information only]</t>
  </si>
  <si>
    <t xml:space="preserve">
Hourly rate for FSM funding per 2-year-old pupil
(£ / hr)
[For information only]</t>
  </si>
  <si>
    <t xml:space="preserve">
Hourly rate for IDACI funding per 2-year-old pupil
(£ / hr)
[For information only]</t>
  </si>
  <si>
    <t xml:space="preserve">
Hourly rate for EAL funding per 2-year-old pupil
(£ / hr)
[For information only]</t>
  </si>
  <si>
    <t xml:space="preserve">
Hourly rate for DLA funding per 2-year-old pupil
(£ / hr)
[For information only]</t>
  </si>
  <si>
    <t xml:space="preserve">
Hourly rate for base funding per under 2s pupil
(£ / hr)
[For information only]</t>
  </si>
  <si>
    <t xml:space="preserve">
Hourly rate for FSM funding per under 2s pupil
(£ / hr)
[For information only]</t>
  </si>
  <si>
    <t xml:space="preserve">
Hourly rate for IDACI funding per under 2s pupil
(£ / hr)
[For information only]</t>
  </si>
  <si>
    <t xml:space="preserve">
Hourly rate for EAL funding per under 2s pupil
(£ / hr)
[For information only]</t>
  </si>
  <si>
    <t xml:space="preserve">
Hourly rate for DLA funding per under 2s pupil
(£ / hr)
[For information only]</t>
  </si>
  <si>
    <t xml:space="preserve">and maintained nursery school (MNS) funding formula </t>
  </si>
  <si>
    <r>
      <t xml:space="preserve">
</t>
    </r>
    <r>
      <rPr>
        <b/>
        <sz val="12"/>
        <rFont val="Arial"/>
        <family val="2"/>
      </rPr>
      <t>Formula factors:</t>
    </r>
    <r>
      <rPr>
        <sz val="12"/>
        <rFont val="Arial"/>
        <family val="2"/>
      </rPr>
      <t xml:space="preserve">
Total 2-year-old PTEs used for rates calculations
</t>
    </r>
  </si>
  <si>
    <t xml:space="preserve">
% of 2-year-old PTEs delivered in Schools. The 2-year-old PTEs are used as a proxy for under 2s.
(See technical note for more information)</t>
  </si>
  <si>
    <t xml:space="preserve">
% of 2-year-old PTEs delivered in schools
(See technical note for more information)</t>
  </si>
  <si>
    <t xml:space="preserve">
% of total 3 and 4-year-old universal hours and additional hours entitlement PTEs delivered in schools
(See technical note for more information)</t>
  </si>
  <si>
    <r>
      <t xml:space="preserve">- </t>
    </r>
    <r>
      <rPr>
        <b/>
        <sz val="12"/>
        <rFont val="Arial"/>
        <family val="2"/>
      </rPr>
      <t>Formula factor data:</t>
    </r>
    <r>
      <rPr>
        <sz val="12"/>
        <rFont val="Arial"/>
        <family val="2"/>
      </rPr>
      <t xml:space="preserve"> explanation of the data used and calculations of the formula factors that are used to calculate the factor rates in 'National calculations'</t>
    </r>
  </si>
  <si>
    <t xml:space="preserve">- 2-year-old (2YO) funding formula: this is the funding formula used to create local authority level 2-year-old rates for both the the working parent entitlement and the entitlement for families receiving additional support. </t>
  </si>
  <si>
    <t>- Part-time equivalents (PTEs): this is a unit of hours, used in the calculation of EY funding rates. One PTE is equal to 570 hours, and usually presented as 15 hours of childcare a week over 38 weeks.</t>
  </si>
  <si>
    <r>
      <t xml:space="preserve">- </t>
    </r>
    <r>
      <rPr>
        <b/>
        <sz val="12"/>
        <rFont val="Arial"/>
        <family val="2"/>
      </rPr>
      <t>National average rates:</t>
    </r>
    <r>
      <rPr>
        <sz val="12"/>
        <rFont val="Arial"/>
        <family val="2"/>
      </rPr>
      <t xml:space="preserve"> national average of local authority hourly funding rates and national rates for early years pupil premium and disability access fund</t>
    </r>
  </si>
  <si>
    <t xml:space="preserve"> 2026 to 2027 Funding</t>
  </si>
  <si>
    <t>- Technical note: this refers to the '2026 to 2027 early years national funding formulae: technical note'</t>
  </si>
  <si>
    <t>3 and 4-year-old funding formula, 2-year-old and under 2s funding formula and MNS funding formula: national calculations (2026 to 2027)</t>
  </si>
  <si>
    <t>- the total funding available for allocation through the 3 and 4-year-old formula for 2026 to 2027</t>
  </si>
  <si>
    <t>- the total funding available for allocation through the 2-year-old formula for 2026 to 2027</t>
  </si>
  <si>
    <t>- the total funding available for allocation through the under 2s formula for 2026 to 2027</t>
  </si>
  <si>
    <t>This is the illustrative total universal hours revenue funding made available within the Department for Education's resource allocation for financial year 2026 to 2027. This is based on the Department for Education's Spending Review settlement and agreed early years budget for 2026 to 2027.</t>
  </si>
  <si>
    <t>This is the illustrative total additional hours revenue funding made available within the Department for Education's resource allocation for financial year 2026 to 2027. This is based on the Department for Education's Spending Review settlement and agreed early years budget for 2026 to 2027.</t>
  </si>
  <si>
    <t>This is the illustrative total 2-year-old revenue funding made available within the Department for Education's resource allocation for financial year 2026 to 2027. This is based on the Department for Education's Spending Review settlement and agreed early years budget for 2026 to 2027.</t>
  </si>
  <si>
    <t>This is a portion of the total revenue funding made available within the Department for Education's resource allocation for the working parent entitlement, for financial year 2026 to 2027 and which is used to calculate hourly rates. This is based on the Department for Education's Spending Review settlement and agreed early years budget for 2026 to 2027.</t>
  </si>
  <si>
    <t>This is the illustrative total under 2s revenue funding made available within the Department for Education's resource allocation for financial year 2026 to 2027. This is based on the Department for Education's Spending Review settlement and agreed early years budget for 2026 to 2027.</t>
  </si>
  <si>
    <t>2026 to 2027 national average of local authority hourly funding rates for the 3 and 4-year-old, 2-year-old, under 2s and MNS funding formulae, and national EYPP and DAF rates</t>
  </si>
  <si>
    <t>2026 to 2027 (£)</t>
  </si>
  <si>
    <t>The national hourly funding rate for Early Years Pupil Premium has been uplifted to reflect additional investment for 2026 to 2027 to support the most disadvantaged children.</t>
  </si>
  <si>
    <t>3 and 4-year-old entitlements 2026 to 2027 hourly funding rates</t>
  </si>
  <si>
    <t>2-year-old entitlements 2026 to 2027 hourly funding rates</t>
  </si>
  <si>
    <t>2026 to 2027 2-year-old funding rate
(£ / hr)</t>
  </si>
  <si>
    <t>Under 2s entitlement 2026 to 2027 hourly funding rates</t>
  </si>
  <si>
    <t>2026 to 2027 under 2s funding rate
(£ / hr)</t>
  </si>
  <si>
    <t xml:space="preserve">
Formula-driven 3 and 4-year-old hourly funding rates in 2026 to 2027 i.e. without minimum funding floor, year-to-year protection or gains cap applied
(£ / hr)
</t>
  </si>
  <si>
    <t xml:space="preserve">
Local authority hourly rates for 3 and 4-year-old entitlements in 2026 to 2027, with minimum funding floor, year-to-year protection and gains cap applied
(£ / hr)
Rounded to the nearest penny</t>
  </si>
  <si>
    <t xml:space="preserve">
Formula-driven 2-year-old hourly funding rates in 2026 to 2027 i.e. without year-to-year protections or gains cap applied
(£ / hr)
</t>
  </si>
  <si>
    <t xml:space="preserve">
Local authority hourly rates for 2-year-old entitlements for 2026 to 2027 with year-to-year protection and gains cap applied
(£ / hr)
Rounded to the nearest penny</t>
  </si>
  <si>
    <t xml:space="preserve">
Formula-driven hourly rates for under 2s funding in 2026 to 2027, i.e. without year-to-year protections or gains cap applied
(£ / hr)
</t>
  </si>
  <si>
    <t xml:space="preserve">
Local authority hourly rates for the under 2s entitlement for 2026 to 2027 with year-to-year protection and gains cap applied
(£ / hr)
Rounded to the nearest penny</t>
  </si>
  <si>
    <t xml:space="preserve">
Local authority 2026 to 2027 MNS final rounded rate
(£ / hr)
Rounded to the nearest penny</t>
  </si>
  <si>
    <t>2026 to 2027 3 and 4-year-old</t>
  </si>
  <si>
    <t>2026 to 2027 2-year-old</t>
  </si>
  <si>
    <t>2026 to 2027 under 2s</t>
  </si>
  <si>
    <t xml:space="preserve">
2025 to 2026 MNS pre-protection DSG rate
(£ / hr)</t>
  </si>
  <si>
    <t xml:space="preserve">
Change (£) from 2025 to 2026 DSG rate
</t>
  </si>
  <si>
    <t>2025 to 2026 Funding</t>
  </si>
  <si>
    <t>The national yearly funding rate for Disability Access Fund is based on uplifting the 2025 to 2026 rate using an age-weighted cost pressure uplift and then rounding to the nearest pound.</t>
  </si>
  <si>
    <t>2025 to 2026 3 and 4-year-old DSG rate
(£ / hr)</t>
  </si>
  <si>
    <t>Change (£) from 
2025 to 2026 DSG rate</t>
  </si>
  <si>
    <t>Change (%) from 
2025 to 2026 DSG rate</t>
  </si>
  <si>
    <t>2025 to 2026 2-year-old DSG rate
(£ / hr)</t>
  </si>
  <si>
    <t>2025 to 2026 under 2s DSG rate
(£ / hr)</t>
  </si>
  <si>
    <t xml:space="preserve">
2025 to 2026 3 and 4-year-old DSG rate
(£)
</t>
  </si>
  <si>
    <t xml:space="preserve">
2025 to 2026 2-year-old DSG rate
(£)
</t>
  </si>
  <si>
    <t xml:space="preserve">
2025 to 2026 under 2s DSG rate
(£)
</t>
  </si>
  <si>
    <r>
      <t xml:space="preserve">- </t>
    </r>
    <r>
      <rPr>
        <b/>
        <sz val="12"/>
        <rFont val="Arial"/>
        <family val="2"/>
      </rPr>
      <t xml:space="preserve">2-year-old 2026 to 2027 rates: </t>
    </r>
    <r>
      <rPr>
        <sz val="12"/>
        <rFont val="Arial"/>
        <family val="2"/>
      </rPr>
      <t>hourly funding rates for the 2-year-old entitlements</t>
    </r>
  </si>
  <si>
    <r>
      <t xml:space="preserve">- </t>
    </r>
    <r>
      <rPr>
        <b/>
        <sz val="12"/>
        <rFont val="Arial"/>
        <family val="2"/>
      </rPr>
      <t>Under 2s 2026 to 2027 rates:</t>
    </r>
    <r>
      <rPr>
        <sz val="12"/>
        <rFont val="Arial"/>
        <family val="2"/>
      </rPr>
      <t xml:space="preserve"> hourly funding rates for the under 2s entitlement</t>
    </r>
  </si>
  <si>
    <r>
      <t xml:space="preserve">- </t>
    </r>
    <r>
      <rPr>
        <b/>
        <sz val="12"/>
        <rFont val="Arial"/>
        <family val="2"/>
      </rPr>
      <t>3 and 4-year-old 2026 to 2027 step-by-step:</t>
    </r>
    <r>
      <rPr>
        <sz val="12"/>
        <rFont val="Arial"/>
        <family val="2"/>
      </rPr>
      <t xml:space="preserve"> step-by-step guide for local authorities to understand the calculation of the 3 and 4-year-old hourly rates and funding allocations</t>
    </r>
  </si>
  <si>
    <r>
      <t xml:space="preserve">- </t>
    </r>
    <r>
      <rPr>
        <b/>
        <sz val="12"/>
        <rFont val="Arial"/>
        <family val="2"/>
      </rPr>
      <t xml:space="preserve">2-year-old 2026 to 2027 step-by-step: </t>
    </r>
    <r>
      <rPr>
        <sz val="12"/>
        <rFont val="Arial"/>
        <family val="2"/>
      </rPr>
      <t>step-by-step guide for local authorities to understand the calculation of the 2-year-old entitlements hourly rates and funding allocations</t>
    </r>
  </si>
  <si>
    <r>
      <t xml:space="preserve">- </t>
    </r>
    <r>
      <rPr>
        <b/>
        <sz val="12"/>
        <rFont val="Arial"/>
        <family val="2"/>
      </rPr>
      <t>Under 2s 2026 to 2027 step-by-step:</t>
    </r>
    <r>
      <rPr>
        <sz val="12"/>
        <rFont val="Arial"/>
        <family val="2"/>
      </rPr>
      <t xml:space="preserve"> step-by-step guide for local authorities to understand the calculation of the under 2s entitlement hourly rates and funding allocations</t>
    </r>
  </si>
  <si>
    <r>
      <t xml:space="preserve">- </t>
    </r>
    <r>
      <rPr>
        <b/>
        <sz val="12"/>
        <rFont val="Arial"/>
        <family val="2"/>
      </rPr>
      <t xml:space="preserve">Maintained nursery school (MNS) 2026 to 2027: </t>
    </r>
    <r>
      <rPr>
        <sz val="12"/>
        <rFont val="Arial"/>
        <family val="2"/>
      </rPr>
      <t>hourly funding rates for MNS supplementary funding and step-by-step guide on how they were calculated</t>
    </r>
  </si>
  <si>
    <r>
      <t xml:space="preserve">- </t>
    </r>
    <r>
      <rPr>
        <b/>
        <sz val="12"/>
        <rFont val="Arial"/>
        <family val="2"/>
      </rPr>
      <t>Area cost adjustment (ACA):</t>
    </r>
    <r>
      <rPr>
        <sz val="12"/>
        <rFont val="Arial"/>
        <family val="2"/>
      </rPr>
      <t xml:space="preserve"> explanation of how the 2026 to 2027 ACA is calculated, including the NIPRCA factor</t>
    </r>
  </si>
  <si>
    <t>The average hourly funding rates are subject to change when allocations are updated for termly census data collected throughout 2026 to 2027.</t>
  </si>
  <si>
    <t>= ([a] x 100%)</t>
  </si>
  <si>
    <r>
      <t xml:space="preserve">
</t>
    </r>
    <r>
      <rPr>
        <b/>
        <sz val="12"/>
        <rFont val="Arial"/>
        <family val="2"/>
      </rPr>
      <t>Formula factors:</t>
    </r>
    <r>
      <rPr>
        <sz val="12"/>
        <rFont val="Arial"/>
        <family val="2"/>
      </rPr>
      <t xml:space="preserve">
PTEs for 3 and 4-year-old universal hours entitlement for 2026 to 2027 (January 2025)
</t>
    </r>
  </si>
  <si>
    <t>= [a] x 100%</t>
  </si>
  <si>
    <t>= round([ap] + [aq], 2)</t>
  </si>
  <si>
    <t>1. For 2026 to 2027, a 0% year-to-year protection has been implemented.</t>
  </si>
  <si>
    <t xml:space="preserve">
2025 to 2026 MNS DSG rate with £5.27 minimum funding floor, £10 cap, and transitional arrangement applied
(£ / hr)</t>
  </si>
  <si>
    <t xml:space="preserve"> </t>
  </si>
  <si>
    <t xml:space="preserve">
PTEs for 3 and 4-year-old additional hours entitlement for 2026 to 2027 (January 2025)
[For information only]
</t>
  </si>
  <si>
    <t>2. A child aged under 2 years old taking up the working parent entitlement in full in 2026 to 2027 will be counted as 1.66 PTEs. See the 'PTE data for the entitlements' section of the technical note for more detail.</t>
  </si>
  <si>
    <t xml:space="preserve">
Total 2-year-old entitlement PTEs
[For information only]
</t>
  </si>
  <si>
    <t xml:space="preserve">
Total Under 2s PTEs
[For information only]</t>
  </si>
  <si>
    <t xml:space="preserve">
PTEs for MNS supplementary funding for 
2026 to 2027 
(January 2025)
[For information only]</t>
  </si>
  <si>
    <t>3 and 4-year-old funding in respect of EYNTPG roll in across universal hours
[c]</t>
  </si>
  <si>
    <t>3 and 4-year-old funding in respect of EYNTPG roll in across additional hours
[d]</t>
  </si>
  <si>
    <t>2-year-old FRAS entitlement funding
[h]</t>
  </si>
  <si>
    <t>3 and 4-year-old termly funding adjustment across universal hours 
[e]</t>
  </si>
  <si>
    <t>3 and 4-year-old termly funding adjustment across additional hours 
[f]</t>
  </si>
  <si>
    <t>2-year-old working parent entitlement funding for the first 15 hours*
[i]</t>
  </si>
  <si>
    <t>2-year-old working parent entitlement funding for the second 15 hours*
[j]</t>
  </si>
  <si>
    <t>2-year-old funding in respect of EYNTPG across FRAS
[k]</t>
  </si>
  <si>
    <t>2-year-old funding in respect of EYNTPG across the first 15 hours of the working parent entitlement*
[l]</t>
  </si>
  <si>
    <t>2-year-old funding in respect of EYNTPG across the second 15 hours of the working parent entitlement*
[m]</t>
  </si>
  <si>
    <t>Under 2s working parent entitlement funding for the first 15 hours*
[o]</t>
  </si>
  <si>
    <t>Under 2s funding in respect of EYNTPG across the first 15 hours of the working parent entitlement*
[q]</t>
  </si>
  <si>
    <t>Under 2s funding in respect of EYNTPG across the second 15 hours of the working parent entitlement
[r]</t>
  </si>
  <si>
    <t>This is a portion of the total revenue funding made available within the Department for Education's resource allocation for the working parent entitlement, for financial year 2026 to 2027. This is based on the Department for Education's Spending Review settlement and agreed early years budget for 2026 to 2027.</t>
  </si>
  <si>
    <r>
      <rPr>
        <b/>
        <sz val="12"/>
        <color rgb="FF000000"/>
        <rFont val="Arial"/>
        <family val="2"/>
      </rPr>
      <t xml:space="preserve">2-year-old base rate total
</t>
    </r>
    <r>
      <rPr>
        <sz val="12"/>
        <color rgb="FF000000"/>
        <rFont val="Arial"/>
        <family val="2"/>
      </rPr>
      <t>= 89.5% x ([h] + [i] + [k] + [l])*</t>
    </r>
  </si>
  <si>
    <r>
      <rPr>
        <b/>
        <sz val="12"/>
        <color rgb="FF000000"/>
        <rFont val="Arial"/>
        <family val="2"/>
      </rPr>
      <t xml:space="preserve">2-year-old FSM factor total
</t>
    </r>
    <r>
      <rPr>
        <sz val="12"/>
        <color rgb="FF000000"/>
        <rFont val="Arial"/>
        <family val="2"/>
      </rPr>
      <t>= 4.0% x ([h] + [i] + [k] + [l])*</t>
    </r>
  </si>
  <si>
    <r>
      <rPr>
        <b/>
        <sz val="12"/>
        <color rgb="FF000000"/>
        <rFont val="Arial"/>
        <family val="2"/>
      </rPr>
      <t xml:space="preserve">2-year-old IDACI factor total
</t>
    </r>
    <r>
      <rPr>
        <sz val="12"/>
        <color rgb="FF000000"/>
        <rFont val="Arial"/>
        <family val="2"/>
      </rPr>
      <t>= 4.0% x ([h] + [i] + [k] + [l])*</t>
    </r>
  </si>
  <si>
    <r>
      <rPr>
        <b/>
        <sz val="12"/>
        <color rgb="FF000000"/>
        <rFont val="Arial"/>
        <family val="2"/>
      </rPr>
      <t xml:space="preserve">2-year-old EAL factor total
</t>
    </r>
    <r>
      <rPr>
        <sz val="12"/>
        <color rgb="FF000000"/>
        <rFont val="Arial"/>
        <family val="2"/>
      </rPr>
      <t>= 1.5% x ([h] + [i] + [k] + [l])*</t>
    </r>
  </si>
  <si>
    <r>
      <rPr>
        <b/>
        <sz val="12"/>
        <color rgb="FF000000"/>
        <rFont val="Arial"/>
        <family val="2"/>
      </rPr>
      <t xml:space="preserve">2-year-old DLA factor total
</t>
    </r>
    <r>
      <rPr>
        <sz val="12"/>
        <color rgb="FF000000"/>
        <rFont val="Arial"/>
        <family val="2"/>
      </rPr>
      <t>= 1.0% x ([h] + [i] + [k] + [l])*</t>
    </r>
  </si>
  <si>
    <r>
      <rPr>
        <b/>
        <sz val="12"/>
        <color rgb="FF000000"/>
        <rFont val="Arial"/>
        <family val="2"/>
      </rPr>
      <t xml:space="preserve">2-year-old IDACI band A total
</t>
    </r>
    <r>
      <rPr>
        <sz val="12"/>
        <color rgb="FF000000"/>
        <rFont val="Arial"/>
        <family val="2"/>
      </rPr>
      <t>= 0.53% x ([h] + [i] + [k] + [l])*</t>
    </r>
  </si>
  <si>
    <r>
      <rPr>
        <b/>
        <sz val="12"/>
        <color rgb="FF000000"/>
        <rFont val="Arial"/>
        <family val="2"/>
      </rPr>
      <t xml:space="preserve">2-year-old IDACI band B total
</t>
    </r>
    <r>
      <rPr>
        <sz val="12"/>
        <color rgb="FF000000"/>
        <rFont val="Arial"/>
        <family val="2"/>
      </rPr>
      <t>= 0.76% x ([h] + [i] + [k] + [l])*</t>
    </r>
  </si>
  <si>
    <r>
      <rPr>
        <b/>
        <sz val="12"/>
        <color rgb="FF000000"/>
        <rFont val="Arial"/>
        <family val="2"/>
      </rPr>
      <t xml:space="preserve">2-year-old IDACI band C total
</t>
    </r>
    <r>
      <rPr>
        <sz val="12"/>
        <color rgb="FF000000"/>
        <rFont val="Arial"/>
        <family val="2"/>
      </rPr>
      <t>= 0.70% x ([h] + [i] + [k] + [l])*</t>
    </r>
  </si>
  <si>
    <r>
      <rPr>
        <b/>
        <sz val="12"/>
        <color rgb="FF000000"/>
        <rFont val="Arial"/>
        <family val="2"/>
      </rPr>
      <t xml:space="preserve">2-year-old IDACI band D total
</t>
    </r>
    <r>
      <rPr>
        <sz val="12"/>
        <color rgb="FF000000"/>
        <rFont val="Arial"/>
        <family val="2"/>
      </rPr>
      <t>= 0.63% x ([h] + [i] + [k] + [l])*</t>
    </r>
  </si>
  <si>
    <r>
      <rPr>
        <b/>
        <sz val="12"/>
        <color rgb="FF000000"/>
        <rFont val="Arial"/>
        <family val="2"/>
      </rPr>
      <t xml:space="preserve">2-year-old IDACI band E total
</t>
    </r>
    <r>
      <rPr>
        <sz val="12"/>
        <color rgb="FF000000"/>
        <rFont val="Arial"/>
        <family val="2"/>
      </rPr>
      <t>= 0.77% x ([h] + [i] + [k] + [l])*</t>
    </r>
  </si>
  <si>
    <r>
      <rPr>
        <b/>
        <sz val="12"/>
        <color rgb="FF000000"/>
        <rFont val="Arial"/>
        <family val="2"/>
      </rPr>
      <t xml:space="preserve">2-year-old IDACI band F total
</t>
    </r>
    <r>
      <rPr>
        <sz val="12"/>
        <color rgb="FF000000"/>
        <rFont val="Arial"/>
        <family val="2"/>
      </rPr>
      <t>= 0.62% x ([h] + [i] + [k] + [l])*</t>
    </r>
  </si>
  <si>
    <r>
      <rPr>
        <b/>
        <sz val="12"/>
        <color rgb="FF000000"/>
        <rFont val="Arial"/>
        <family val="2"/>
      </rPr>
      <t xml:space="preserve">Under 2s base rate total
</t>
    </r>
    <r>
      <rPr>
        <sz val="12"/>
        <color rgb="FF000000"/>
        <rFont val="Arial"/>
        <family val="2"/>
      </rPr>
      <t>= 89.5% x ([o] + [q])*</t>
    </r>
  </si>
  <si>
    <r>
      <rPr>
        <b/>
        <sz val="12"/>
        <color rgb="FF000000"/>
        <rFont val="Arial"/>
        <family val="2"/>
      </rPr>
      <t xml:space="preserve">Under 2s FSM factor total
</t>
    </r>
    <r>
      <rPr>
        <sz val="12"/>
        <color rgb="FF000000"/>
        <rFont val="Arial"/>
        <family val="2"/>
      </rPr>
      <t>= 4.0% x ([o] + [q])*</t>
    </r>
  </si>
  <si>
    <r>
      <rPr>
        <b/>
        <sz val="12"/>
        <color rgb="FF000000"/>
        <rFont val="Arial"/>
        <family val="2"/>
      </rPr>
      <t xml:space="preserve">Under 2s IDACI factor total
</t>
    </r>
    <r>
      <rPr>
        <sz val="12"/>
        <color rgb="FF000000"/>
        <rFont val="Arial"/>
        <family val="2"/>
      </rPr>
      <t>= 4.0% x ([o] + [q])*</t>
    </r>
  </si>
  <si>
    <r>
      <rPr>
        <b/>
        <sz val="12"/>
        <color rgb="FF000000"/>
        <rFont val="Arial"/>
        <family val="2"/>
      </rPr>
      <t xml:space="preserve">Under 2s EAL factor total
</t>
    </r>
    <r>
      <rPr>
        <sz val="12"/>
        <color rgb="FF000000"/>
        <rFont val="Arial"/>
        <family val="2"/>
      </rPr>
      <t>= 1.5% x ([o] + [q])*</t>
    </r>
  </si>
  <si>
    <r>
      <rPr>
        <b/>
        <sz val="12"/>
        <color rgb="FF000000"/>
        <rFont val="Arial"/>
        <family val="2"/>
      </rPr>
      <t xml:space="preserve">Under 2s DLA factor total
</t>
    </r>
    <r>
      <rPr>
        <sz val="12"/>
        <color rgb="FF000000"/>
        <rFont val="Arial"/>
        <family val="2"/>
      </rPr>
      <t>= 1.0% x ([o] + [q])*</t>
    </r>
  </si>
  <si>
    <r>
      <rPr>
        <b/>
        <sz val="12"/>
        <color rgb="FF000000"/>
        <rFont val="Arial"/>
        <family val="2"/>
      </rPr>
      <t xml:space="preserve">Under 2s IDACI band A total
</t>
    </r>
    <r>
      <rPr>
        <sz val="12"/>
        <color rgb="FF000000"/>
        <rFont val="Arial"/>
        <family val="2"/>
      </rPr>
      <t>= 0.50% x ([o] + [q])*</t>
    </r>
  </si>
  <si>
    <r>
      <rPr>
        <b/>
        <sz val="12"/>
        <color rgb="FF000000"/>
        <rFont val="Arial"/>
        <family val="2"/>
      </rPr>
      <t xml:space="preserve">Under 2s IDACI band B total
</t>
    </r>
    <r>
      <rPr>
        <sz val="12"/>
        <color rgb="FF000000"/>
        <rFont val="Arial"/>
        <family val="2"/>
      </rPr>
      <t>= 0.74% x ([o] + [q])*</t>
    </r>
  </si>
  <si>
    <r>
      <rPr>
        <b/>
        <sz val="12"/>
        <color rgb="FF000000"/>
        <rFont val="Arial"/>
        <family val="2"/>
      </rPr>
      <t xml:space="preserve">Under 2s IDACI band C total
</t>
    </r>
    <r>
      <rPr>
        <sz val="12"/>
        <color rgb="FF000000"/>
        <rFont val="Arial"/>
        <family val="2"/>
      </rPr>
      <t>= 0.68% x ([o] + [q])*</t>
    </r>
  </si>
  <si>
    <r>
      <rPr>
        <b/>
        <sz val="12"/>
        <color rgb="FF000000"/>
        <rFont val="Arial"/>
        <family val="2"/>
      </rPr>
      <t xml:space="preserve">Under 2s IDACI band D total
</t>
    </r>
    <r>
      <rPr>
        <sz val="12"/>
        <color rgb="FF000000"/>
        <rFont val="Arial"/>
        <family val="2"/>
      </rPr>
      <t>= 0.63% x ([o] + [q])*</t>
    </r>
  </si>
  <si>
    <r>
      <rPr>
        <b/>
        <sz val="12"/>
        <color rgb="FF000000"/>
        <rFont val="Arial"/>
        <family val="2"/>
      </rPr>
      <t xml:space="preserve">Under 2s IDACI band E total
</t>
    </r>
    <r>
      <rPr>
        <sz val="12"/>
        <color rgb="FF000000"/>
        <rFont val="Arial"/>
        <family val="2"/>
      </rPr>
      <t>= 0.79% x ([o] + [q])*</t>
    </r>
  </si>
  <si>
    <r>
      <rPr>
        <b/>
        <sz val="12"/>
        <color rgb="FF000000"/>
        <rFont val="Arial"/>
        <family val="2"/>
      </rPr>
      <t xml:space="preserve">Under 2s IDACI band F total
</t>
    </r>
    <r>
      <rPr>
        <sz val="12"/>
        <color rgb="FF000000"/>
        <rFont val="Arial"/>
        <family val="2"/>
      </rPr>
      <t>= 0.66% x ([o] + [q])*</t>
    </r>
  </si>
  <si>
    <t xml:space="preserve">([h] + [i] + [k] + [l])* includes a small zero-sum adjustment, which is applied to [h], [i], [j], [k], [l] and [m] to ensure that the 2-year-old hourly rates are affordable and all of [n] is spent. </t>
  </si>
  <si>
    <t xml:space="preserve">([o] + [q])* includes a small zero-sum adjustment, which is applied to [o], [p], [q] and [r] to ensure that the under 2s hourly rates are affordable and all of [s] is spent. </t>
  </si>
  <si>
    <t>The average hourly funding rate is calculated using the illustrative total 2026 to 2027 funding for universal hours, after the termly funding adjustment, divided by the estimated annual universal hours derived from the January 2025 censuses.</t>
  </si>
  <si>
    <t>The average hourly funding rate is calculated using the illustrative total 2026 to 2027 funding for universal hours, before the termly funding adjustment, divided by the estimated annual universal hours derived from the January 2025 censuses.</t>
  </si>
  <si>
    <t>The average hourly funding rate is calculated using the illustrative total 2026 to 2027 funding for additional hours, after the termly funding adjustment, divided by the estimated annual additional hours derived from the January 2025 censuses. The average hourly funding rate is slightly lower than universal hours due to a difference in the distribution of PTEs between local authorities, e.g. a lower proportion of additional hours are delivered in London local authorities, which have the highest hourly funding rates. The same 3 and 4-year-old local authority-level hourly funding rates are used for both entitlements.</t>
  </si>
  <si>
    <t>The average hourly funding rate is calculated using the illustrative total 2026 to 2027 funding for additional hours, before the termly funding adjustment, divided by the estimated annual additional hours derived from the January 2025 censuses. The average hourly funding rate is slightly lower than universal hours due to a difference in the distribution of PTEs between local authorities, e.g. a lower proportion of additional hours are delivered in London local authorities, which have the highest hourly funding rates. The same 3 and 4-year-old local authority-level hourly funding rates are used for both entitlements.</t>
  </si>
  <si>
    <t>The average hourly funding rate is calculated using the illustrative total 2026 to 2027 funding for the 2-year-old entitlements divided by the estimated annual 2-year-old FRAS entitlement hours derived from the January 2025 censuses plus the estimated annual 2-year-old working parent entitlement hours.</t>
  </si>
  <si>
    <t>The average hourly funding rate is calculated using the illustrative total 2026 to 2027 funding for the under 2s entitlement divided by the estimated annual under 2s working parent entitlement hours.</t>
  </si>
  <si>
    <t>The average hourly funding rate for MNSs is calculated using the illustrative total 2026 to 2027 funding for MNS supplementary funding divided by the estimated annual MNS universal hours derived from the January 2025 school census.</t>
  </si>
  <si>
    <t>= [c] x £0.36*</t>
  </si>
  <si>
    <t>= [d] x [h] x 15 hours x 38 weeks</t>
  </si>
  <si>
    <t>= [e] x [i] x 15 hours x 38 weeks</t>
  </si>
  <si>
    <t>= [l] / ([d] x 15 hours x 38 weeks)</t>
  </si>
  <si>
    <t>= [m] / ([d] x 15 hours x 38 weeks)</t>
  </si>
  <si>
    <t>= [n] / ([d] x 15 hours x 38 weeks)</t>
  </si>
  <si>
    <t>= [o] / ([d] x 15 hours x 38 weeks)</t>
  </si>
  <si>
    <t>= round([t] + [u] + [v], 2)</t>
  </si>
  <si>
    <t>= [d] + [e]</t>
  </si>
  <si>
    <t>= [ab] + [ac] + [ad] + [ae] + [af] + [ag]</t>
  </si>
  <si>
    <t>= [aa] / ([f] x 15 hours x 38 weeks)</t>
  </si>
  <si>
    <t>= [ab] / ([f] x 15 hours x 38 weeks)</t>
  </si>
  <si>
    <t>= [ai] / ([f] x 15 hours x 38 weeks)</t>
  </si>
  <si>
    <t>= [aj] / ([f] x 15 hours x 38 weeks)</t>
  </si>
  <si>
    <t>= [z] / ([f] x 15 hours x 38 weeks)</t>
  </si>
  <si>
    <t>= [c] x £1.35*</t>
  </si>
  <si>
    <t>= [d] x [n] x 15 hours x 38 weeks</t>
  </si>
  <si>
    <t xml:space="preserve">= [z] + [aa] + [ab] + [ac] + [ad] + [ae] </t>
  </si>
  <si>
    <t>= [y] / ([d] x 15 hours x 38 weeks)</t>
  </si>
  <si>
    <t>= [z] / ([d] x 15 hours x 38 weeks)</t>
  </si>
  <si>
    <t>= [ag] / ([d] x 15 hours x 38 weeks)</t>
  </si>
  <si>
    <t>= [ah] / ([d] x 15 hours x 38 weeks)</t>
  </si>
  <si>
    <t>= [x] / ([d] x 15 hours x 38 weeks)</t>
  </si>
  <si>
    <t>= round([an] + [ao], 2)</t>
  </si>
  <si>
    <t>=round([f],2)</t>
  </si>
  <si>
    <t>= [g] - [b]</t>
  </si>
  <si>
    <r>
      <t xml:space="preserve">- </t>
    </r>
    <r>
      <rPr>
        <b/>
        <sz val="12"/>
        <rFont val="Arial"/>
        <family val="2"/>
      </rPr>
      <t>3 and 4-year-old 2026 to 2027 rates:</t>
    </r>
    <r>
      <rPr>
        <sz val="12"/>
        <rFont val="Arial"/>
        <family val="2"/>
      </rPr>
      <t xml:space="preserve"> hourly funding rates for the 3 and 4-year-old entitlements before and after the termly funding adjustment</t>
    </r>
  </si>
  <si>
    <t>2026 to 2027 illustrative funding total (£)</t>
  </si>
  <si>
    <t>This is the 3 and 4-year-old total quantum of funding which has been used for calculating funding rates to local authorities for financial year 2026 to 2027.</t>
  </si>
  <si>
    <r>
      <rPr>
        <b/>
        <sz val="12"/>
        <rFont val="Arial"/>
        <family val="2"/>
      </rPr>
      <t>3 and 4-year-old base rate total</t>
    </r>
    <r>
      <rPr>
        <sz val="12"/>
        <rFont val="Arial"/>
        <family val="2"/>
      </rPr>
      <t xml:space="preserve">
= 89.5% * ([a] + [c] + [e])*</t>
    </r>
  </si>
  <si>
    <r>
      <rPr>
        <b/>
        <sz val="12"/>
        <rFont val="Arial"/>
        <family val="2"/>
      </rPr>
      <t>3 and 4-year-old FSM factor total</t>
    </r>
    <r>
      <rPr>
        <sz val="12"/>
        <rFont val="Arial"/>
        <family val="2"/>
      </rPr>
      <t xml:space="preserve">
= 8.0% * ([a] + [c] + [e])*</t>
    </r>
  </si>
  <si>
    <r>
      <rPr>
        <b/>
        <sz val="12"/>
        <rFont val="Arial"/>
        <family val="2"/>
      </rPr>
      <t>3 and 4-year-old EAL factor total</t>
    </r>
    <r>
      <rPr>
        <sz val="12"/>
        <rFont val="Arial"/>
        <family val="2"/>
      </rPr>
      <t xml:space="preserve">
= 1.5% * ([a] + [c] + [e])*</t>
    </r>
  </si>
  <si>
    <r>
      <rPr>
        <b/>
        <sz val="12"/>
        <rFont val="Arial"/>
        <family val="2"/>
      </rPr>
      <t>3 and 4-year-old DLA factor total</t>
    </r>
    <r>
      <rPr>
        <sz val="12"/>
        <rFont val="Arial"/>
        <family val="2"/>
      </rPr>
      <t xml:space="preserve">
= 1.0% * ([a] + [c] + [e])*</t>
    </r>
  </si>
  <si>
    <t xml:space="preserve">([a] + [c] + [e])* also includes a small zero-sum adjustment, which is applied to [a], [b], [c], [d], [e] and [f] to ensure that the 3 and 4-year-old hourly rates are affordable and all of [g] is spent. </t>
  </si>
  <si>
    <t>The combined average hourly funding rate is calculated using the sum of the illustrative total 2026 to 2027 funding for universal hours and additional hours, before the termly funding adjustment, divided by the sum of the estimated annual universal hours and additional hours derived from the January 2025 censuses.</t>
  </si>
  <si>
    <t>The combined average hourly funding rate is calculated using the sum of the illustrative total 2026 to 2027 funding for universal hours and additional hours, after the termly funding adjustment, divided by the sum of the estimated annual universal hours and additional hours derived from the January 2025 censuses.</t>
  </si>
  <si>
    <t>1. The same hourly rates are used to calculate the 3 and 4-year-old funding for both the universal hours and the additional hours entitlement.</t>
  </si>
  <si>
    <r>
      <t xml:space="preserve">Total funding available for </t>
    </r>
    <r>
      <rPr>
        <b/>
        <sz val="12"/>
        <rFont val="Arial"/>
        <family val="2"/>
      </rPr>
      <t>3 and 4-year-old entitlements</t>
    </r>
    <r>
      <rPr>
        <sz val="12"/>
        <rFont val="Arial"/>
        <family val="2"/>
      </rPr>
      <t xml:space="preserve">
[g] = [a] + [b] + [c] + [d] + [e] + [f]</t>
    </r>
  </si>
  <si>
    <r>
      <t xml:space="preserve">Total funding available for </t>
    </r>
    <r>
      <rPr>
        <b/>
        <sz val="12"/>
        <rFont val="Arial"/>
        <family val="2"/>
      </rPr>
      <t>2-year-old entitlements</t>
    </r>
    <r>
      <rPr>
        <sz val="12"/>
        <rFont val="Arial"/>
        <family val="2"/>
      </rPr>
      <t xml:space="preserve">
[n] = [h] + [i] + [j] + [k] + [l] + [m]</t>
    </r>
  </si>
  <si>
    <r>
      <t xml:space="preserve">Total funding available for the </t>
    </r>
    <r>
      <rPr>
        <b/>
        <sz val="12"/>
        <rFont val="Arial"/>
        <family val="2"/>
      </rPr>
      <t>under 2s entitlement</t>
    </r>
    <r>
      <rPr>
        <sz val="12"/>
        <rFont val="Arial"/>
        <family val="2"/>
      </rPr>
      <t xml:space="preserve">
[s] = [o] + [p] + [q] + [r]</t>
    </r>
  </si>
  <si>
    <t>Maintained nursery schools (MNS) 2026 to 2027 supplementary funding hourly rates</t>
  </si>
  <si>
    <r>
      <t xml:space="preserve">Total funding available for allocations through </t>
    </r>
    <r>
      <rPr>
        <b/>
        <sz val="12"/>
        <rFont val="Arial"/>
        <family val="2"/>
      </rPr>
      <t>maintained nursery school supplementary funding</t>
    </r>
    <r>
      <rPr>
        <sz val="12"/>
        <rFont val="Arial"/>
        <family val="2"/>
      </rPr>
      <t xml:space="preserve">
[t]</t>
    </r>
  </si>
  <si>
    <t>Under 2s working parent entitlement funding for the second 15 hours*
[p]</t>
  </si>
  <si>
    <t>=([l] + [m] + [n] + [o]) / ([d] x 15 hours x 38 weeks)</t>
  </si>
  <si>
    <t>= ([x] + [y] + [af] + [ag] + [ah]) / ([d] x 15 hours x 38 weeks)</t>
  </si>
  <si>
    <t>3 and 4-year-old formula - step-by-step guide for local authorities of the calculation of the 3 and 4-year-old 2026 to 2027 hourly rates</t>
  </si>
  <si>
    <t>2-year-old formula - step-by-step guide for local authorities of the calculation of the 2-year-old 2026 to 2027 hourly rates</t>
  </si>
  <si>
    <t>Under 2s formula - step-by-step guide for local authorities of the calculation of the under 2s 2026 to 2027 hourly rates</t>
  </si>
  <si>
    <t xml:space="preserve">
Hourly rate for base funding per 3 and 4-year-old pupil
(£ / hr)
[For information only]</t>
  </si>
  <si>
    <t>= ([z] + [aa] + [ah] + [ai] + [aj]) / ([f] x 15 hours x 38 weeks)</t>
  </si>
  <si>
    <r>
      <t xml:space="preserve">3 and 4-year-old universal hours entitlement - </t>
    </r>
    <r>
      <rPr>
        <b/>
        <sz val="12"/>
        <rFont val="Arial"/>
        <family val="2"/>
      </rPr>
      <t>average</t>
    </r>
    <r>
      <rPr>
        <sz val="12"/>
        <rFont val="Arial"/>
        <family val="2"/>
      </rPr>
      <t xml:space="preserve"> hourly funding rate - </t>
    </r>
    <r>
      <rPr>
        <u/>
        <sz val="12"/>
        <rFont val="Arial"/>
        <family val="2"/>
      </rPr>
      <t>before termly funding adjustment</t>
    </r>
  </si>
  <si>
    <r>
      <t xml:space="preserve">3 and 4-year-old additional hours entitlement - </t>
    </r>
    <r>
      <rPr>
        <b/>
        <sz val="12"/>
        <rFont val="Arial"/>
        <family val="2"/>
      </rPr>
      <t>average</t>
    </r>
    <r>
      <rPr>
        <sz val="12"/>
        <rFont val="Arial"/>
        <family val="2"/>
      </rPr>
      <t xml:space="preserve"> hourly funding rate - </t>
    </r>
    <r>
      <rPr>
        <u/>
        <sz val="12"/>
        <rFont val="Arial"/>
        <family val="2"/>
      </rPr>
      <t>before termly funding adjustment</t>
    </r>
  </si>
  <si>
    <r>
      <t xml:space="preserve">3 and 4-year-old entitlements - combined </t>
    </r>
    <r>
      <rPr>
        <b/>
        <sz val="12"/>
        <rFont val="Arial"/>
        <family val="2"/>
      </rPr>
      <t>average</t>
    </r>
    <r>
      <rPr>
        <sz val="12"/>
        <rFont val="Arial"/>
        <family val="2"/>
      </rPr>
      <t xml:space="preserve"> hourly funding rate - </t>
    </r>
    <r>
      <rPr>
        <u/>
        <sz val="12"/>
        <rFont val="Arial"/>
        <family val="2"/>
      </rPr>
      <t>before termly funding adjustment</t>
    </r>
  </si>
  <si>
    <t>= [d] + [ar]</t>
  </si>
  <si>
    <t>=[d] + [e] + [at]</t>
  </si>
  <si>
    <t>= [c] x £1.34*</t>
  </si>
  <si>
    <t>= [c] x £0.96*</t>
  </si>
  <si>
    <t>= [c] x £0.87*</t>
  </si>
  <si>
    <t>= [c] x £0.56*</t>
  </si>
  <si>
    <t>= [c] x £0.46*</t>
  </si>
  <si>
    <t>= [c] x £0.53*</t>
  </si>
  <si>
    <t>= [c] x £3.44*</t>
  </si>
  <si>
    <t>= [c] x £1.79*</t>
  </si>
  <si>
    <t>= [c] x £1.92*</t>
  </si>
  <si>
    <t>= [c] x £1.46*</t>
  </si>
  <si>
    <t>= [c] x £1.25*</t>
  </si>
  <si>
    <t>= [c] x £0.80*</t>
  </si>
  <si>
    <t>= [c] x £0.66*</t>
  </si>
  <si>
    <t>= [c] x £0.77*</t>
  </si>
  <si>
    <r>
      <t xml:space="preserve">- </t>
    </r>
    <r>
      <rPr>
        <b/>
        <sz val="12"/>
        <rFont val="Arial"/>
        <family val="2"/>
      </rPr>
      <t>National calculations:</t>
    </r>
    <r>
      <rPr>
        <sz val="12"/>
        <rFont val="Arial"/>
        <family val="2"/>
      </rPr>
      <t xml:space="preserve"> breakdown of illustrative total funding for 3 and 4-year-old funding formula, 2-year-old and under 2s funding formula and MNS funding formula</t>
    </r>
  </si>
  <si>
    <t xml:space="preserve">
FSM measure for nursery and primary schools (Performance Tables measure)
(January 2025)</t>
  </si>
  <si>
    <t xml:space="preserve">
EAL measure for primary schools
(January 2025)</t>
  </si>
  <si>
    <t xml:space="preserve">
PTEs for universal hours 3 and 4-year-old entitlement 
(January 2025)</t>
  </si>
  <si>
    <t>PTEs for 2-year-old FRAS entitlement
(January 2025)</t>
  </si>
  <si>
    <t>FSM measure for nursery and primary schools (Performance Tables measure)
(January 2025)</t>
  </si>
  <si>
    <t>EAL measure for primary schools
(January 2025)</t>
  </si>
  <si>
    <t>0 to 4-year-old DLA entitled (February 2024) divided by ONS 0 to 4-year-old population (mid-2024)</t>
  </si>
  <si>
    <r>
      <t xml:space="preserve">
3-year NRCA average
[RV/m</t>
    </r>
    <r>
      <rPr>
        <vertAlign val="superscript"/>
        <sz val="12"/>
        <rFont val="Arial"/>
        <family val="2"/>
      </rPr>
      <t>2</t>
    </r>
    <r>
      <rPr>
        <sz val="12"/>
        <rFont val="Arial"/>
        <family val="2"/>
      </rPr>
      <t>; relative to minimum local authority value; average(2023, 2024, 2025)]
See steps 1, 3 and 4 above.</t>
    </r>
  </si>
  <si>
    <r>
      <t xml:space="preserve">
3-year IPRCA average
[RV/m</t>
    </r>
    <r>
      <rPr>
        <vertAlign val="superscript"/>
        <sz val="12"/>
        <rFont val="Arial"/>
        <family val="2"/>
      </rPr>
      <t>2</t>
    </r>
    <r>
      <rPr>
        <sz val="12"/>
        <rFont val="Arial"/>
        <family val="2"/>
      </rPr>
      <t>; relative to minimum local authority value; average(2023, 2024, 2025)]
See steps 2, 3 and 4 above.</t>
    </r>
  </si>
  <si>
    <t>5. Calculate NIPRCA for each local authority using relevant NRCA, IPRCA and 2-year-old weightings - see 2-year-old NIPRCA formula in column [k].</t>
  </si>
  <si>
    <t xml:space="preserve">5. Calculate NIPRCA for each local authority using NRCA, IPRCA and under 2s weightings - see under 2s NIPRCA formula in column [q]. </t>
  </si>
  <si>
    <t xml:space="preserve">
3 and 4-year-old DLA entitled (February 2024) divided by ONS 3 and 4-year-old population (mid-2024)
</t>
  </si>
  <si>
    <r>
      <t xml:space="preserve">
</t>
    </r>
    <r>
      <rPr>
        <b/>
        <sz val="12"/>
        <rFont val="Arial"/>
        <family val="2"/>
      </rPr>
      <t>Protections:</t>
    </r>
    <r>
      <rPr>
        <sz val="12"/>
        <rFont val="Arial"/>
        <family val="2"/>
      </rPr>
      <t xml:space="preserve">
Increase to the hourly rate as a result of the £6.20 minimum funding floor
(£ / hr)
</t>
    </r>
  </si>
  <si>
    <t xml:space="preserve">=max( (£6.20- [t]) , 0) </t>
  </si>
  <si>
    <t>([a] + [c] + [e])* is the pre-protection funding available for universal hours, i.e. excludes a small fraction of ([a] + [c] + [e]) that is set aside to pay for the £6.20 minimum funding floor and the 0% year-to-year protections.</t>
  </si>
  <si>
    <t>= [c] x £5.28*</t>
  </si>
  <si>
    <t>= [c] x £1.89*</t>
  </si>
  <si>
    <t>= [c] x £7.15*</t>
  </si>
  <si>
    <t>= [c] x £1.29*</t>
  </si>
  <si>
    <t>= [c] x £1.02*</t>
  </si>
  <si>
    <t>= [c] x £9.64*</t>
  </si>
  <si>
    <t>= [c] x £1.38*</t>
  </si>
  <si>
    <t>= [c] x £4.67*</t>
  </si>
  <si>
    <t>= [a] x 2026 to 2027 uplift of 3.8%</t>
  </si>
  <si>
    <t xml:space="preserve">
2026 to 2027 MNS rate with £5.47 minimum floor applied
(£ / hr)</t>
  </si>
  <si>
    <r>
      <t xml:space="preserve">
</t>
    </r>
    <r>
      <rPr>
        <b/>
        <sz val="12"/>
        <rFont val="Arial"/>
        <family val="2"/>
      </rPr>
      <t>Protections:</t>
    </r>
    <r>
      <rPr>
        <sz val="12"/>
        <rFont val="Arial"/>
        <family val="2"/>
      </rPr>
      <t xml:space="preserve">
Reduction in hourly rate due to top slicing. Some local authorities see a reduction to their rates so the minimum funding floor and the year-to-year protections are funded
(£ / hr)
[For information only- this reduction occurs in practice earlier in rates calculations]</t>
    </r>
  </si>
  <si>
    <r>
      <t xml:space="preserve">
</t>
    </r>
    <r>
      <rPr>
        <b/>
        <sz val="12"/>
        <rFont val="Arial"/>
        <family val="2"/>
      </rPr>
      <t>Protections:</t>
    </r>
    <r>
      <rPr>
        <sz val="12"/>
        <rFont val="Arial"/>
        <family val="2"/>
      </rPr>
      <t xml:space="preserve">
Reduction in hourly rate due to top slicing. Some local authorities see a reduction to their rates so the year-to-year protections are funded
(£ / hr)
[For information only- this reduction occurs in practice earlier in rates calculations]</t>
    </r>
  </si>
  <si>
    <r>
      <t xml:space="preserve">
</t>
    </r>
    <r>
      <rPr>
        <b/>
        <sz val="12"/>
        <rFont val="Arial"/>
        <family val="2"/>
      </rPr>
      <t>Protections:</t>
    </r>
    <r>
      <rPr>
        <sz val="12"/>
        <rFont val="Arial"/>
        <family val="2"/>
      </rPr>
      <t xml:space="preserve">
Reduction in hourly rate due to top slicing. Some local authorities see a reduction to their rates so the year-to-year protections are funded
(£ / hr)
[For information only- this reduction occurs in practice earlier in rates calculations]</t>
    </r>
  </si>
  <si>
    <t xml:space="preserve">
2026 to 2027 pre-protection MNS rate
(£ / hr)</t>
  </si>
  <si>
    <t xml:space="preserve">
2026 to 2027 MNS rate with £10 maximum cap applied
(£ / hr)</t>
  </si>
  <si>
    <t>=max( ([b] - ([t] + [u]) ), 0)</t>
  </si>
  <si>
    <t>=max( [b] - [ap] , 0)</t>
  </si>
  <si>
    <t>=max( [b] - [an] , 0)</t>
  </si>
  <si>
    <t>This is a portion of the total revenue funding made available within the Department for Education's resource allocation for the estimated first 15 hours of the working parent entitlement for financial year 2026 to 2027, which is used to calculate hourly rates (along with the FRAS total revenue funding). This is based on the Department for Education's Spending Review settlement and agreed early years budget for 2026 to 2027.</t>
  </si>
  <si>
    <t>This is a portion of the total revenue funding made available within the Department for Education's resource allocation for the estimated second 15 hours of the working parent entitlement for financial year 2026 to 2027. This is based on the Department for Education's Spending Review settlement and agreed early years budget for 2026 to 2027.</t>
  </si>
  <si>
    <t>* For the purpose of calculating rates, PTEs for the 30 hour working parent entitlement have been split into estimated first 15 hours and estimated second 15 hours. See the accompanying technical note for further detail on this calculation.</t>
  </si>
  <si>
    <t xml:space="preserve">
Base funding allocated for the estimated first 15 hours of the 2-year-old entitlements
(£)
</t>
  </si>
  <si>
    <t xml:space="preserve">
FSM funding allocated for the estimated first 15 hours of the 2-year-old entitlements
(£)
</t>
  </si>
  <si>
    <t xml:space="preserve">
IDACI band A funding allocated for the estimated first 15 hours of the 2-year-old entitlements
(£)
</t>
  </si>
  <si>
    <t xml:space="preserve">
IDACI band B funding allocated for the estimated first 15 hours of the 2-year-old entitlements
(£)
</t>
  </si>
  <si>
    <t xml:space="preserve">
IDACI band C funding allocated for the estimated first 15 hours of the 2-year-old entitlements
(£)
</t>
  </si>
  <si>
    <t xml:space="preserve">
IDACI band D funding allocated for the estimated first 15 hours of the 2-year-old entitlements
(£)
</t>
  </si>
  <si>
    <t xml:space="preserve">
IDACI band E funding allocated for the estimated first 15 hours of the 2-year-old entitlements
(£)
</t>
  </si>
  <si>
    <t xml:space="preserve">
IDACI band F funding allocated for the estimated first 15 hours of the 2-year-old entitlements
(£)
</t>
  </si>
  <si>
    <t xml:space="preserve">
Total IDACI funding allocated for the estimated first 15 hours of the 2-year-old entitlements
(£)
</t>
  </si>
  <si>
    <t xml:space="preserve">
EAL funding allocated for the estimated first 15 hours of the 2-year-old entitlements
(£)
</t>
  </si>
  <si>
    <t xml:space="preserve">
DLA funding allocated for the estimated first 15 hours of the 2-year-old entitlements
(£)
</t>
  </si>
  <si>
    <t xml:space="preserve">
PTEs for the estimated second 15 hours of 2-year-old working parent entitlement
[For information only]
</t>
  </si>
  <si>
    <r>
      <t xml:space="preserve">
</t>
    </r>
    <r>
      <rPr>
        <b/>
        <sz val="12"/>
        <rFont val="Arial"/>
        <family val="2"/>
      </rPr>
      <t>Formula factors:</t>
    </r>
    <r>
      <rPr>
        <sz val="12"/>
        <rFont val="Arial"/>
        <family val="2"/>
      </rPr>
      <t xml:space="preserve">
PTEs for the estimated first 15 hours of under 2s working parent entitlement (estimated*)
[* See annex A of the technical note for more information]
</t>
    </r>
  </si>
  <si>
    <t xml:space="preserve">
Base funding allocated for the estimated first 15 hours of the under 2s entitlement
(£)
</t>
  </si>
  <si>
    <t xml:space="preserve">
FSM funding allocated for the estimated first 15 hours of the under 2s entitlement
(£)
</t>
  </si>
  <si>
    <t xml:space="preserve">
IDACI band A funding allocated for the estimated first 15 hours of the under 2s entitlement
(£)
</t>
  </si>
  <si>
    <t xml:space="preserve">
IDACI band B funding allocated for the estimated first 15 hours of the under 2s entitlement
(£)
</t>
  </si>
  <si>
    <t xml:space="preserve">
IDACI band C funding allocated for the estimated first 15 hours of the under 2s entitlement
(£)
</t>
  </si>
  <si>
    <t xml:space="preserve">
IDACI band D funding allocated for the estimated first 15 hours of the under 2s entitlement
(£)
</t>
  </si>
  <si>
    <t xml:space="preserve">
IDACI band E funding allocated for the estimated first 15 hours of the under 2s entitlement
(£)
</t>
  </si>
  <si>
    <t xml:space="preserve">
IDACI band F funding allocated for the estimated first 15 hours of the under 2s entitlement
(£)
</t>
  </si>
  <si>
    <t xml:space="preserve">
Total IDACI funding allocated for the estimated first 15 hours of the under 2s entitlement
(£)
</t>
  </si>
  <si>
    <t xml:space="preserve">
EAL funding allocated for the estimated first 15 hours of the under 2s entitlement
(£)
</t>
  </si>
  <si>
    <t xml:space="preserve">
DLA funding allocated for the estimated first 15 hours of the under 2s entitlement
(£)
</t>
  </si>
  <si>
    <t xml:space="preserve">
PTEs for the estimated second 15 hours of under 2s working parent entitlement
[For information only]</t>
  </si>
  <si>
    <t>PTEs for the estimated first 15 hours of the 2-year-old working parent entitlement (estimated, see annex A of the technical note for more information)</t>
  </si>
  <si>
    <t>PTEs for the estimated first 15 hours of the under 2s working parent entitlement (estimated, see annex A of the technical note for more information)</t>
  </si>
  <si>
    <r>
      <t xml:space="preserve">3 and 4-year-old universal hours entitlement - </t>
    </r>
    <r>
      <rPr>
        <b/>
        <sz val="12"/>
        <rFont val="Arial"/>
        <family val="2"/>
      </rPr>
      <t>average</t>
    </r>
    <r>
      <rPr>
        <sz val="12"/>
        <rFont val="Arial"/>
        <family val="2"/>
      </rPr>
      <t xml:space="preserve"> hourly funding rate - </t>
    </r>
    <r>
      <rPr>
        <u/>
        <sz val="12"/>
        <rFont val="Arial"/>
        <family val="2"/>
      </rPr>
      <t>after termly funding adjustment</t>
    </r>
  </si>
  <si>
    <r>
      <t xml:space="preserve">3 and 4-year-old additional hours entitlement - </t>
    </r>
    <r>
      <rPr>
        <b/>
        <sz val="12"/>
        <rFont val="Arial"/>
        <family val="2"/>
      </rPr>
      <t>average</t>
    </r>
    <r>
      <rPr>
        <sz val="12"/>
        <rFont val="Arial"/>
        <family val="2"/>
      </rPr>
      <t xml:space="preserve"> hourly funding rate - </t>
    </r>
    <r>
      <rPr>
        <u/>
        <sz val="12"/>
        <rFont val="Arial"/>
        <family val="2"/>
      </rPr>
      <t>after termly funding adjustment</t>
    </r>
  </si>
  <si>
    <r>
      <t xml:space="preserve">3 and 4-year-old entitlements - combined </t>
    </r>
    <r>
      <rPr>
        <b/>
        <sz val="12"/>
        <rFont val="Arial"/>
        <family val="2"/>
      </rPr>
      <t>average</t>
    </r>
    <r>
      <rPr>
        <sz val="12"/>
        <rFont val="Arial"/>
        <family val="2"/>
      </rPr>
      <t xml:space="preserve"> hourly funding rate - </t>
    </r>
    <r>
      <rPr>
        <u/>
        <sz val="12"/>
        <rFont val="Arial"/>
        <family val="2"/>
      </rPr>
      <t>after termly funding adjustment</t>
    </r>
  </si>
  <si>
    <t xml:space="preserve">1. For 2026 to 2027, a £6.20 minimum funding floor and a 0% year-to-year protection have been applied. </t>
  </si>
  <si>
    <r>
      <t xml:space="preserve">2026 to 2027 3 and 4-year-old funding rate </t>
    </r>
    <r>
      <rPr>
        <u/>
        <sz val="12"/>
        <rFont val="Arial"/>
        <family val="2"/>
      </rPr>
      <t>without termly funding adjustment</t>
    </r>
    <r>
      <rPr>
        <sz val="12"/>
        <rFont val="Arial"/>
        <family val="2"/>
      </rPr>
      <t xml:space="preserve">
(£ / hr)</t>
    </r>
  </si>
  <si>
    <r>
      <t xml:space="preserve">2026 to 2027 3 and 4-year-old funding rate </t>
    </r>
    <r>
      <rPr>
        <u/>
        <sz val="12"/>
        <rFont val="Arial"/>
        <family val="2"/>
      </rPr>
      <t>with termly funding adjustment</t>
    </r>
    <r>
      <rPr>
        <sz val="12"/>
        <rFont val="Arial"/>
        <family val="2"/>
      </rPr>
      <t xml:space="preserve">
(£ / hr)</t>
    </r>
  </si>
  <si>
    <r>
      <t xml:space="preserve">Change (£) to 
2026 to 2027 rate </t>
    </r>
    <r>
      <rPr>
        <u/>
        <sz val="12"/>
        <rFont val="Arial"/>
        <family val="2"/>
      </rPr>
      <t>with termly funding adjustment</t>
    </r>
  </si>
  <si>
    <r>
      <t xml:space="preserve">Change (%) to 
2026 to 2027 rate </t>
    </r>
    <r>
      <rPr>
        <u/>
        <sz val="12"/>
        <rFont val="Arial"/>
        <family val="2"/>
      </rPr>
      <t>with termly funding adjustment</t>
    </r>
  </si>
  <si>
    <r>
      <t xml:space="preserve">
</t>
    </r>
    <r>
      <rPr>
        <b/>
        <sz val="12"/>
        <rFont val="Arial"/>
        <family val="2"/>
      </rPr>
      <t>Protections:</t>
    </r>
    <r>
      <rPr>
        <sz val="12"/>
        <rFont val="Arial"/>
        <family val="2"/>
      </rPr>
      <t xml:space="preserve">
Minimum hourly rate* due to 0% year-to-year protection against their 2025 to 2026 DSG rate
(£ / hr)
[* See technical note for more information]</t>
    </r>
  </si>
  <si>
    <t>- the total funding available for maintained nursery school (MNS) supplementary funding for 2026 to 2027</t>
  </si>
  <si>
    <t xml:space="preserve">This is the total early years National Insurance contributions and teachers' pay grant (EYNTPG) funding that will be included in the 3 and 4-year-old rates for financial year 2026 to 2027. </t>
  </si>
  <si>
    <t xml:space="preserve">This is the total funding given to local authorities for the termly funding adjustment </t>
  </si>
  <si>
    <t>This is the total revenue funding made available within the Department for Education's resource allocation for the families receiving additional support (FRAS) entitlement for financial year 2026 to 2027, which is used to calculate hourly rates (along with the total revenue funding for the estimated first 15 hours of the working parent entitlement). This is based on the Department for Education's Spending Review settlement and agreed early years budget for 2026 to 2027.</t>
  </si>
  <si>
    <t>This is the total early years National Insurance contributions and teachers' pay grant (EYNTPG) funding that will be included in the 2-year-old rates for financial year 2026 to 2027.</t>
  </si>
  <si>
    <t>This is the total early years National Insurance contributions and teachers' pay grant (EYNTPG) funding that will be included in the under 2s rates for financial year 2026 to 2027.</t>
  </si>
  <si>
    <t>This is the illustrative supplementary maintained nursery school (MNS) funding total for financial year 2026 to 2027.</t>
  </si>
  <si>
    <t xml:space="preserve">2. We have presented the rates both before, and after, applying the termly funding adjustement. As per 2026 to 2027 operational huidance, we would expect local authorities  to pass-on an uplift to their provider rate which is broadly in line with the 'without termly adjustment' columns, as highlighted below. </t>
  </si>
  <si>
    <r>
      <rPr>
        <b/>
        <sz val="12"/>
        <rFont val="Arial"/>
        <family val="2"/>
      </rPr>
      <t>Without</t>
    </r>
    <r>
      <rPr>
        <sz val="12"/>
        <rFont val="Arial"/>
        <family val="2"/>
      </rPr>
      <t xml:space="preserve"> termly funding adjustment</t>
    </r>
  </si>
  <si>
    <r>
      <rPr>
        <b/>
        <sz val="12"/>
        <rFont val="Arial"/>
        <family val="2"/>
      </rPr>
      <t>With</t>
    </r>
    <r>
      <rPr>
        <sz val="12"/>
        <rFont val="Arial"/>
        <family val="2"/>
      </rPr>
      <t xml:space="preserve"> termly funding adjustment</t>
    </r>
  </si>
  <si>
    <t>2. The hourly rate is the same for the 2-year-old families receiving additional support (FRAS) and working parent entitlements.</t>
  </si>
  <si>
    <r>
      <t xml:space="preserve">
</t>
    </r>
    <r>
      <rPr>
        <b/>
        <sz val="12"/>
        <rFont val="Arial"/>
        <family val="2"/>
      </rPr>
      <t>Protections:</t>
    </r>
    <r>
      <rPr>
        <sz val="12"/>
        <rFont val="Arial"/>
        <family val="2"/>
      </rPr>
      <t xml:space="preserve">
Minimum hourly rate* due to 0% year-to-year protection against their 2025 to 2026 DSG rate
(£ / hr)
[* See technical note for more information]</t>
    </r>
  </si>
  <si>
    <r>
      <t xml:space="preserve">
</t>
    </r>
    <r>
      <rPr>
        <b/>
        <sz val="12"/>
        <rFont val="Arial"/>
        <family val="2"/>
      </rPr>
      <t>Formula factors:</t>
    </r>
    <r>
      <rPr>
        <sz val="12"/>
        <rFont val="Arial"/>
        <family val="2"/>
      </rPr>
      <t xml:space="preserve">
Area cost adjustment (ACA) constructed from GLM and NIPRCA*
[* See 'ACA' sheet]
</t>
    </r>
  </si>
  <si>
    <r>
      <t xml:space="preserve">
</t>
    </r>
    <r>
      <rPr>
        <b/>
        <sz val="12"/>
        <rFont val="Arial"/>
        <family val="2"/>
      </rPr>
      <t xml:space="preserve">
Formula factors:
</t>
    </r>
    <r>
      <rPr>
        <sz val="12"/>
        <rFont val="Arial"/>
        <family val="2"/>
      </rPr>
      <t xml:space="preserve">
Estimated number of free school meals (FSM) 3 and 4-year-olds*
(PTE)
[* See 'Formula factor data' sheet]</t>
    </r>
  </si>
  <si>
    <r>
      <t xml:space="preserve">
</t>
    </r>
    <r>
      <rPr>
        <b/>
        <sz val="12"/>
        <rFont val="Arial"/>
        <family val="2"/>
      </rPr>
      <t>Formula factors:</t>
    </r>
    <r>
      <rPr>
        <sz val="12"/>
        <rFont val="Arial"/>
        <family val="2"/>
      </rPr>
      <t xml:space="preserve">
Estimated number of English as an additional language (EAL) 3 and 4-year-olds*
(PTE)
[* See 'Formula factor data' sheet]</t>
    </r>
  </si>
  <si>
    <r>
      <t xml:space="preserve">
</t>
    </r>
    <r>
      <rPr>
        <b/>
        <sz val="12"/>
        <rFont val="Arial"/>
        <family val="2"/>
      </rPr>
      <t>Formula factors:</t>
    </r>
    <r>
      <rPr>
        <sz val="12"/>
        <rFont val="Arial"/>
        <family val="2"/>
      </rPr>
      <t xml:space="preserve">
Estimated number of Disability Living Allowance (DLA) eligible 3 and 4-year-olds*
(PTE)
[* See 'Formula factor data' sheet]</t>
    </r>
  </si>
  <si>
    <t xml:space="preserve">
Base hourly rate* after ACA
(£ / hr)
[* See 'National calculations' sheet]</t>
  </si>
  <si>
    <t xml:space="preserve">
FSM hourly rate* after ACA
(£ / hr)
[* See 'National calculations' sheet]</t>
  </si>
  <si>
    <t xml:space="preserve">
EAL hourly rate* after ACA 
(£ / hr)
[* See 'National calculations' sheet]</t>
  </si>
  <si>
    <t xml:space="preserve">
DLA hourly rate* after ACA
(£ / hr)
[* See 'National calculations' sheet]</t>
  </si>
  <si>
    <t>1. For consistency across formula calculations, part-time equivalents (PTEs) related to the estimated first 15 hours of 2-year-old entitlements are used to calculate rates (see [e], [f], [g]); these rates are then applied to all hours of the 2-year-old entitlements.</t>
  </si>
  <si>
    <r>
      <t xml:space="preserve">
</t>
    </r>
    <r>
      <rPr>
        <b/>
        <sz val="12"/>
        <rFont val="Arial"/>
        <family val="2"/>
      </rPr>
      <t>Formula factors:</t>
    </r>
    <r>
      <rPr>
        <sz val="12"/>
        <rFont val="Arial"/>
        <family val="2"/>
      </rPr>
      <t xml:space="preserve">
Area cost adjustment (ACA) constructed from GLM and NIPRCA*
[* See ACA sheet]
</t>
    </r>
  </si>
  <si>
    <r>
      <t xml:space="preserve">
</t>
    </r>
    <r>
      <rPr>
        <b/>
        <sz val="12"/>
        <rFont val="Arial"/>
        <family val="2"/>
      </rPr>
      <t>Formula factors:</t>
    </r>
    <r>
      <rPr>
        <sz val="12"/>
        <rFont val="Arial"/>
        <family val="2"/>
      </rPr>
      <t xml:space="preserve">
PTEs for the estimated first 15 hours of the 2-year-old working parent entitlement *
[* See annex A of the technical note for more information]
</t>
    </r>
  </si>
  <si>
    <r>
      <t xml:space="preserve">
</t>
    </r>
    <r>
      <rPr>
        <b/>
        <sz val="12"/>
        <rFont val="Arial"/>
        <family val="2"/>
      </rPr>
      <t>Formula factors:</t>
    </r>
    <r>
      <rPr>
        <sz val="12"/>
        <rFont val="Arial"/>
        <family val="2"/>
      </rPr>
      <t xml:space="preserve">
Estimated number of free school meals (FSM) 2-year-olds*
(PTE)
[* See Formula factor data sheet]</t>
    </r>
  </si>
  <si>
    <r>
      <t xml:space="preserve">
</t>
    </r>
    <r>
      <rPr>
        <b/>
        <sz val="12"/>
        <rFont val="Arial"/>
        <family val="2"/>
      </rPr>
      <t>Formula factors:</t>
    </r>
    <r>
      <rPr>
        <sz val="12"/>
        <rFont val="Arial"/>
        <family val="2"/>
      </rPr>
      <t xml:space="preserve">
Estimated number of 2-year-olds in IDACI band A*
(PTE)
[* See Formula factor data sheet]</t>
    </r>
  </si>
  <si>
    <r>
      <t xml:space="preserve">
</t>
    </r>
    <r>
      <rPr>
        <b/>
        <sz val="12"/>
        <rFont val="Arial"/>
        <family val="2"/>
      </rPr>
      <t>Formula factors:</t>
    </r>
    <r>
      <rPr>
        <sz val="12"/>
        <rFont val="Arial"/>
        <family val="2"/>
      </rPr>
      <t xml:space="preserve">
Estimated number of 2-year-olds in IDACI band B*
(PTE)
[* See Formula factor data sheet]</t>
    </r>
  </si>
  <si>
    <r>
      <t xml:space="preserve">
</t>
    </r>
    <r>
      <rPr>
        <b/>
        <sz val="12"/>
        <rFont val="Arial"/>
        <family val="2"/>
      </rPr>
      <t>Formula factors:</t>
    </r>
    <r>
      <rPr>
        <sz val="12"/>
        <rFont val="Arial"/>
        <family val="2"/>
      </rPr>
      <t xml:space="preserve">
Estimated number of 2-year-olds in IDACI band C*
(PTE)
[* See Formula factor data sheet]</t>
    </r>
  </si>
  <si>
    <r>
      <t xml:space="preserve">
</t>
    </r>
    <r>
      <rPr>
        <b/>
        <sz val="12"/>
        <rFont val="Arial"/>
        <family val="2"/>
      </rPr>
      <t>Formula factors:</t>
    </r>
    <r>
      <rPr>
        <sz val="12"/>
        <rFont val="Arial"/>
        <family val="2"/>
      </rPr>
      <t xml:space="preserve">
Estimated number of 2-year-olds in IDACI band D*
(PTE)
[* See Formula factor data sheet]</t>
    </r>
  </si>
  <si>
    <r>
      <t xml:space="preserve">
</t>
    </r>
    <r>
      <rPr>
        <b/>
        <sz val="12"/>
        <rFont val="Arial"/>
        <family val="2"/>
      </rPr>
      <t>Formula factors:</t>
    </r>
    <r>
      <rPr>
        <sz val="12"/>
        <rFont val="Arial"/>
        <family val="2"/>
      </rPr>
      <t xml:space="preserve">
Estimated number of 2-year-olds in IDACI band E*
(PTE)
[* See Formula factor data sheet]</t>
    </r>
  </si>
  <si>
    <r>
      <t xml:space="preserve">
</t>
    </r>
    <r>
      <rPr>
        <b/>
        <sz val="12"/>
        <rFont val="Arial"/>
        <family val="2"/>
      </rPr>
      <t>Formula factors:</t>
    </r>
    <r>
      <rPr>
        <sz val="12"/>
        <rFont val="Arial"/>
        <family val="2"/>
      </rPr>
      <t xml:space="preserve">
Estimated number of 2-year-olds in IDACI band F*
(PTE)
[* See Formula factor data sheet]</t>
    </r>
  </si>
  <si>
    <r>
      <t xml:space="preserve">
</t>
    </r>
    <r>
      <rPr>
        <b/>
        <sz val="12"/>
        <rFont val="Arial"/>
        <family val="2"/>
      </rPr>
      <t>Formula factors:</t>
    </r>
    <r>
      <rPr>
        <sz val="12"/>
        <rFont val="Arial"/>
        <family val="2"/>
      </rPr>
      <t xml:space="preserve">
Estimated number of English as an additional language (EAL) 2-year-olds*
(PTE)
[* See Formula factor data sheet]</t>
    </r>
  </si>
  <si>
    <r>
      <t xml:space="preserve">
</t>
    </r>
    <r>
      <rPr>
        <b/>
        <sz val="12"/>
        <rFont val="Arial"/>
        <family val="2"/>
      </rPr>
      <t>Formula factors:</t>
    </r>
    <r>
      <rPr>
        <sz val="12"/>
        <rFont val="Arial"/>
        <family val="2"/>
      </rPr>
      <t xml:space="preserve">
Estimated number of Disability Living Allowance (DLA) eligible 2-year-olds*
(PTE)
[* See Formula Factor Data sheet]</t>
    </r>
  </si>
  <si>
    <t xml:space="preserve">
Base hourly rate* after ACA
(£ / hr)
[* See National calculations sheet]</t>
  </si>
  <si>
    <t xml:space="preserve">
FSM hourly rate* after ACA
(£ / hr)
[* See National calculations sheet]</t>
  </si>
  <si>
    <t xml:space="preserve">
IDACI band A hourly rate* after ACA
(£ / hr)
[* See National calculations sheet]</t>
  </si>
  <si>
    <t xml:space="preserve">
IDACI band B hourly rate* after ACA
(£ / hr)
[* See National calculations sheet]</t>
  </si>
  <si>
    <t xml:space="preserve">
IDACI band C hourly rate* after ACA
(£ / hr)
[* See National calculations sheet]</t>
  </si>
  <si>
    <t xml:space="preserve">
IDACI band D hourly rate* after ACA
(£ / hr)
[* See National calculations sheet]</t>
  </si>
  <si>
    <t xml:space="preserve">
IDACI band E hourly rate* after ACA
(£ / hr)
[* See National calculations sheet]</t>
  </si>
  <si>
    <t xml:space="preserve">
IDACI band F hourly rate* after ACA
(£ / hr)
[* See National calculations sheet]</t>
  </si>
  <si>
    <t xml:space="preserve">
EAL hourly rate* after ACA
(£ / hr)
[* See National calculations sheet]</t>
  </si>
  <si>
    <t>1. For consistency across formula calculations, part-time equivalents (PTEs) related to the estimated first 15 hours of the under 2s working parent entitlement are used to calculate rates (see [e]); these rates are then applied across all hours of the under 2s working parent entitlement.</t>
  </si>
  <si>
    <r>
      <t xml:space="preserve">
</t>
    </r>
    <r>
      <rPr>
        <b/>
        <sz val="12"/>
        <rFont val="Arial"/>
        <family val="2"/>
      </rPr>
      <t>Formula factors:</t>
    </r>
    <r>
      <rPr>
        <sz val="12"/>
        <rFont val="Arial"/>
        <family val="2"/>
      </rPr>
      <t xml:space="preserve">
Area cost adjustment (ACA) constructed from GLM and NIPRCA*
[* See 'ACA' sheet]
</t>
    </r>
  </si>
  <si>
    <r>
      <t xml:space="preserve">
</t>
    </r>
    <r>
      <rPr>
        <b/>
        <sz val="12"/>
        <rFont val="Arial"/>
        <family val="2"/>
      </rPr>
      <t>Formula factors:</t>
    </r>
    <r>
      <rPr>
        <sz val="12"/>
        <rFont val="Arial"/>
        <family val="2"/>
      </rPr>
      <t xml:space="preserve">
Estimated number of free school meals (FSM) under 2s*
(PTE)
[* See 'Formula factor data' sheet]</t>
    </r>
  </si>
  <si>
    <r>
      <t xml:space="preserve">
</t>
    </r>
    <r>
      <rPr>
        <b/>
        <sz val="12"/>
        <rFont val="Arial"/>
        <family val="2"/>
      </rPr>
      <t>Formula factors:</t>
    </r>
    <r>
      <rPr>
        <sz val="12"/>
        <rFont val="Arial"/>
        <family val="2"/>
      </rPr>
      <t xml:space="preserve">
Estimated number of under 2s in IDACI band A*
(PTE)
[* See 'Formula factor data' sheet]</t>
    </r>
  </si>
  <si>
    <r>
      <t xml:space="preserve">
</t>
    </r>
    <r>
      <rPr>
        <b/>
        <sz val="12"/>
        <rFont val="Arial"/>
        <family val="2"/>
      </rPr>
      <t>Formula factors:</t>
    </r>
    <r>
      <rPr>
        <sz val="12"/>
        <rFont val="Arial"/>
        <family val="2"/>
      </rPr>
      <t xml:space="preserve">
Estimated number of under 2s in IDACI band B*
(PTE)
[* See 'Formula factor data' sheet]</t>
    </r>
  </si>
  <si>
    <r>
      <t xml:space="preserve">
</t>
    </r>
    <r>
      <rPr>
        <b/>
        <sz val="12"/>
        <rFont val="Arial"/>
        <family val="2"/>
      </rPr>
      <t>Formula factors:</t>
    </r>
    <r>
      <rPr>
        <sz val="12"/>
        <rFont val="Arial"/>
        <family val="2"/>
      </rPr>
      <t xml:space="preserve">
Estimated number of under 2s in IDACI band C*
(PTE)
[* See 'Formula factor data' sheet]</t>
    </r>
  </si>
  <si>
    <r>
      <t xml:space="preserve">
</t>
    </r>
    <r>
      <rPr>
        <b/>
        <sz val="12"/>
        <rFont val="Arial"/>
        <family val="2"/>
      </rPr>
      <t>Formula factors:</t>
    </r>
    <r>
      <rPr>
        <sz val="12"/>
        <rFont val="Arial"/>
        <family val="2"/>
      </rPr>
      <t xml:space="preserve">
Estimated number of under 2s in IDACI band D*
(PTE)
[* See 'Formula factor data' sheet]</t>
    </r>
  </si>
  <si>
    <r>
      <t xml:space="preserve">
</t>
    </r>
    <r>
      <rPr>
        <b/>
        <sz val="12"/>
        <rFont val="Arial"/>
        <family val="2"/>
      </rPr>
      <t>Formula factors:</t>
    </r>
    <r>
      <rPr>
        <sz val="12"/>
        <rFont val="Arial"/>
        <family val="2"/>
      </rPr>
      <t xml:space="preserve">
Estimated number of under 2s in IDACI band E*
(PTE)
[* See 'Formula factor data' sheet]</t>
    </r>
  </si>
  <si>
    <r>
      <t xml:space="preserve">
</t>
    </r>
    <r>
      <rPr>
        <b/>
        <sz val="12"/>
        <rFont val="Arial"/>
        <family val="2"/>
      </rPr>
      <t>Formula factors:</t>
    </r>
    <r>
      <rPr>
        <sz val="12"/>
        <rFont val="Arial"/>
        <family val="2"/>
      </rPr>
      <t xml:space="preserve">
Estimated number of under 2s in IDACI band F*
(PTE)
[* See 'Formula factor data' sheet]</t>
    </r>
  </si>
  <si>
    <r>
      <t xml:space="preserve">
</t>
    </r>
    <r>
      <rPr>
        <b/>
        <sz val="12"/>
        <rFont val="Arial"/>
        <family val="2"/>
      </rPr>
      <t>Formula factors:</t>
    </r>
    <r>
      <rPr>
        <sz val="12"/>
        <rFont val="Arial"/>
        <family val="2"/>
      </rPr>
      <t xml:space="preserve">
Estimated number of English as an additional language (EAL) under 2s*
(PTE)
[* See 'Formula factor data' sheet]</t>
    </r>
  </si>
  <si>
    <r>
      <t xml:space="preserve">
</t>
    </r>
    <r>
      <rPr>
        <b/>
        <sz val="12"/>
        <rFont val="Arial"/>
        <family val="2"/>
      </rPr>
      <t>Formula factors:</t>
    </r>
    <r>
      <rPr>
        <sz val="12"/>
        <rFont val="Arial"/>
        <family val="2"/>
      </rPr>
      <t xml:space="preserve">
Estimated number of Disability Living Allowance (DLA) eligible under 2s*
(PTE)
[* See 'Formula factor data' sheet]</t>
    </r>
  </si>
  <si>
    <t xml:space="preserve">
Base hourly rate* after ACA
(£ / hr)
[* See 'National calculations' sheet]</t>
  </si>
  <si>
    <t xml:space="preserve">
FSM hourly rate* after ACA
(£ / hr)
[* See 'National calculations' sheet]</t>
  </si>
  <si>
    <t xml:space="preserve">
IDACI band A hourly rate* after ACA
(£ / hr)
[* See 'National calculations' sheet]</t>
  </si>
  <si>
    <t xml:space="preserve">
IDACI band B hourly rate* after ACA
(£ / hr)
[* See 'National calculations' sheet]</t>
  </si>
  <si>
    <t xml:space="preserve">
IDACI band C hourly rate* after ACA
(£ / hr)
[* See 'National calculation's sheet]</t>
  </si>
  <si>
    <t xml:space="preserve">
IDACI band D hourly rate* after ACA
(£ / hr)
[* See 'National calculations' sheet]</t>
  </si>
  <si>
    <t xml:space="preserve">
IDACI band E hourly rate* after ACA
(£ / hr)
[* See 'National calculations' sheet]</t>
  </si>
  <si>
    <t xml:space="preserve">
IDACI band F hourly rate* after ACA
(£ / hr)
[* See 'National calculations' sheet]</t>
  </si>
  <si>
    <t xml:space="preserve">
EAL hourly rate* after ACA
(£ / hr)
[* See 'National calculations' sheet]</t>
  </si>
  <si>
    <t xml:space="preserve">
DLA hourly rate* after ACA
(£ / hr)
[* See 'National calculations' sheet]</t>
  </si>
  <si>
    <t>2. Local authorities who do not provide any maintained nursery school part-time equivalents (PTEs) have been greyed out in the table below as they do not qualify for this supplementary funding.</t>
  </si>
  <si>
    <t xml:space="preserve">DLA %: 3 and 4-year-old children who are entitled to disability living allowance (DLA) divided by 3 and 4-year-old Office for National Statistics (ONS) population estimates. </t>
  </si>
  <si>
    <t>FSM %: proportion of state-funded nursery and primary school pupils known to be eligible for free school meals (FSM) - based on the FSM measure used in Performance Tables.</t>
  </si>
  <si>
    <t>IDACI band %: 0 to 4-year-old children who are estimated to be in each IDACI band, divided by 0 to 4-year-old Office for National Statistics (ONS) population estimates. Please see the technical note for more detail on income deprivation affecting children index (IDACI) bands.</t>
  </si>
  <si>
    <t xml:space="preserve">DLA %: 0 to 4-year-old children who are entitled to disability living allowance (DLA) divided by 0 to 4-year-old ONS population estimates. </t>
  </si>
  <si>
    <t>Additional needs factors proxy data are the same as used for 2-year-olds. As such, the percentages that are applied to the part-time equivalents (PTEs) to create estimated PTEs for additional needs factors are not repeated here (see columns [k] to [s]).</t>
  </si>
  <si>
    <r>
      <t>1. Using geographically aggregated Valuation Office Agency (VOA) nursery data - calculate the average rateable value per m</t>
    </r>
    <r>
      <rPr>
        <vertAlign val="superscript"/>
        <sz val="12"/>
        <rFont val="Arial"/>
        <family val="2"/>
      </rPr>
      <t>2</t>
    </r>
    <r>
      <rPr>
        <sz val="12"/>
        <rFont val="Arial"/>
        <family val="2"/>
      </rPr>
      <t xml:space="preserve"> for each local authority in each of the last 3 years.</t>
    </r>
  </si>
  <si>
    <t>3. Calculate nursery rates cost adjustment (NRCA) and infant and primary rates cost adjustment (IPRCA) relative measures by dividing through by the relevant minimum local authority value in each year.</t>
  </si>
  <si>
    <t xml:space="preserve"> Nursery, infant and primary rates cost adjustment (NIPRCA) calculations for 3 and 4-year-old formula:</t>
  </si>
  <si>
    <t>General labour market (GLM) for 2-year-old</t>
  </si>
  <si>
    <t xml:space="preserve"> Nursery, infant and primary rates cost adjustment (NIPRCA) calculations for 2-year-old formula:</t>
  </si>
  <si>
    <t>area cost adjustment (ACA)</t>
  </si>
  <si>
    <t xml:space="preserve">General labour market (GLM) for 3 and </t>
  </si>
  <si>
    <t>General labour market (GLM) for under 2s</t>
  </si>
  <si>
    <t xml:space="preserve"> Nursery, infant and primary rates cost adjustment  (NIPRCA) calculations for under 2s formula: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</si>
</sst>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Red]\-&quot;£&quot;#,##0.00"/>
    <numFmt numFmtId="43" formatCode="_-* #,##0.00_-;\-* #,##0.00_-;_-* &quot;-&quot;??_-;_-@_-"/>
    <numFmt numFmtId="164" formatCode="&quot;£&quot;#,##0"/>
    <numFmt numFmtId="165" formatCode="0.0%"/>
    <numFmt numFmtId="166" formatCode="&quot;£&quot;#,##0.00"/>
    <numFmt numFmtId="167" formatCode="_-* #,##0_-;\-* #,##0_-;_-* &quot;-&quot;??_-;_-@_-"/>
    <numFmt numFmtId="168" formatCode="&quot;£&quot;#,##0.0000000000"/>
    <numFmt numFmtId="169" formatCode="&quot;£&quot;#,##0_);[Red]\-\(&quot;£&quot;#,##0\)"/>
    <numFmt numFmtId="170" formatCode="&quot;£&quot;#,##0.00_);[Red]\-\(&quot;£&quot;#,##0.00\)"/>
    <numFmt numFmtId="171" formatCode="&quot;£&quot;#,##0.00000000;[Red]\-&quot;£&quot;#,##0.00000000"/>
  </numFmts>
  <fonts count="20" x14ac:knownFonts="1">
    <font>
      <sz val="11"/>
      <color theme="1"/>
      <name val="Calibri"/>
      <family val="2"/>
      <scheme val="minor"/>
    </font>
    <font>
      <sz val="12"/>
      <color theme="1"/>
      <name val="Arial"/>
      <family val="2"/>
    </font>
    <font>
      <sz val="12"/>
      <color theme="1"/>
      <name val="Arial"/>
      <family val="2"/>
    </font>
    <font>
      <b/>
      <sz val="12"/>
      <color theme="1"/>
      <name val="Arial"/>
      <family val="2"/>
    </font>
    <font>
      <b/>
      <sz val="12"/>
      <name val="Arial"/>
      <family val="2"/>
    </font>
    <font>
      <b/>
      <sz val="20"/>
      <color theme="1"/>
      <name val="Arial"/>
      <family val="2"/>
    </font>
    <font>
      <sz val="12"/>
      <name val="Arial"/>
      <family val="2"/>
    </font>
    <font>
      <sz val="11"/>
      <color theme="1"/>
      <name val="Calibri"/>
      <family val="2"/>
      <scheme val="minor"/>
    </font>
    <font>
      <sz val="8"/>
      <name val="Calibri"/>
      <family val="2"/>
      <scheme val="minor"/>
    </font>
    <font>
      <sz val="11"/>
      <color rgb="FF000000"/>
      <name val="Calibri"/>
      <family val="2"/>
    </font>
    <font>
      <b/>
      <sz val="20"/>
      <name val="Arial"/>
      <family val="2"/>
    </font>
    <font>
      <u/>
      <sz val="12"/>
      <name val="Arial"/>
      <family val="2"/>
    </font>
    <font>
      <b/>
      <u/>
      <sz val="12"/>
      <name val="Arial"/>
      <family val="2"/>
    </font>
    <font>
      <vertAlign val="superscript"/>
      <sz val="12"/>
      <name val="Arial"/>
      <family val="2"/>
    </font>
    <font>
      <sz val="12"/>
      <color rgb="FF000000"/>
      <name val="Arial"/>
      <family val="2"/>
    </font>
    <font>
      <b/>
      <sz val="12"/>
      <color rgb="FF000000"/>
      <name val="Arial"/>
      <family val="2"/>
    </font>
    <font>
      <sz val="12"/>
      <color rgb="FF00B050"/>
      <name val="Arial"/>
      <family val="2"/>
    </font>
    <font>
      <sz val="12"/>
      <color rgb="FFFF0000"/>
      <name val="Arial"/>
      <family val="2"/>
    </font>
    <font>
      <i/>
      <sz val="11"/>
      <color rgb="FF7F7F7F"/>
      <name val="Calibri"/>
      <family val="2"/>
      <scheme val="minor"/>
    </font>
    <font>
      <sz val="11"/>
      <color rgb="FF7F7F7F"/>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rgb="FFF3ECCD"/>
        <bgColor rgb="FFF3ECCD"/>
      </patternFill>
    </fill>
    <fill>
      <patternFill patternType="solid">
        <fgColor rgb="FFF3ECCD"/>
        <bgColor indexed="64"/>
      </patternFill>
    </fill>
    <fill>
      <patternFill patternType="solid">
        <fgColor theme="0" tint="-0.249977111117893"/>
        <bgColor indexed="64"/>
      </patternFill>
    </fill>
    <fill>
      <patternFill patternType="solid">
        <fgColor theme="5" tint="0.59999389629810485"/>
        <bgColor rgb="FFDCE6F1"/>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79998168889431442"/>
        <bgColor indexed="64"/>
      </patternFill>
    </fill>
  </fills>
  <borders count="37">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medium">
        <color rgb="FF000000"/>
      </left>
      <right/>
      <top style="medium">
        <color indexed="64"/>
      </top>
      <bottom/>
      <diagonal/>
    </border>
    <border>
      <left/>
      <right style="medium">
        <color indexed="64"/>
      </right>
      <top style="medium">
        <color indexed="64"/>
      </top>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indexed="64"/>
      </top>
      <bottom style="medium">
        <color indexed="64"/>
      </bottom>
      <diagonal/>
    </border>
    <border>
      <left style="medium">
        <color rgb="FF000000"/>
      </left>
      <right/>
      <top/>
      <bottom/>
      <diagonal/>
    </border>
    <border>
      <left/>
      <right style="medium">
        <color indexed="64"/>
      </right>
      <top/>
      <bottom/>
      <diagonal/>
    </border>
  </borders>
  <cellStyleXfs count="7">
    <xf numFmtId="0" fontId="0" fillId="0" borderId="0"/>
    <xf numFmtId="0" fontId="7" fillId="0" borderId="0"/>
    <xf numFmtId="0" fontId="2" fillId="0" borderId="0"/>
    <xf numFmtId="43" fontId="7" fillId="0" borderId="0" applyFont="0" applyFill="0" applyBorder="0" applyAlignment="0" applyProtection="0"/>
    <xf numFmtId="9" fontId="7" fillId="0" borderId="0" applyFont="0" applyFill="0" applyBorder="0" applyAlignment="0" applyProtection="0"/>
    <xf numFmtId="0" fontId="9" fillId="0" borderId="0"/>
    <xf numFmtId="0" fontId="18" fillId="0" borderId="0" applyNumberFormat="0" applyFill="0" applyBorder="0" applyAlignment="0" applyProtection="0"/>
  </cellStyleXfs>
  <cellXfs count="289">
    <xf numFmtId="0" fontId="0" fillId="0" borderId="0" xfId="0"/>
    <xf numFmtId="0" fontId="6" fillId="0" borderId="10" xfId="5" applyFont="1" applyBorder="1" applyAlignment="1">
      <alignment horizontal="centerContinuous" vertical="center" wrapText="1"/>
    </xf>
    <xf numFmtId="0" fontId="6" fillId="0" borderId="11" xfId="5" applyFont="1" applyBorder="1" applyAlignment="1">
      <alignment horizontal="centerContinuous" vertical="center" wrapText="1"/>
    </xf>
    <xf numFmtId="0" fontId="6" fillId="0" borderId="12" xfId="5" applyFont="1" applyBorder="1" applyAlignment="1">
      <alignment horizontal="centerContinuous" vertical="center" wrapText="1"/>
    </xf>
    <xf numFmtId="0" fontId="6" fillId="0" borderId="11" xfId="5" applyFont="1" applyBorder="1" applyAlignment="1">
      <alignment horizontal="center" vertical="center" wrapText="1"/>
    </xf>
    <xf numFmtId="0" fontId="6" fillId="0" borderId="0" xfId="5" applyFont="1" applyAlignment="1">
      <alignment horizontal="centerContinuous" vertical="center" wrapText="1"/>
    </xf>
    <xf numFmtId="43" fontId="4" fillId="3" borderId="2" xfId="1" applyNumberFormat="1" applyFont="1" applyFill="1" applyBorder="1"/>
    <xf numFmtId="0" fontId="6" fillId="0" borderId="0" xfId="5" applyFont="1" applyAlignment="1">
      <alignment horizontal="center" vertical="center" wrapText="1"/>
    </xf>
    <xf numFmtId="0" fontId="4" fillId="3" borderId="3" xfId="1" applyFont="1" applyFill="1" applyBorder="1"/>
    <xf numFmtId="0" fontId="1" fillId="0" borderId="2" xfId="1" applyFont="1" applyBorder="1"/>
    <xf numFmtId="0" fontId="1" fillId="0" borderId="2" xfId="1" applyFont="1" applyBorder="1" applyAlignment="1">
      <alignment horizontal="center"/>
    </xf>
    <xf numFmtId="166" fontId="1" fillId="0" borderId="2" xfId="1" applyNumberFormat="1" applyFont="1" applyBorder="1" applyAlignment="1">
      <alignment horizontal="right"/>
    </xf>
    <xf numFmtId="166" fontId="3" fillId="3" borderId="2" xfId="1" applyNumberFormat="1" applyFont="1" applyFill="1" applyBorder="1" applyAlignment="1">
      <alignment horizontal="right"/>
    </xf>
    <xf numFmtId="4" fontId="3" fillId="3" borderId="2" xfId="1" applyNumberFormat="1" applyFont="1" applyFill="1" applyBorder="1" applyAlignment="1">
      <alignment horizontal="right"/>
    </xf>
    <xf numFmtId="0" fontId="6" fillId="4" borderId="24" xfId="0" applyFont="1" applyFill="1" applyBorder="1" applyAlignment="1">
      <alignment horizontal="left" vertical="top" wrapText="1"/>
    </xf>
    <xf numFmtId="0" fontId="6" fillId="4" borderId="26"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26" xfId="0" applyFont="1" applyFill="1" applyBorder="1" applyAlignment="1">
      <alignment horizontal="center" vertical="top" wrapText="1"/>
    </xf>
    <xf numFmtId="0" fontId="6" fillId="4" borderId="30" xfId="0" applyFont="1" applyFill="1" applyBorder="1" applyAlignment="1">
      <alignment vertical="center" wrapText="1"/>
    </xf>
    <xf numFmtId="0" fontId="6" fillId="4" borderId="0" xfId="0" applyFont="1" applyFill="1" applyAlignment="1">
      <alignment vertical="center" wrapText="1"/>
    </xf>
    <xf numFmtId="0" fontId="6" fillId="4" borderId="28" xfId="0" applyFont="1" applyFill="1" applyBorder="1" applyAlignment="1">
      <alignment vertical="center"/>
    </xf>
    <xf numFmtId="0" fontId="6" fillId="4" borderId="0" xfId="0" applyFont="1" applyFill="1" applyAlignment="1">
      <alignment vertical="top"/>
    </xf>
    <xf numFmtId="0" fontId="6" fillId="4" borderId="30" xfId="0" applyFont="1" applyFill="1" applyBorder="1" applyAlignment="1">
      <alignment vertical="top"/>
    </xf>
    <xf numFmtId="0" fontId="6" fillId="4" borderId="0" xfId="0" applyFont="1" applyFill="1" applyAlignment="1">
      <alignment horizontal="left" vertical="top" wrapText="1"/>
    </xf>
    <xf numFmtId="0" fontId="6" fillId="0" borderId="0" xfId="0" applyFont="1"/>
    <xf numFmtId="0" fontId="1" fillId="9" borderId="2" xfId="0" applyFont="1" applyFill="1" applyBorder="1" applyAlignment="1">
      <alignment horizontal="center" vertical="center" wrapText="1"/>
    </xf>
    <xf numFmtId="0" fontId="6" fillId="4" borderId="28" xfId="0" applyFont="1" applyFill="1" applyBorder="1" applyAlignment="1">
      <alignment vertical="top"/>
    </xf>
    <xf numFmtId="0" fontId="6" fillId="4" borderId="31" xfId="0" applyFont="1" applyFill="1" applyBorder="1" applyAlignment="1">
      <alignment vertical="top"/>
    </xf>
    <xf numFmtId="0" fontId="6" fillId="4" borderId="29" xfId="0" applyFont="1" applyFill="1" applyBorder="1" applyAlignment="1">
      <alignment vertical="top"/>
    </xf>
    <xf numFmtId="0" fontId="6" fillId="4" borderId="25" xfId="0" applyFont="1" applyFill="1" applyBorder="1" applyAlignment="1">
      <alignment vertical="top"/>
    </xf>
    <xf numFmtId="0" fontId="6" fillId="4" borderId="32" xfId="0" applyFont="1" applyFill="1" applyBorder="1" applyAlignment="1">
      <alignment vertical="top"/>
    </xf>
    <xf numFmtId="0" fontId="6" fillId="4" borderId="18" xfId="0" applyFont="1" applyFill="1" applyBorder="1" applyAlignment="1">
      <alignment vertical="top"/>
    </xf>
    <xf numFmtId="0" fontId="6" fillId="4" borderId="27" xfId="0" applyFont="1" applyFill="1" applyBorder="1" applyAlignment="1">
      <alignment vertical="top"/>
    </xf>
    <xf numFmtId="0" fontId="3" fillId="2" borderId="2"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2" xfId="0" applyFont="1" applyFill="1" applyBorder="1" applyAlignment="1">
      <alignment horizontal="center" vertical="top" wrapText="1"/>
    </xf>
    <xf numFmtId="0" fontId="1" fillId="9" borderId="2" xfId="0" applyFont="1" applyFill="1" applyBorder="1" applyAlignment="1">
      <alignment horizontal="center" vertical="top" wrapText="1"/>
    </xf>
    <xf numFmtId="0" fontId="1" fillId="9" borderId="2" xfId="0" quotePrefix="1" applyFont="1" applyFill="1" applyBorder="1" applyAlignment="1">
      <alignment horizontal="center" vertical="center" wrapText="1"/>
    </xf>
    <xf numFmtId="0" fontId="6" fillId="4" borderId="4" xfId="0" applyFont="1" applyFill="1" applyBorder="1" applyAlignment="1">
      <alignment vertical="top"/>
    </xf>
    <xf numFmtId="0" fontId="6" fillId="4" borderId="30" xfId="0" applyFont="1" applyFill="1" applyBorder="1" applyAlignment="1">
      <alignment vertical="center"/>
    </xf>
    <xf numFmtId="0" fontId="6" fillId="4" borderId="31" xfId="0" applyFont="1" applyFill="1" applyBorder="1" applyAlignment="1">
      <alignment vertical="center"/>
    </xf>
    <xf numFmtId="166" fontId="4" fillId="3" borderId="2" xfId="1" applyNumberFormat="1" applyFont="1" applyFill="1" applyBorder="1" applyAlignment="1">
      <alignment horizontal="center"/>
    </xf>
    <xf numFmtId="166" fontId="4" fillId="3" borderId="2" xfId="1" applyNumberFormat="1" applyFont="1" applyFill="1" applyBorder="1" applyAlignment="1">
      <alignment horizontal="center" vertical="center" wrapText="1"/>
    </xf>
    <xf numFmtId="0" fontId="4" fillId="3" borderId="2" xfId="1" applyFont="1" applyFill="1" applyBorder="1" applyAlignment="1">
      <alignment horizontal="center"/>
    </xf>
    <xf numFmtId="0" fontId="4" fillId="3" borderId="5" xfId="1" applyFont="1" applyFill="1" applyBorder="1" applyAlignment="1">
      <alignment horizontal="center"/>
    </xf>
    <xf numFmtId="0" fontId="6" fillId="4" borderId="29" xfId="0" quotePrefix="1" applyFont="1" applyFill="1" applyBorder="1" applyAlignment="1">
      <alignment vertical="top"/>
    </xf>
    <xf numFmtId="0" fontId="6" fillId="4" borderId="32" xfId="0" quotePrefix="1" applyFont="1" applyFill="1" applyBorder="1" applyAlignment="1">
      <alignment vertical="top"/>
    </xf>
    <xf numFmtId="0" fontId="4" fillId="3" borderId="2" xfId="1" applyFont="1" applyFill="1" applyBorder="1"/>
    <xf numFmtId="0" fontId="6" fillId="4" borderId="26" xfId="0" applyFont="1" applyFill="1" applyBorder="1" applyAlignment="1">
      <alignment horizontal="center" vertical="center" wrapText="1"/>
    </xf>
    <xf numFmtId="0" fontId="6" fillId="0" borderId="22" xfId="5" applyFont="1" applyBorder="1" applyAlignment="1">
      <alignment horizontal="centerContinuous" vertical="center" wrapText="1"/>
    </xf>
    <xf numFmtId="0" fontId="6" fillId="0" borderId="0" xfId="5" applyFont="1" applyAlignment="1">
      <alignment horizontal="left" vertical="center"/>
    </xf>
    <xf numFmtId="0" fontId="4" fillId="5" borderId="16" xfId="5" applyFont="1" applyFill="1" applyBorder="1" applyAlignment="1">
      <alignment horizontal="center" vertical="center" wrapText="1"/>
    </xf>
    <xf numFmtId="0" fontId="6" fillId="0" borderId="0" xfId="5" applyFont="1"/>
    <xf numFmtId="0" fontId="6" fillId="5" borderId="16" xfId="5" applyFont="1" applyFill="1" applyBorder="1" applyAlignment="1">
      <alignment horizontal="centerContinuous" vertical="center" wrapText="1"/>
    </xf>
    <xf numFmtId="165" fontId="6" fillId="5" borderId="16" xfId="4" applyNumberFormat="1" applyFont="1" applyFill="1" applyBorder="1" applyAlignment="1">
      <alignment horizontal="center" vertical="center"/>
    </xf>
    <xf numFmtId="0" fontId="6" fillId="5" borderId="17" xfId="5" applyFont="1" applyFill="1" applyBorder="1" applyAlignment="1">
      <alignment horizontal="centerContinuous" vertical="center" wrapText="1"/>
    </xf>
    <xf numFmtId="10" fontId="6" fillId="5" borderId="16" xfId="4" applyNumberFormat="1" applyFont="1" applyFill="1" applyBorder="1" applyAlignment="1">
      <alignment horizontal="center" vertical="center"/>
    </xf>
    <xf numFmtId="8" fontId="6" fillId="7" borderId="16" xfId="5" applyNumberFormat="1" applyFont="1" applyFill="1" applyBorder="1" applyAlignment="1">
      <alignment horizontal="center" vertical="center"/>
    </xf>
    <xf numFmtId="10" fontId="6" fillId="0" borderId="0" xfId="4" applyNumberFormat="1" applyFont="1" applyFill="1" applyBorder="1" applyAlignment="1">
      <alignment horizontal="center" vertical="center"/>
    </xf>
    <xf numFmtId="169" fontId="6" fillId="0" borderId="0" xfId="5" applyNumberFormat="1" applyFont="1" applyAlignment="1">
      <alignment horizontal="center" vertical="center"/>
    </xf>
    <xf numFmtId="8" fontId="6" fillId="0" borderId="0" xfId="5" applyNumberFormat="1" applyFont="1" applyAlignment="1">
      <alignment horizontal="center" vertical="center"/>
    </xf>
    <xf numFmtId="165" fontId="6" fillId="0" borderId="0" xfId="4" applyNumberFormat="1" applyFont="1" applyFill="1" applyBorder="1" applyAlignment="1">
      <alignment horizontal="center" vertical="center"/>
    </xf>
    <xf numFmtId="170" fontId="6" fillId="0" borderId="0" xfId="5" applyNumberFormat="1" applyFont="1" applyAlignment="1">
      <alignment horizontal="center" vertical="center"/>
    </xf>
    <xf numFmtId="0" fontId="6" fillId="0" borderId="0" xfId="5" applyFont="1" applyAlignment="1">
      <alignment vertical="center"/>
    </xf>
    <xf numFmtId="0" fontId="6" fillId="0" borderId="0" xfId="5" applyFont="1" applyAlignment="1">
      <alignment vertical="center" wrapText="1"/>
    </xf>
    <xf numFmtId="0" fontId="6" fillId="9" borderId="2" xfId="0" applyFont="1" applyFill="1" applyBorder="1" applyAlignment="1">
      <alignment horizontal="center" vertical="top" wrapText="1"/>
    </xf>
    <xf numFmtId="0" fontId="4" fillId="9" borderId="2" xfId="0" applyFont="1" applyFill="1" applyBorder="1" applyAlignment="1">
      <alignment horizontal="center" vertical="top" wrapText="1"/>
    </xf>
    <xf numFmtId="0" fontId="6" fillId="9" borderId="2"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6" fillId="9" borderId="2" xfId="0" quotePrefix="1" applyFont="1" applyFill="1" applyBorder="1" applyAlignment="1">
      <alignment horizontal="center" vertical="center" wrapText="1"/>
    </xf>
    <xf numFmtId="0" fontId="4" fillId="9" borderId="2" xfId="0" quotePrefix="1" applyFont="1" applyFill="1" applyBorder="1" applyAlignment="1">
      <alignment horizontal="center" vertical="center" wrapText="1"/>
    </xf>
    <xf numFmtId="4" fontId="4" fillId="3" borderId="2" xfId="1" applyNumberFormat="1" applyFont="1" applyFill="1" applyBorder="1" applyAlignment="1">
      <alignment horizontal="center" vertical="center" wrapText="1"/>
    </xf>
    <xf numFmtId="164" fontId="4" fillId="3" borderId="2" xfId="1" applyNumberFormat="1" applyFont="1" applyFill="1" applyBorder="1" applyAlignment="1">
      <alignment horizontal="center"/>
    </xf>
    <xf numFmtId="0" fontId="6" fillId="0" borderId="3" xfId="1" applyFont="1" applyBorder="1"/>
    <xf numFmtId="0" fontId="6" fillId="0" borderId="2" xfId="1" applyFont="1" applyBorder="1" applyAlignment="1">
      <alignment horizontal="center"/>
    </xf>
    <xf numFmtId="0" fontId="6" fillId="0" borderId="2" xfId="1" applyFont="1" applyBorder="1"/>
    <xf numFmtId="4" fontId="6" fillId="0" borderId="2" xfId="1" applyNumberFormat="1" applyFont="1" applyBorder="1" applyAlignment="1">
      <alignment horizontal="right"/>
    </xf>
    <xf numFmtId="166" fontId="6" fillId="0" borderId="2" xfId="1" applyNumberFormat="1" applyFont="1" applyBorder="1" applyAlignment="1">
      <alignment horizontal="right"/>
    </xf>
    <xf numFmtId="164" fontId="6" fillId="0" borderId="2" xfId="1" applyNumberFormat="1" applyFont="1" applyBorder="1" applyAlignment="1">
      <alignment horizontal="right"/>
    </xf>
    <xf numFmtId="0" fontId="6" fillId="4" borderId="32" xfId="0" applyFont="1" applyFill="1" applyBorder="1" applyAlignment="1">
      <alignment vertical="top" wrapText="1"/>
    </xf>
    <xf numFmtId="0" fontId="1" fillId="0" borderId="0" xfId="0" applyFont="1"/>
    <xf numFmtId="0" fontId="4" fillId="0" borderId="0" xfId="0" applyFont="1" applyAlignment="1">
      <alignment vertical="center"/>
    </xf>
    <xf numFmtId="0" fontId="6" fillId="9" borderId="3"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9" borderId="28" xfId="0" applyFont="1" applyFill="1" applyBorder="1" applyAlignment="1">
      <alignment horizontal="center" vertical="center" wrapText="1"/>
    </xf>
    <xf numFmtId="0" fontId="6" fillId="9" borderId="31" xfId="0" applyFont="1" applyFill="1" applyBorder="1" applyAlignment="1">
      <alignment horizontal="center" vertical="center" wrapText="1"/>
    </xf>
    <xf numFmtId="0" fontId="6" fillId="9" borderId="4" xfId="0" applyFont="1" applyFill="1" applyBorder="1" applyAlignment="1">
      <alignment horizontal="center" vertical="center" wrapText="1"/>
    </xf>
    <xf numFmtId="167" fontId="4" fillId="3" borderId="2" xfId="1" applyNumberFormat="1" applyFont="1" applyFill="1" applyBorder="1" applyAlignment="1">
      <alignment horizontal="center"/>
    </xf>
    <xf numFmtId="2" fontId="6" fillId="0" borderId="2" xfId="3" applyNumberFormat="1" applyFont="1" applyFill="1" applyBorder="1" applyAlignment="1">
      <alignment horizontal="right"/>
    </xf>
    <xf numFmtId="165" fontId="6" fillId="0" borderId="2" xfId="4" applyNumberFormat="1" applyFont="1" applyFill="1" applyBorder="1" applyAlignment="1">
      <alignment horizontal="right"/>
    </xf>
    <xf numFmtId="2" fontId="6" fillId="0" borderId="2" xfId="4" applyNumberFormat="1" applyFont="1" applyFill="1" applyBorder="1" applyAlignment="1">
      <alignment horizontal="right"/>
    </xf>
    <xf numFmtId="0" fontId="6" fillId="4" borderId="28" xfId="0" applyFont="1" applyFill="1" applyBorder="1" applyAlignment="1">
      <alignment vertical="center" wrapText="1"/>
    </xf>
    <xf numFmtId="0" fontId="6" fillId="4" borderId="24" xfId="0" applyFont="1" applyFill="1" applyBorder="1" applyAlignment="1">
      <alignment vertical="center" wrapText="1"/>
    </xf>
    <xf numFmtId="0" fontId="6" fillId="4" borderId="29" xfId="0" applyFont="1" applyFill="1" applyBorder="1" applyAlignment="1">
      <alignment vertical="center" wrapText="1"/>
    </xf>
    <xf numFmtId="0" fontId="6" fillId="4" borderId="26" xfId="0" applyFont="1" applyFill="1" applyBorder="1" applyAlignment="1">
      <alignment vertical="center" wrapText="1"/>
    </xf>
    <xf numFmtId="0" fontId="6" fillId="4" borderId="29" xfId="0" applyFont="1" applyFill="1" applyBorder="1" applyAlignment="1">
      <alignment horizontal="center" vertical="center" wrapText="1"/>
    </xf>
    <xf numFmtId="0" fontId="6" fillId="4" borderId="32" xfId="0" applyFont="1" applyFill="1" applyBorder="1" applyAlignment="1">
      <alignment vertical="center" wrapText="1"/>
    </xf>
    <xf numFmtId="0" fontId="6" fillId="4" borderId="18" xfId="0" applyFont="1" applyFill="1" applyBorder="1" applyAlignment="1">
      <alignment vertical="center" wrapText="1"/>
    </xf>
    <xf numFmtId="0" fontId="6" fillId="4" borderId="3" xfId="0" applyFont="1" applyFill="1" applyBorder="1" applyAlignment="1">
      <alignment vertical="center" wrapText="1"/>
    </xf>
    <xf numFmtId="0" fontId="6" fillId="4" borderId="0" xfId="0" applyFont="1" applyFill="1" applyAlignment="1">
      <alignment horizontal="center" vertical="center" wrapText="1"/>
    </xf>
    <xf numFmtId="0" fontId="6" fillId="4" borderId="6" xfId="0" applyFont="1" applyFill="1" applyBorder="1" applyAlignment="1">
      <alignment vertical="top"/>
    </xf>
    <xf numFmtId="0" fontId="6" fillId="4" borderId="5" xfId="0" applyFont="1" applyFill="1" applyBorder="1" applyAlignment="1">
      <alignment vertical="top"/>
    </xf>
    <xf numFmtId="171" fontId="6" fillId="0" borderId="0" xfId="5" applyNumberFormat="1" applyFont="1" applyAlignment="1">
      <alignment vertical="center" wrapText="1"/>
    </xf>
    <xf numFmtId="0" fontId="6" fillId="8" borderId="2" xfId="0" applyFont="1" applyFill="1" applyBorder="1" applyAlignment="1">
      <alignment horizontal="center" vertical="center" wrapText="1"/>
    </xf>
    <xf numFmtId="0" fontId="6" fillId="8" borderId="2" xfId="0" quotePrefix="1" applyFont="1" applyFill="1" applyBorder="1" applyAlignment="1">
      <alignment horizontal="center" vertical="center" wrapText="1"/>
    </xf>
    <xf numFmtId="0" fontId="6" fillId="4" borderId="0" xfId="0" applyFont="1" applyFill="1" applyAlignment="1">
      <alignment vertical="top" wrapText="1"/>
    </xf>
    <xf numFmtId="0" fontId="6" fillId="4" borderId="0" xfId="0" applyFont="1" applyFill="1" applyAlignment="1">
      <alignment horizontal="center" vertical="center"/>
    </xf>
    <xf numFmtId="166" fontId="1" fillId="6" borderId="2" xfId="1" applyNumberFormat="1" applyFont="1" applyFill="1" applyBorder="1" applyAlignment="1">
      <alignment horizontal="right"/>
    </xf>
    <xf numFmtId="0" fontId="6" fillId="5" borderId="30" xfId="0" applyFont="1" applyFill="1" applyBorder="1" applyAlignment="1">
      <alignment horizontal="left" vertical="top" wrapText="1"/>
    </xf>
    <xf numFmtId="0" fontId="6" fillId="5" borderId="30" xfId="0" applyFont="1" applyFill="1" applyBorder="1" applyAlignment="1">
      <alignment vertical="center"/>
    </xf>
    <xf numFmtId="0" fontId="4" fillId="2" borderId="3" xfId="0" applyFont="1" applyFill="1" applyBorder="1" applyAlignment="1">
      <alignment horizontal="center" vertical="center" wrapText="1"/>
    </xf>
    <xf numFmtId="0" fontId="6" fillId="0" borderId="0" xfId="5" applyFont="1" applyAlignment="1">
      <alignment horizontal="left"/>
    </xf>
    <xf numFmtId="164" fontId="6" fillId="0" borderId="0" xfId="5" applyNumberFormat="1" applyFont="1"/>
    <xf numFmtId="0" fontId="6" fillId="0" borderId="0" xfId="5" quotePrefix="1" applyFont="1" applyAlignment="1">
      <alignment vertical="center"/>
    </xf>
    <xf numFmtId="0" fontId="12" fillId="0" borderId="0" xfId="5" applyFont="1"/>
    <xf numFmtId="0" fontId="4" fillId="4" borderId="7" xfId="5" applyFont="1" applyFill="1" applyBorder="1" applyAlignment="1">
      <alignment horizontal="centerContinuous" vertical="center"/>
    </xf>
    <xf numFmtId="0" fontId="4" fillId="4" borderId="8" xfId="5" applyFont="1" applyFill="1" applyBorder="1" applyAlignment="1">
      <alignment horizontal="centerContinuous" vertical="center"/>
    </xf>
    <xf numFmtId="0" fontId="4" fillId="4" borderId="9" xfId="5" applyFont="1" applyFill="1" applyBorder="1" applyAlignment="1">
      <alignment horizontal="centerContinuous" vertical="center"/>
    </xf>
    <xf numFmtId="166" fontId="6" fillId="0" borderId="0" xfId="5" applyNumberFormat="1" applyFont="1"/>
    <xf numFmtId="164" fontId="6" fillId="7" borderId="15" xfId="5" applyNumberFormat="1" applyFont="1" applyFill="1" applyBorder="1" applyAlignment="1">
      <alignment horizontal="center" vertical="center"/>
    </xf>
    <xf numFmtId="164" fontId="6" fillId="0" borderId="1" xfId="5" applyNumberFormat="1" applyFont="1" applyBorder="1" applyAlignment="1">
      <alignment horizontal="center" vertical="center"/>
    </xf>
    <xf numFmtId="164" fontId="6" fillId="0" borderId="0" xfId="5" applyNumberFormat="1" applyFont="1" applyAlignment="1">
      <alignment horizontal="center" vertical="center"/>
    </xf>
    <xf numFmtId="2" fontId="6" fillId="0" borderId="0" xfId="5" applyNumberFormat="1" applyFont="1"/>
    <xf numFmtId="166" fontId="6" fillId="0" borderId="0" xfId="5" applyNumberFormat="1" applyFont="1" applyAlignment="1">
      <alignment horizontal="center" vertical="center"/>
    </xf>
    <xf numFmtId="166" fontId="6" fillId="0" borderId="22" xfId="5" applyNumberFormat="1" applyFont="1" applyBorder="1" applyAlignment="1">
      <alignment horizontal="center" vertical="center"/>
    </xf>
    <xf numFmtId="166" fontId="6" fillId="7" borderId="16" xfId="5" applyNumberFormat="1" applyFont="1" applyFill="1" applyBorder="1" applyAlignment="1">
      <alignment horizontal="center" vertical="center"/>
    </xf>
    <xf numFmtId="168" fontId="6" fillId="0" borderId="0" xfId="0" applyNumberFormat="1" applyFont="1"/>
    <xf numFmtId="164" fontId="6" fillId="0" borderId="0" xfId="0" applyNumberFormat="1" applyFont="1"/>
    <xf numFmtId="0" fontId="6" fillId="8" borderId="3" xfId="0" applyFont="1" applyFill="1" applyBorder="1" applyAlignment="1">
      <alignment horizontal="center" vertical="center" wrapText="1"/>
    </xf>
    <xf numFmtId="165" fontId="6" fillId="0" borderId="2" xfId="1" applyNumberFormat="1" applyFont="1" applyBorder="1" applyAlignment="1">
      <alignment horizontal="right"/>
    </xf>
    <xf numFmtId="0" fontId="6" fillId="0" borderId="3" xfId="1" applyFont="1" applyBorder="1" applyAlignment="1">
      <alignment horizontal="center"/>
    </xf>
    <xf numFmtId="166" fontId="6" fillId="0" borderId="3" xfId="1" applyNumberFormat="1" applyFont="1" applyBorder="1" applyAlignment="1">
      <alignment horizontal="right"/>
    </xf>
    <xf numFmtId="0" fontId="6" fillId="0" borderId="0" xfId="1" applyFont="1"/>
    <xf numFmtId="4" fontId="6" fillId="0" borderId="0" xfId="1" applyNumberFormat="1" applyFont="1"/>
    <xf numFmtId="0" fontId="4" fillId="3" borderId="3" xfId="1" applyFont="1" applyFill="1" applyBorder="1" applyAlignment="1">
      <alignment horizontal="center"/>
    </xf>
    <xf numFmtId="167" fontId="4" fillId="3" borderId="3" xfId="1" applyNumberFormat="1" applyFont="1" applyFill="1" applyBorder="1"/>
    <xf numFmtId="2" fontId="6" fillId="0" borderId="2" xfId="0" applyNumberFormat="1" applyFont="1" applyBorder="1" applyAlignment="1">
      <alignment horizontal="right"/>
    </xf>
    <xf numFmtId="166" fontId="6" fillId="0" borderId="2" xfId="1" applyNumberFormat="1" applyFont="1" applyBorder="1"/>
    <xf numFmtId="0" fontId="6" fillId="0" borderId="11" xfId="5" applyFont="1" applyBorder="1" applyAlignment="1">
      <alignment horizontal="centerContinuous" vertical="center"/>
    </xf>
    <xf numFmtId="0" fontId="1" fillId="0" borderId="0" xfId="5" applyFont="1" applyAlignment="1">
      <alignment horizontal="left" vertical="center"/>
    </xf>
    <xf numFmtId="0" fontId="6" fillId="8" borderId="3" xfId="0" applyFont="1" applyFill="1" applyBorder="1" applyAlignment="1">
      <alignment horizontal="center" vertical="top" wrapText="1"/>
    </xf>
    <xf numFmtId="0" fontId="6" fillId="9" borderId="3" xfId="0" applyFont="1" applyFill="1" applyBorder="1" applyAlignment="1">
      <alignment horizontal="center" vertical="top" wrapText="1"/>
    </xf>
    <xf numFmtId="0" fontId="14" fillId="5" borderId="16" xfId="5" applyFont="1" applyFill="1" applyBorder="1" applyAlignment="1">
      <alignment horizontal="centerContinuous" vertical="center" wrapText="1"/>
    </xf>
    <xf numFmtId="0" fontId="14" fillId="5" borderId="17" xfId="5" applyFont="1" applyFill="1" applyBorder="1" applyAlignment="1">
      <alignment horizontal="centerContinuous" vertical="center" wrapText="1"/>
    </xf>
    <xf numFmtId="0" fontId="6" fillId="4" borderId="28" xfId="0" applyFont="1" applyFill="1" applyBorder="1" applyAlignment="1">
      <alignment horizontal="left" vertical="top" wrapText="1"/>
    </xf>
    <xf numFmtId="0" fontId="6" fillId="4" borderId="29" xfId="0" applyFont="1" applyFill="1" applyBorder="1" applyAlignment="1">
      <alignment horizontal="left" vertical="top" wrapText="1"/>
    </xf>
    <xf numFmtId="0" fontId="6" fillId="4" borderId="25" xfId="0" applyFont="1" applyFill="1" applyBorder="1" applyAlignment="1">
      <alignment horizontal="left" vertical="top" wrapText="1"/>
    </xf>
    <xf numFmtId="0" fontId="6" fillId="4" borderId="29" xfId="0" applyFont="1" applyFill="1" applyBorder="1" applyAlignment="1">
      <alignment horizontal="center" vertical="top" wrapText="1"/>
    </xf>
    <xf numFmtId="0" fontId="6" fillId="4" borderId="32" xfId="0" applyFont="1" applyFill="1" applyBorder="1" applyAlignment="1">
      <alignment horizontal="left" vertical="top" wrapText="1"/>
    </xf>
    <xf numFmtId="0" fontId="6" fillId="4" borderId="25" xfId="0" applyFont="1" applyFill="1" applyBorder="1" applyAlignment="1">
      <alignment vertical="top" wrapText="1"/>
    </xf>
    <xf numFmtId="165" fontId="6" fillId="5" borderId="10" xfId="4" applyNumberFormat="1" applyFont="1" applyFill="1" applyBorder="1" applyAlignment="1">
      <alignment horizontal="center" vertical="center"/>
    </xf>
    <xf numFmtId="0" fontId="4" fillId="5" borderId="10" xfId="5" applyFont="1" applyFill="1" applyBorder="1" applyAlignment="1">
      <alignment horizontal="center" vertical="center" wrapText="1"/>
    </xf>
    <xf numFmtId="170" fontId="6" fillId="7" borderId="16" xfId="5" applyNumberFormat="1" applyFont="1" applyFill="1" applyBorder="1" applyAlignment="1">
      <alignment horizontal="center" vertical="center"/>
    </xf>
    <xf numFmtId="164" fontId="6" fillId="7" borderId="34" xfId="5" applyNumberFormat="1" applyFont="1" applyFill="1" applyBorder="1" applyAlignment="1">
      <alignment horizontal="center" vertical="center"/>
    </xf>
    <xf numFmtId="164" fontId="6" fillId="7" borderId="13" xfId="5" applyNumberFormat="1" applyFont="1" applyFill="1" applyBorder="1" applyAlignment="1">
      <alignment horizontal="center" vertical="center"/>
    </xf>
    <xf numFmtId="164" fontId="6" fillId="7" borderId="16" xfId="5" applyNumberFormat="1" applyFont="1" applyFill="1" applyBorder="1" applyAlignment="1">
      <alignment horizontal="center" vertical="center"/>
    </xf>
    <xf numFmtId="0" fontId="1" fillId="0" borderId="0" xfId="2" applyFont="1"/>
    <xf numFmtId="4" fontId="1" fillId="0" borderId="2" xfId="1" applyNumberFormat="1" applyFont="1" applyBorder="1" applyAlignment="1">
      <alignment horizontal="right"/>
    </xf>
    <xf numFmtId="4" fontId="1" fillId="6" borderId="2" xfId="1" applyNumberFormat="1" applyFont="1" applyFill="1" applyBorder="1" applyAlignment="1">
      <alignment horizontal="right"/>
    </xf>
    <xf numFmtId="0" fontId="6" fillId="9" borderId="6" xfId="0" applyFont="1" applyFill="1" applyBorder="1" applyAlignment="1">
      <alignment horizontal="centerContinuous" vertical="center" wrapText="1"/>
    </xf>
    <xf numFmtId="0" fontId="6" fillId="9" borderId="6" xfId="0" applyFont="1" applyFill="1" applyBorder="1" applyAlignment="1">
      <alignment horizontal="centerContinuous" vertical="top" wrapText="1"/>
    </xf>
    <xf numFmtId="0" fontId="6" fillId="9" borderId="6" xfId="0" applyFont="1" applyFill="1" applyBorder="1" applyAlignment="1">
      <alignment horizontal="centerContinuous" vertical="center"/>
    </xf>
    <xf numFmtId="0" fontId="6" fillId="9" borderId="18" xfId="0" applyFont="1" applyFill="1" applyBorder="1" applyAlignment="1">
      <alignment horizontal="centerContinuous" vertical="top" wrapText="1"/>
    </xf>
    <xf numFmtId="0" fontId="6" fillId="9" borderId="5" xfId="0" applyFont="1" applyFill="1" applyBorder="1" applyAlignment="1">
      <alignment horizontal="centerContinuous" vertical="top" wrapText="1"/>
    </xf>
    <xf numFmtId="0" fontId="6" fillId="9" borderId="4" xfId="0" applyFont="1" applyFill="1" applyBorder="1" applyAlignment="1">
      <alignment horizontal="centerContinuous" vertical="center" wrapText="1"/>
    </xf>
    <xf numFmtId="0" fontId="6" fillId="9" borderId="5" xfId="0" applyFont="1" applyFill="1" applyBorder="1" applyAlignment="1">
      <alignment horizontal="centerContinuous" vertical="center" wrapText="1"/>
    </xf>
    <xf numFmtId="0" fontId="6" fillId="5" borderId="31" xfId="0" applyFont="1" applyFill="1" applyBorder="1" applyAlignment="1">
      <alignment vertical="top"/>
    </xf>
    <xf numFmtId="0" fontId="6" fillId="5" borderId="27" xfId="0" applyFont="1" applyFill="1" applyBorder="1" applyAlignment="1">
      <alignment vertical="top"/>
    </xf>
    <xf numFmtId="0" fontId="17" fillId="9" borderId="2" xfId="0" quotePrefix="1" applyFont="1" applyFill="1" applyBorder="1" applyAlignment="1">
      <alignment horizontal="center" vertical="center" wrapText="1"/>
    </xf>
    <xf numFmtId="0" fontId="17" fillId="0" borderId="0" xfId="1" applyFont="1"/>
    <xf numFmtId="0" fontId="17" fillId="0" borderId="11" xfId="5" applyFont="1" applyBorder="1" applyAlignment="1">
      <alignment horizontal="centerContinuous" vertical="center" wrapText="1"/>
    </xf>
    <xf numFmtId="0" fontId="17" fillId="0" borderId="12" xfId="5" applyFont="1" applyBorder="1" applyAlignment="1">
      <alignment horizontal="centerContinuous" vertical="center" wrapText="1"/>
    </xf>
    <xf numFmtId="166" fontId="6" fillId="7" borderId="33" xfId="5" applyNumberFormat="1" applyFont="1" applyFill="1" applyBorder="1" applyAlignment="1">
      <alignment horizontal="center" vertical="center"/>
    </xf>
    <xf numFmtId="0" fontId="6" fillId="5" borderId="31" xfId="0" applyFont="1" applyFill="1" applyBorder="1" applyAlignment="1">
      <alignment vertical="center" wrapText="1"/>
    </xf>
    <xf numFmtId="164" fontId="1" fillId="7" borderId="15" xfId="5" applyNumberFormat="1" applyFont="1" applyFill="1" applyBorder="1" applyAlignment="1">
      <alignment horizontal="center" vertical="center"/>
    </xf>
    <xf numFmtId="0" fontId="6" fillId="4" borderId="24" xfId="0" applyFont="1" applyFill="1" applyBorder="1" applyAlignment="1">
      <alignment vertical="center"/>
    </xf>
    <xf numFmtId="0" fontId="6" fillId="4" borderId="26" xfId="0" applyFont="1" applyFill="1" applyBorder="1" applyAlignment="1">
      <alignment vertical="center"/>
    </xf>
    <xf numFmtId="0" fontId="6" fillId="4" borderId="3" xfId="0" applyFont="1" applyFill="1" applyBorder="1" applyAlignment="1">
      <alignment vertical="center"/>
    </xf>
    <xf numFmtId="0" fontId="6" fillId="5" borderId="18" xfId="0" applyFont="1" applyFill="1" applyBorder="1" applyAlignment="1">
      <alignment vertical="top"/>
    </xf>
    <xf numFmtId="0" fontId="6" fillId="5" borderId="30" xfId="0" applyFont="1" applyFill="1" applyBorder="1" applyAlignment="1">
      <alignment vertical="top"/>
    </xf>
    <xf numFmtId="0" fontId="6" fillId="4" borderId="24" xfId="0" applyFont="1" applyFill="1" applyBorder="1" applyAlignment="1">
      <alignment vertical="top"/>
    </xf>
    <xf numFmtId="0" fontId="6" fillId="8" borderId="2" xfId="0" applyFont="1" applyFill="1" applyBorder="1" applyAlignment="1">
      <alignment horizontal="center" vertical="top" wrapText="1"/>
    </xf>
    <xf numFmtId="0" fontId="4" fillId="5" borderId="6" xfId="0" applyFont="1" applyFill="1" applyBorder="1" applyAlignment="1">
      <alignment vertical="center" wrapText="1"/>
    </xf>
    <xf numFmtId="0" fontId="4" fillId="5" borderId="5" xfId="0" applyFont="1" applyFill="1" applyBorder="1" applyAlignment="1">
      <alignment vertical="center" wrapText="1"/>
    </xf>
    <xf numFmtId="166" fontId="6" fillId="10" borderId="2" xfId="1" applyNumberFormat="1" applyFont="1" applyFill="1" applyBorder="1" applyAlignment="1">
      <alignment horizontal="right"/>
    </xf>
    <xf numFmtId="165" fontId="6" fillId="10" borderId="2" xfId="1" applyNumberFormat="1" applyFont="1" applyFill="1" applyBorder="1" applyAlignment="1">
      <alignment horizontal="right"/>
    </xf>
    <xf numFmtId="0" fontId="1" fillId="5" borderId="18" xfId="0" applyFont="1" applyFill="1" applyBorder="1" applyAlignment="1">
      <alignment vertical="top" wrapText="1"/>
    </xf>
    <xf numFmtId="0" fontId="1" fillId="5" borderId="27" xfId="0" applyFont="1" applyFill="1" applyBorder="1" applyAlignment="1">
      <alignment vertical="top" wrapText="1"/>
    </xf>
    <xf numFmtId="0" fontId="1" fillId="5" borderId="32" xfId="0" applyFont="1" applyFill="1" applyBorder="1" applyAlignment="1">
      <alignment vertical="top"/>
    </xf>
    <xf numFmtId="0" fontId="6" fillId="5" borderId="30" xfId="0" applyFont="1" applyFill="1" applyBorder="1" applyAlignment="1">
      <alignment vertical="center" wrapText="1"/>
    </xf>
    <xf numFmtId="0" fontId="6" fillId="5" borderId="0" xfId="0" applyFont="1" applyFill="1" applyAlignment="1">
      <alignment vertical="center" wrapText="1"/>
    </xf>
    <xf numFmtId="0" fontId="6" fillId="5" borderId="18" xfId="0" applyFont="1" applyFill="1" applyBorder="1" applyAlignment="1">
      <alignment vertical="center" wrapText="1"/>
    </xf>
    <xf numFmtId="0" fontId="6" fillId="5" borderId="27" xfId="0" applyFont="1" applyFill="1" applyBorder="1" applyAlignment="1">
      <alignment vertical="center" wrapText="1"/>
    </xf>
    <xf numFmtId="0" fontId="6" fillId="6" borderId="2" xfId="0" quotePrefix="1" applyFont="1" applyFill="1" applyBorder="1" applyAlignment="1">
      <alignment horizontal="center" vertical="center"/>
    </xf>
    <xf numFmtId="170" fontId="6" fillId="7" borderId="2" xfId="5" applyNumberFormat="1" applyFont="1" applyFill="1" applyBorder="1" applyAlignment="1">
      <alignment horizontal="center" vertical="center"/>
    </xf>
    <xf numFmtId="165" fontId="6" fillId="5" borderId="2" xfId="4" applyNumberFormat="1" applyFont="1" applyFill="1" applyBorder="1" applyAlignment="1">
      <alignment horizontal="center" vertical="center"/>
    </xf>
    <xf numFmtId="0" fontId="6" fillId="8" borderId="2" xfId="0" applyFont="1" applyFill="1" applyBorder="1" applyAlignment="1">
      <alignment horizontal="center" vertical="center"/>
    </xf>
    <xf numFmtId="0" fontId="10"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vertical="top"/>
    </xf>
    <xf numFmtId="0" fontId="6" fillId="0" borderId="0" xfId="0" applyFont="1" applyAlignment="1">
      <alignment horizontal="left" vertical="top"/>
    </xf>
    <xf numFmtId="0" fontId="6" fillId="0" borderId="0" xfId="0" quotePrefix="1" applyFont="1"/>
    <xf numFmtId="0" fontId="10" fillId="0" borderId="0" xfId="0" applyFont="1" applyAlignment="1">
      <alignment vertical="center"/>
    </xf>
    <xf numFmtId="0" fontId="4" fillId="0" borderId="0" xfId="0" applyFont="1" applyAlignment="1">
      <alignment vertical="center" wrapText="1"/>
    </xf>
    <xf numFmtId="0" fontId="1" fillId="0" borderId="0" xfId="1" applyFont="1"/>
    <xf numFmtId="166" fontId="4" fillId="0" borderId="0" xfId="0" applyNumberFormat="1" applyFont="1" applyAlignment="1">
      <alignment vertical="center"/>
    </xf>
    <xf numFmtId="0" fontId="6" fillId="0" borderId="18" xfId="0" applyFont="1" applyBorder="1" applyAlignment="1">
      <alignment horizontal="left" vertical="top" wrapText="1"/>
    </xf>
    <xf numFmtId="0" fontId="6" fillId="0" borderId="18" xfId="0" applyFont="1" applyBorder="1" applyAlignment="1">
      <alignment vertical="center"/>
    </xf>
    <xf numFmtId="165" fontId="6" fillId="0" borderId="0" xfId="0" applyNumberFormat="1" applyFont="1"/>
    <xf numFmtId="10" fontId="6" fillId="0" borderId="0" xfId="0" applyNumberFormat="1" applyFont="1"/>
    <xf numFmtId="166" fontId="6" fillId="0" borderId="0" xfId="0" applyNumberFormat="1" applyFont="1"/>
    <xf numFmtId="0" fontId="5" fillId="0" borderId="0" xfId="0" applyFont="1" applyAlignment="1">
      <alignment vertical="center"/>
    </xf>
    <xf numFmtId="0" fontId="3" fillId="0" borderId="0" xfId="0" applyFont="1" applyAlignment="1">
      <alignment vertical="center" wrapText="1"/>
    </xf>
    <xf numFmtId="165" fontId="1" fillId="0" borderId="0" xfId="0" applyNumberFormat="1" applyFont="1"/>
    <xf numFmtId="0" fontId="17" fillId="0" borderId="0" xfId="0" applyFont="1"/>
    <xf numFmtId="166" fontId="6" fillId="0" borderId="0" xfId="0" applyNumberFormat="1" applyFont="1" applyAlignment="1">
      <alignment horizontal="left" vertical="top"/>
    </xf>
    <xf numFmtId="0" fontId="17" fillId="0" borderId="0" xfId="0" applyFont="1" applyAlignment="1">
      <alignment horizontal="left" vertical="top"/>
    </xf>
    <xf numFmtId="166" fontId="6" fillId="0" borderId="0" xfId="1" applyNumberFormat="1" applyFont="1" applyAlignment="1">
      <alignment vertical="top"/>
    </xf>
    <xf numFmtId="166" fontId="6" fillId="0" borderId="0" xfId="1" applyNumberFormat="1" applyFont="1" applyAlignment="1">
      <alignment vertical="center"/>
    </xf>
    <xf numFmtId="0" fontId="6" fillId="0" borderId="0" xfId="1" applyFont="1" applyAlignment="1">
      <alignment horizontal="center"/>
    </xf>
    <xf numFmtId="166" fontId="6" fillId="0" borderId="0" xfId="1" applyNumberFormat="1" applyFont="1"/>
    <xf numFmtId="166" fontId="6" fillId="0" borderId="0" xfId="1" applyNumberFormat="1" applyFont="1" applyAlignment="1">
      <alignment horizontal="center"/>
    </xf>
    <xf numFmtId="2" fontId="6" fillId="0" borderId="0" xfId="1" applyNumberFormat="1" applyFont="1"/>
    <xf numFmtId="0" fontId="4" fillId="0" borderId="18" xfId="0" applyFont="1" applyBorder="1" applyAlignment="1">
      <alignment vertical="center"/>
    </xf>
    <xf numFmtId="0" fontId="16" fillId="0" borderId="0" xfId="0" applyFont="1"/>
    <xf numFmtId="0" fontId="3" fillId="0" borderId="0" xfId="0" applyFont="1" applyAlignment="1">
      <alignment vertical="center"/>
    </xf>
    <xf numFmtId="166" fontId="1" fillId="0" borderId="0" xfId="0" applyNumberFormat="1" applyFont="1"/>
    <xf numFmtId="0" fontId="6" fillId="0" borderId="0" xfId="0" applyFont="1" applyAlignment="1">
      <alignment vertical="center"/>
    </xf>
    <xf numFmtId="43" fontId="6" fillId="0" borderId="0" xfId="0" applyNumberFormat="1" applyFont="1"/>
    <xf numFmtId="0" fontId="4" fillId="0" borderId="0" xfId="0" applyFont="1" applyAlignment="1">
      <alignment horizontal="left" vertical="center" wrapText="1"/>
    </xf>
    <xf numFmtId="0" fontId="6" fillId="0" borderId="0" xfId="0" applyFont="1" applyAlignment="1">
      <alignment vertical="center" wrapText="1"/>
    </xf>
    <xf numFmtId="167" fontId="6" fillId="0" borderId="0" xfId="0" applyNumberFormat="1" applyFont="1" applyAlignment="1">
      <alignment horizontal="right"/>
    </xf>
    <xf numFmtId="0" fontId="6" fillId="0" borderId="0" xfId="0" applyFont="1" applyAlignment="1">
      <alignment horizontal="right"/>
    </xf>
    <xf numFmtId="10" fontId="6" fillId="0" borderId="0" xfId="0" applyNumberFormat="1" applyFont="1" applyAlignment="1">
      <alignment horizontal="right"/>
    </xf>
    <xf numFmtId="0" fontId="6" fillId="5" borderId="30" xfId="0" applyFont="1" applyFill="1" applyBorder="1" applyAlignment="1">
      <alignment horizontal="left" vertical="top"/>
    </xf>
    <xf numFmtId="0" fontId="1" fillId="5" borderId="18" xfId="0" applyFont="1" applyFill="1" applyBorder="1" applyAlignment="1">
      <alignment vertical="top"/>
    </xf>
    <xf numFmtId="0" fontId="6" fillId="4" borderId="29" xfId="0" applyFont="1" applyFill="1" applyBorder="1" applyAlignment="1">
      <alignment horizontal="center" vertical="top"/>
    </xf>
    <xf numFmtId="0" fontId="6" fillId="4" borderId="26" xfId="0" applyFont="1" applyFill="1" applyBorder="1" applyAlignment="1">
      <alignment horizontal="center" vertical="top"/>
    </xf>
    <xf numFmtId="0" fontId="19" fillId="0" borderId="32" xfId="6" applyFont="1" applyFill="1" applyBorder="1" applyAlignment="1">
      <alignment horizontal="left" vertical="top"/>
    </xf>
    <xf numFmtId="0" fontId="10" fillId="0" borderId="0" xfId="0" applyFont="1" applyAlignment="1">
      <alignment horizontal="left"/>
    </xf>
    <xf numFmtId="0" fontId="4" fillId="0" borderId="0" xfId="0" applyFont="1" applyAlignment="1">
      <alignment horizontal="left"/>
    </xf>
    <xf numFmtId="0" fontId="6" fillId="0" borderId="0" xfId="0" applyFont="1" applyAlignment="1">
      <alignment horizontal="left"/>
    </xf>
    <xf numFmtId="0" fontId="4" fillId="0" borderId="0" xfId="0" applyFont="1"/>
    <xf numFmtId="0" fontId="6" fillId="0" borderId="0" xfId="0" quotePrefix="1" applyFont="1" applyAlignment="1">
      <alignment vertical="center"/>
    </xf>
    <xf numFmtId="0" fontId="6" fillId="4" borderId="13" xfId="5" applyFont="1" applyFill="1" applyBorder="1" applyAlignment="1">
      <alignment horizontal="center" vertical="center" wrapText="1"/>
    </xf>
    <xf numFmtId="0" fontId="6" fillId="4" borderId="11" xfId="5" applyFont="1" applyFill="1" applyBorder="1" applyAlignment="1">
      <alignment horizontal="center" vertical="center" wrapText="1"/>
    </xf>
    <xf numFmtId="0" fontId="6" fillId="4" borderId="14" xfId="5" applyFont="1" applyFill="1" applyBorder="1" applyAlignment="1">
      <alignment horizontal="center" vertical="center" wrapText="1"/>
    </xf>
    <xf numFmtId="0" fontId="14" fillId="4" borderId="13" xfId="5" applyFont="1" applyFill="1" applyBorder="1" applyAlignment="1">
      <alignment horizontal="center" vertical="center" wrapText="1"/>
    </xf>
    <xf numFmtId="0" fontId="14" fillId="4" borderId="11" xfId="5" applyFont="1" applyFill="1" applyBorder="1" applyAlignment="1">
      <alignment horizontal="center" vertical="center" wrapText="1"/>
    </xf>
    <xf numFmtId="0" fontId="14" fillId="4" borderId="14" xfId="5" applyFont="1" applyFill="1" applyBorder="1" applyAlignment="1">
      <alignment horizontal="center" vertical="center" wrapText="1"/>
    </xf>
    <xf numFmtId="0" fontId="6" fillId="4" borderId="19" xfId="5" applyFont="1" applyFill="1" applyBorder="1" applyAlignment="1">
      <alignment horizontal="center" vertical="center" wrapText="1"/>
    </xf>
    <xf numFmtId="0" fontId="6" fillId="4" borderId="1" xfId="5" applyFont="1" applyFill="1" applyBorder="1" applyAlignment="1">
      <alignment horizontal="center" vertical="center" wrapText="1"/>
    </xf>
    <xf numFmtId="0" fontId="6" fillId="4" borderId="20" xfId="5" applyFont="1" applyFill="1" applyBorder="1" applyAlignment="1">
      <alignment horizontal="center" vertical="center" wrapText="1"/>
    </xf>
    <xf numFmtId="0" fontId="6" fillId="4" borderId="21" xfId="5" applyFont="1" applyFill="1" applyBorder="1" applyAlignment="1">
      <alignment horizontal="center" vertical="center" wrapText="1"/>
    </xf>
    <xf numFmtId="0" fontId="6" fillId="4" borderId="22" xfId="5" applyFont="1" applyFill="1" applyBorder="1" applyAlignment="1">
      <alignment horizontal="center" vertical="center" wrapText="1"/>
    </xf>
    <xf numFmtId="0" fontId="6" fillId="4" borderId="23" xfId="5" applyFont="1" applyFill="1" applyBorder="1" applyAlignment="1">
      <alignment horizontal="center" vertical="center" wrapText="1"/>
    </xf>
    <xf numFmtId="0" fontId="4" fillId="5" borderId="10" xfId="5" applyFont="1" applyFill="1" applyBorder="1" applyAlignment="1">
      <alignment horizontal="center" vertical="center" wrapText="1"/>
    </xf>
    <xf numFmtId="0" fontId="4" fillId="5" borderId="14" xfId="5" applyFont="1" applyFill="1" applyBorder="1" applyAlignment="1">
      <alignment horizontal="center" vertical="center" wrapText="1"/>
    </xf>
    <xf numFmtId="0" fontId="6" fillId="4" borderId="35" xfId="5" applyFont="1" applyFill="1" applyBorder="1" applyAlignment="1">
      <alignment horizontal="center" vertical="center" wrapText="1"/>
    </xf>
    <xf numFmtId="0" fontId="6" fillId="4" borderId="0" xfId="5" applyFont="1" applyFill="1" applyAlignment="1">
      <alignment horizontal="center" vertical="center" wrapText="1"/>
    </xf>
    <xf numFmtId="0" fontId="6" fillId="4" borderId="36" xfId="5" applyFont="1" applyFill="1" applyBorder="1" applyAlignment="1">
      <alignment horizontal="center" vertical="center" wrapText="1"/>
    </xf>
    <xf numFmtId="0" fontId="6" fillId="0" borderId="10" xfId="5" applyFont="1" applyBorder="1" applyAlignment="1">
      <alignment horizontal="left" vertical="center" wrapText="1"/>
    </xf>
    <xf numFmtId="0" fontId="6" fillId="0" borderId="11" xfId="5" applyFont="1" applyBorder="1" applyAlignment="1">
      <alignment horizontal="left" vertical="center" wrapText="1"/>
    </xf>
    <xf numFmtId="0" fontId="6" fillId="0" borderId="14" xfId="5" applyFont="1" applyBorder="1" applyAlignment="1">
      <alignment horizontal="left" vertical="center" wrapText="1"/>
    </xf>
    <xf numFmtId="0" fontId="6" fillId="5" borderId="11" xfId="5" applyFont="1" applyFill="1" applyBorder="1" applyAlignment="1">
      <alignment horizontal="center" vertical="center" wrapText="1"/>
    </xf>
    <xf numFmtId="0" fontId="6" fillId="5" borderId="14" xfId="5" applyFont="1" applyFill="1" applyBorder="1" applyAlignment="1">
      <alignment horizontal="center" vertical="center" wrapText="1"/>
    </xf>
    <xf numFmtId="0" fontId="14" fillId="0" borderId="10" xfId="5" applyFont="1" applyBorder="1" applyAlignment="1">
      <alignment horizontal="left" vertical="center" wrapText="1"/>
    </xf>
    <xf numFmtId="0" fontId="14" fillId="0" borderId="11" xfId="5" applyFont="1" applyBorder="1" applyAlignment="1">
      <alignment horizontal="left" vertical="center" wrapText="1"/>
    </xf>
    <xf numFmtId="0" fontId="14" fillId="0" borderId="14" xfId="5" applyFont="1" applyBorder="1" applyAlignment="1">
      <alignment horizontal="left" vertical="center" wrapText="1"/>
    </xf>
    <xf numFmtId="0" fontId="6" fillId="10" borderId="4"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4" fillId="2" borderId="31"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cellXfs>
  <cellStyles count="7">
    <cellStyle name="Comma" xfId="3" builtinId="3"/>
    <cellStyle name="Explanatory Text" xfId="6" builtinId="53"/>
    <cellStyle name="Normal" xfId="0" builtinId="0"/>
    <cellStyle name="Normal 143" xfId="1" xr:uid="{00000000-0005-0000-0000-000001000000}"/>
    <cellStyle name="Normal 2" xfId="2" xr:uid="{00000000-0005-0000-0000-000002000000}"/>
    <cellStyle name="Normal 58 2" xfId="5" xr:uid="{E353EE1C-5E97-468E-A4C2-37B1A71A1FA1}"/>
    <cellStyle name="Per cent" xfId="4" builtinId="5"/>
  </cellStyles>
  <dxfs count="0"/>
  <tableStyles count="0" defaultTableStyle="TableStyleMedium2" defaultPivotStyle="PivotStyleLight16"/>
  <colors>
    <mruColors>
      <color rgb="FFFFFF00"/>
      <color rgb="FFFFCCFF"/>
      <color rgb="FFF3EC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133350</xdr:colOff>
      <xdr:row>7</xdr:row>
      <xdr:rowOff>45290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74BE7CFA-584B-89BD-38B6-DD82850BD1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6200"/>
          <a:ext cx="2009775" cy="1299415"/>
        </a:xfrm>
        <a:prstGeom prst="rect">
          <a:avLst/>
        </a:prstGeom>
        <a:noFill/>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E89DBA32-6511-41D8-AA72-44784FC78E6D}"/>
</namedSheetView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pageSetUpPr fitToPage="1"/>
  </sheetPr>
  <dimension ref="A8:E53"/>
  <sheetViews>
    <sheetView showGridLines="0" tabSelected="1" zoomScaleNormal="100" workbookViewId="0">
      <selection activeCell="A8" sqref="A8"/>
    </sheetView>
  </sheetViews>
  <sheetFormatPr defaultColWidth="28.81640625" defaultRowHeight="15.5" x14ac:dyDescent="0.35"/>
  <cols>
    <col min="1" max="16384" width="28.81640625" style="24"/>
  </cols>
  <sheetData>
    <row r="8" spans="1:2" ht="36.5" customHeight="1" x14ac:dyDescent="0.5">
      <c r="A8" s="240" t="s">
        <v>0</v>
      </c>
      <c r="B8" s="241"/>
    </row>
    <row r="9" spans="1:2" ht="25" x14ac:dyDescent="0.35">
      <c r="A9" s="198" t="s">
        <v>370</v>
      </c>
      <c r="B9" s="199"/>
    </row>
    <row r="10" spans="1:2" ht="39.5" customHeight="1" x14ac:dyDescent="0.35">
      <c r="A10" s="242" t="s">
        <v>1</v>
      </c>
      <c r="B10" s="242"/>
    </row>
    <row r="11" spans="1:2" ht="23" customHeight="1" x14ac:dyDescent="0.35">
      <c r="A11" s="202" t="s">
        <v>554</v>
      </c>
    </row>
    <row r="12" spans="1:2" ht="23" customHeight="1" x14ac:dyDescent="0.35">
      <c r="A12" s="202" t="s">
        <v>378</v>
      </c>
    </row>
    <row r="13" spans="1:2" ht="23" customHeight="1" x14ac:dyDescent="0.35">
      <c r="A13" s="202" t="s">
        <v>511</v>
      </c>
    </row>
    <row r="14" spans="1:2" ht="23" customHeight="1" x14ac:dyDescent="0.35">
      <c r="A14" s="202" t="s">
        <v>420</v>
      </c>
    </row>
    <row r="15" spans="1:2" ht="23" customHeight="1" x14ac:dyDescent="0.35">
      <c r="A15" s="202" t="s">
        <v>421</v>
      </c>
    </row>
    <row r="16" spans="1:2" ht="23" customHeight="1" x14ac:dyDescent="0.35">
      <c r="A16" s="202" t="s">
        <v>422</v>
      </c>
    </row>
    <row r="17" spans="1:5" ht="23" customHeight="1" x14ac:dyDescent="0.35">
      <c r="A17" s="202" t="s">
        <v>423</v>
      </c>
    </row>
    <row r="18" spans="1:5" ht="23" customHeight="1" x14ac:dyDescent="0.35">
      <c r="A18" s="202" t="s">
        <v>424</v>
      </c>
    </row>
    <row r="19" spans="1:5" ht="23" customHeight="1" x14ac:dyDescent="0.35">
      <c r="A19" s="202" t="s">
        <v>425</v>
      </c>
    </row>
    <row r="20" spans="1:5" ht="23" customHeight="1" x14ac:dyDescent="0.35">
      <c r="A20" s="202" t="s">
        <v>375</v>
      </c>
    </row>
    <row r="21" spans="1:5" s="228" customFormat="1" ht="29" customHeight="1" x14ac:dyDescent="0.35">
      <c r="A21" s="244" t="s">
        <v>426</v>
      </c>
    </row>
    <row r="22" spans="1:5" s="228" customFormat="1" ht="30.5" customHeight="1" x14ac:dyDescent="0.35">
      <c r="A22" s="194" t="s">
        <v>2</v>
      </c>
      <c r="B22" s="195" t="s">
        <v>3</v>
      </c>
      <c r="C22" s="196" t="s">
        <v>4</v>
      </c>
      <c r="D22" s="197" t="s">
        <v>410</v>
      </c>
      <c r="E22" s="67" t="s">
        <v>379</v>
      </c>
    </row>
    <row r="23" spans="1:5" ht="36.5" customHeight="1" x14ac:dyDescent="0.35">
      <c r="A23" s="24" t="s">
        <v>5</v>
      </c>
    </row>
    <row r="24" spans="1:5" ht="24.5" customHeight="1" x14ac:dyDescent="0.35">
      <c r="A24" s="24" t="s">
        <v>6</v>
      </c>
    </row>
    <row r="26" spans="1:5" s="243" customFormat="1" x14ac:dyDescent="0.35">
      <c r="A26" s="243" t="s">
        <v>7</v>
      </c>
    </row>
    <row r="27" spans="1:5" ht="23" customHeight="1" x14ac:dyDescent="0.35">
      <c r="A27" s="202" t="s">
        <v>8</v>
      </c>
    </row>
    <row r="28" spans="1:5" ht="23" customHeight="1" x14ac:dyDescent="0.35">
      <c r="A28" s="202" t="s">
        <v>376</v>
      </c>
    </row>
    <row r="29" spans="1:5" ht="23" customHeight="1" x14ac:dyDescent="0.35">
      <c r="A29" s="202" t="s">
        <v>9</v>
      </c>
    </row>
    <row r="30" spans="1:5" ht="23" customHeight="1" x14ac:dyDescent="0.35">
      <c r="A30" s="202" t="s">
        <v>328</v>
      </c>
    </row>
    <row r="31" spans="1:5" ht="23" customHeight="1" x14ac:dyDescent="0.35">
      <c r="A31" s="202" t="s">
        <v>377</v>
      </c>
    </row>
    <row r="32" spans="1:5" ht="23" customHeight="1" x14ac:dyDescent="0.35">
      <c r="A32" s="202" t="s">
        <v>380</v>
      </c>
    </row>
    <row r="34" s="243" customFormat="1" x14ac:dyDescent="0.35"/>
    <row r="35" ht="19.5" customHeight="1" x14ac:dyDescent="0.35"/>
    <row r="36" ht="19.5" customHeight="1" x14ac:dyDescent="0.35"/>
    <row r="37" ht="19.5" customHeight="1" x14ac:dyDescent="0.35"/>
    <row r="38" ht="19.5" customHeight="1" x14ac:dyDescent="0.35"/>
    <row r="39" ht="19.5" customHeight="1" x14ac:dyDescent="0.35"/>
    <row r="40" ht="19.5" customHeight="1" x14ac:dyDescent="0.35"/>
    <row r="41" ht="19.5" customHeight="1" x14ac:dyDescent="0.35"/>
    <row r="42" ht="19.5" customHeight="1" x14ac:dyDescent="0.35"/>
    <row r="43" ht="19.5" customHeight="1" x14ac:dyDescent="0.35"/>
    <row r="44" ht="19.5" customHeight="1" x14ac:dyDescent="0.35"/>
    <row r="45" ht="19.5" customHeight="1" x14ac:dyDescent="0.35"/>
    <row r="46" ht="19.5" customHeight="1" x14ac:dyDescent="0.35"/>
    <row r="47" ht="19.5" customHeight="1" x14ac:dyDescent="0.35"/>
    <row r="48" ht="19.5" customHeight="1" x14ac:dyDescent="0.35"/>
    <row r="49" ht="19.5" customHeight="1" x14ac:dyDescent="0.35"/>
    <row r="50" ht="19.5" customHeight="1" x14ac:dyDescent="0.35"/>
    <row r="51" ht="19.5" customHeight="1" x14ac:dyDescent="0.35"/>
    <row r="52" ht="19.5" customHeight="1" x14ac:dyDescent="0.35"/>
    <row r="53" ht="19.5" customHeight="1" x14ac:dyDescent="0.35"/>
  </sheetData>
  <pageMargins left="0.7" right="0.7" top="0.75" bottom="0.75" header="0.3" footer="0.3"/>
  <pageSetup paperSize="8"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1F237-C506-468D-8DD6-B0E2A207D11A}">
  <sheetPr codeName="Sheet12">
    <tabColor theme="6" tint="0.39997558519241921"/>
  </sheetPr>
  <dimension ref="A1:L158"/>
  <sheetViews>
    <sheetView showGridLines="0" zoomScaleNormal="100" workbookViewId="0">
      <selection activeCell="I1" sqref="I1"/>
    </sheetView>
  </sheetViews>
  <sheetFormatPr defaultColWidth="28.81640625" defaultRowHeight="15.5" x14ac:dyDescent="0.35"/>
  <cols>
    <col min="1" max="1" width="35.7265625" style="80" customWidth="1"/>
    <col min="2" max="2" width="18.7265625" style="80" customWidth="1"/>
    <col min="3" max="3" width="39.54296875" style="80" bestFit="1" customWidth="1"/>
    <col min="4" max="16384" width="28.81640625" style="80"/>
  </cols>
  <sheetData>
    <row r="1" spans="1:12" ht="43.5" customHeight="1" x14ac:dyDescent="0.35">
      <c r="A1" s="212" t="s">
        <v>525</v>
      </c>
      <c r="B1" s="226"/>
      <c r="C1" s="226"/>
      <c r="D1" s="226"/>
      <c r="E1" s="226"/>
      <c r="F1" s="226"/>
      <c r="G1" s="226"/>
      <c r="H1" s="226"/>
      <c r="I1" s="226"/>
      <c r="J1" s="226"/>
      <c r="K1" s="226"/>
    </row>
    <row r="2" spans="1:12" ht="18" customHeight="1" x14ac:dyDescent="0.35">
      <c r="A2" s="26" t="s">
        <v>315</v>
      </c>
      <c r="B2" s="22"/>
      <c r="C2" s="22"/>
      <c r="D2" s="22"/>
      <c r="E2" s="22"/>
      <c r="F2" s="22"/>
      <c r="G2" s="22"/>
      <c r="H2" s="27"/>
      <c r="I2" s="200"/>
      <c r="J2" s="200"/>
      <c r="K2" s="200"/>
    </row>
    <row r="3" spans="1:12" ht="15.75" customHeight="1" x14ac:dyDescent="0.35">
      <c r="A3" s="30" t="s">
        <v>689</v>
      </c>
      <c r="B3" s="31"/>
      <c r="C3" s="31"/>
      <c r="D3" s="31"/>
      <c r="E3" s="31"/>
      <c r="F3" s="31"/>
      <c r="G3" s="31"/>
      <c r="H3" s="32"/>
      <c r="I3" s="200"/>
      <c r="J3" s="200"/>
      <c r="K3" s="200"/>
    </row>
    <row r="4" spans="1:12" ht="187.5" customHeight="1" x14ac:dyDescent="0.35">
      <c r="A4" s="282" t="s">
        <v>190</v>
      </c>
      <c r="B4" s="285" t="s">
        <v>336</v>
      </c>
      <c r="C4" s="285" t="s">
        <v>337</v>
      </c>
      <c r="D4" s="35" t="s">
        <v>408</v>
      </c>
      <c r="E4" s="35" t="s">
        <v>433</v>
      </c>
      <c r="F4" s="65" t="s">
        <v>439</v>
      </c>
      <c r="G4" s="36" t="s">
        <v>583</v>
      </c>
      <c r="H4" s="36" t="s">
        <v>579</v>
      </c>
      <c r="I4" s="36" t="s">
        <v>584</v>
      </c>
      <c r="J4" s="36" t="s">
        <v>404</v>
      </c>
      <c r="K4" s="36" t="s">
        <v>409</v>
      </c>
    </row>
    <row r="5" spans="1:12" x14ac:dyDescent="0.35">
      <c r="A5" s="283"/>
      <c r="B5" s="286"/>
      <c r="C5" s="286"/>
      <c r="D5" s="34" t="s">
        <v>195</v>
      </c>
      <c r="E5" s="34" t="s">
        <v>196</v>
      </c>
      <c r="F5" s="25" t="s">
        <v>197</v>
      </c>
      <c r="G5" s="25" t="s">
        <v>198</v>
      </c>
      <c r="H5" s="25" t="s">
        <v>199</v>
      </c>
      <c r="I5" s="25" t="s">
        <v>200</v>
      </c>
      <c r="J5" s="25" t="s">
        <v>201</v>
      </c>
      <c r="K5" s="25" t="s">
        <v>202</v>
      </c>
    </row>
    <row r="6" spans="1:12" ht="41.5" customHeight="1" x14ac:dyDescent="0.35">
      <c r="A6" s="284"/>
      <c r="B6" s="287"/>
      <c r="C6" s="287"/>
      <c r="D6" s="34"/>
      <c r="E6" s="34"/>
      <c r="F6" s="25"/>
      <c r="G6" s="37" t="s">
        <v>578</v>
      </c>
      <c r="H6" s="25"/>
      <c r="I6" s="25"/>
      <c r="J6" s="37" t="s">
        <v>509</v>
      </c>
      <c r="K6" s="37" t="s">
        <v>510</v>
      </c>
    </row>
    <row r="7" spans="1:12" x14ac:dyDescent="0.35">
      <c r="A7" s="135" t="s">
        <v>230</v>
      </c>
      <c r="B7" s="8"/>
      <c r="C7" s="8"/>
      <c r="D7" s="12">
        <f>SUMPRODUCT(D8:D158, $F8:$F158)/$F7</f>
        <v>5.2518963742596947</v>
      </c>
      <c r="E7" s="12">
        <v>5.8978126846147365</v>
      </c>
      <c r="F7" s="13">
        <f>SUM(F8:F158)</f>
        <v>26370.409999999996</v>
      </c>
      <c r="G7" s="12">
        <f>SUMPRODUCT(F8:F158,G8:G158)/F7</f>
        <v>5.452833509803539</v>
      </c>
      <c r="H7" s="12">
        <f>SUMPRODUCT(F8:F158,H8:H158)/F7</f>
        <v>6.209736972506545</v>
      </c>
      <c r="I7" s="12">
        <f>SUMPRODUCT(F8:F158,I8:I158)/F7</f>
        <v>6.1083338590735474</v>
      </c>
      <c r="J7" s="12">
        <v>6.1084182226387913</v>
      </c>
      <c r="K7" s="12">
        <f>J7-E7</f>
        <v>0.21060553802405479</v>
      </c>
      <c r="L7" s="227"/>
    </row>
    <row r="8" spans="1:12" x14ac:dyDescent="0.35">
      <c r="A8" s="9" t="s">
        <v>29</v>
      </c>
      <c r="B8" s="10">
        <v>831</v>
      </c>
      <c r="C8" s="9" t="s">
        <v>30</v>
      </c>
      <c r="D8" s="11">
        <v>6.8971452835039884</v>
      </c>
      <c r="E8" s="11">
        <v>6.9</v>
      </c>
      <c r="F8" s="158">
        <v>411.1</v>
      </c>
      <c r="G8" s="11">
        <v>7.1610295108260456</v>
      </c>
      <c r="H8" s="11">
        <f>IF(G8&lt; 5.47, 5.47, G8)</f>
        <v>7.1610295108260456</v>
      </c>
      <c r="I8" s="11">
        <f>IF(H8 &lt; 10, H8, 10)</f>
        <v>7.1610295108260456</v>
      </c>
      <c r="J8" s="11">
        <f>ROUND(I8, 2)</f>
        <v>7.16</v>
      </c>
      <c r="K8" s="11">
        <f>IFERROR(J8-E8,"")</f>
        <v>0.25999999999999979</v>
      </c>
      <c r="L8" s="227"/>
    </row>
    <row r="9" spans="1:12" x14ac:dyDescent="0.35">
      <c r="A9" s="9" t="s">
        <v>29</v>
      </c>
      <c r="B9" s="10">
        <v>830</v>
      </c>
      <c r="C9" s="9" t="s">
        <v>31</v>
      </c>
      <c r="D9" s="11">
        <v>5.3441985793110627</v>
      </c>
      <c r="E9" s="11">
        <v>5.34</v>
      </c>
      <c r="F9" s="158">
        <v>435.43</v>
      </c>
      <c r="G9" s="11">
        <v>5.5486671898433144</v>
      </c>
      <c r="H9" s="11">
        <f t="shared" ref="H9:H71" si="0">IF(G9&lt; 5.47, 5.47, G9)</f>
        <v>5.5486671898433144</v>
      </c>
      <c r="I9" s="11">
        <f t="shared" ref="I9:I71" si="1">IF(H9 &lt; 10, H9, 10)</f>
        <v>5.5486671898433144</v>
      </c>
      <c r="J9" s="11">
        <f t="shared" ref="J9:J71" si="2">ROUND(I9, 2)</f>
        <v>5.55</v>
      </c>
      <c r="K9" s="11">
        <f>IFERROR(J9-E9,"")</f>
        <v>0.20999999999999996</v>
      </c>
    </row>
    <row r="10" spans="1:12" x14ac:dyDescent="0.35">
      <c r="A10" s="9" t="s">
        <v>29</v>
      </c>
      <c r="B10" s="10">
        <v>856</v>
      </c>
      <c r="C10" s="9" t="s">
        <v>32</v>
      </c>
      <c r="D10" s="108"/>
      <c r="E10" s="108"/>
      <c r="F10" s="159" t="s">
        <v>434</v>
      </c>
      <c r="G10" s="159" t="s">
        <v>434</v>
      </c>
      <c r="H10" s="159" t="s">
        <v>434</v>
      </c>
      <c r="I10" s="159"/>
      <c r="J10" s="108"/>
      <c r="K10" s="108"/>
    </row>
    <row r="11" spans="1:12" x14ac:dyDescent="0.35">
      <c r="A11" s="9" t="s">
        <v>29</v>
      </c>
      <c r="B11" s="10">
        <v>855</v>
      </c>
      <c r="C11" s="9" t="s">
        <v>33</v>
      </c>
      <c r="D11" s="11">
        <v>5.5627862178012899</v>
      </c>
      <c r="E11" s="11">
        <v>5.56</v>
      </c>
      <c r="F11" s="158">
        <v>74</v>
      </c>
      <c r="G11" s="11">
        <v>5.7756179739124969</v>
      </c>
      <c r="H11" s="11">
        <f t="shared" si="0"/>
        <v>5.7756179739124969</v>
      </c>
      <c r="I11" s="11">
        <f t="shared" si="1"/>
        <v>5.7756179739124969</v>
      </c>
      <c r="J11" s="11">
        <f t="shared" si="2"/>
        <v>5.78</v>
      </c>
      <c r="K11" s="11">
        <f>IFERROR(J11-E11,"")</f>
        <v>0.22000000000000064</v>
      </c>
    </row>
    <row r="12" spans="1:12" x14ac:dyDescent="0.35">
      <c r="A12" s="9" t="s">
        <v>29</v>
      </c>
      <c r="B12" s="10">
        <v>925</v>
      </c>
      <c r="C12" s="9" t="s">
        <v>34</v>
      </c>
      <c r="D12" s="11">
        <v>4.4454094292033819</v>
      </c>
      <c r="E12" s="11">
        <v>5.27</v>
      </c>
      <c r="F12" s="158">
        <v>314.13</v>
      </c>
      <c r="G12" s="11">
        <v>4.6154904386843887</v>
      </c>
      <c r="H12" s="11">
        <f t="shared" si="0"/>
        <v>5.47</v>
      </c>
      <c r="I12" s="11">
        <f t="shared" si="1"/>
        <v>5.47</v>
      </c>
      <c r="J12" s="11">
        <f t="shared" si="2"/>
        <v>5.47</v>
      </c>
      <c r="K12" s="11">
        <f>IFERROR(J12-E12,"")</f>
        <v>0.20000000000000018</v>
      </c>
    </row>
    <row r="13" spans="1:12" x14ac:dyDescent="0.35">
      <c r="A13" s="9" t="s">
        <v>29</v>
      </c>
      <c r="B13" s="10">
        <v>940</v>
      </c>
      <c r="C13" s="9" t="s">
        <v>35</v>
      </c>
      <c r="D13" s="11">
        <v>6.8012062511796723</v>
      </c>
      <c r="E13" s="11">
        <v>6.8</v>
      </c>
      <c r="F13" s="158">
        <v>321.47000000000003</v>
      </c>
      <c r="G13" s="11">
        <v>7.0614198587925179</v>
      </c>
      <c r="H13" s="11">
        <f>IF(G13&lt; 5.47, 5.47, G13)</f>
        <v>7.0614198587925179</v>
      </c>
      <c r="I13" s="11">
        <f t="shared" si="1"/>
        <v>7.0614198587925179</v>
      </c>
      <c r="J13" s="11">
        <f t="shared" si="2"/>
        <v>7.06</v>
      </c>
      <c r="K13" s="11">
        <f>IFERROR(J13-E13,"")</f>
        <v>0.25999999999999979</v>
      </c>
    </row>
    <row r="14" spans="1:12" x14ac:dyDescent="0.35">
      <c r="A14" s="9" t="s">
        <v>29</v>
      </c>
      <c r="B14" s="10">
        <v>892</v>
      </c>
      <c r="C14" s="9" t="s">
        <v>36</v>
      </c>
      <c r="D14" s="11">
        <v>5.487800773383686</v>
      </c>
      <c r="E14" s="11">
        <v>5.49</v>
      </c>
      <c r="F14" s="158">
        <v>53</v>
      </c>
      <c r="G14" s="11">
        <v>5.6977635923843657</v>
      </c>
      <c r="H14" s="11">
        <f t="shared" si="0"/>
        <v>5.6977635923843657</v>
      </c>
      <c r="I14" s="11">
        <f t="shared" si="1"/>
        <v>5.6977635923843657</v>
      </c>
      <c r="J14" s="11">
        <f t="shared" si="2"/>
        <v>5.7</v>
      </c>
      <c r="K14" s="11">
        <f>IFERROR(J14-E14,"")</f>
        <v>0.20999999999999996</v>
      </c>
    </row>
    <row r="15" spans="1:12" x14ac:dyDescent="0.35">
      <c r="A15" s="9" t="s">
        <v>29</v>
      </c>
      <c r="B15" s="10">
        <v>891</v>
      </c>
      <c r="C15" s="9" t="s">
        <v>37</v>
      </c>
      <c r="D15" s="108"/>
      <c r="E15" s="108"/>
      <c r="F15" s="159" t="s">
        <v>434</v>
      </c>
      <c r="G15" s="159" t="s">
        <v>434</v>
      </c>
      <c r="H15" s="159" t="s">
        <v>434</v>
      </c>
      <c r="I15" s="159"/>
      <c r="J15" s="108"/>
      <c r="K15" s="108"/>
      <c r="L15" s="227"/>
    </row>
    <row r="16" spans="1:12" x14ac:dyDescent="0.35">
      <c r="A16" s="9" t="s">
        <v>29</v>
      </c>
      <c r="B16" s="10">
        <v>857</v>
      </c>
      <c r="C16" s="9" t="s">
        <v>38</v>
      </c>
      <c r="D16" s="108"/>
      <c r="E16" s="108"/>
      <c r="F16" s="159" t="s">
        <v>434</v>
      </c>
      <c r="G16" s="159" t="s">
        <v>434</v>
      </c>
      <c r="H16" s="159" t="s">
        <v>434</v>
      </c>
      <c r="I16" s="159"/>
      <c r="J16" s="108"/>
      <c r="K16" s="108"/>
    </row>
    <row r="17" spans="1:11" x14ac:dyDescent="0.35">
      <c r="A17" s="9" t="s">
        <v>29</v>
      </c>
      <c r="B17" s="10">
        <v>941</v>
      </c>
      <c r="C17" s="9" t="s">
        <v>39</v>
      </c>
      <c r="D17" s="11">
        <v>7.3460959989431522</v>
      </c>
      <c r="E17" s="11">
        <v>7.35</v>
      </c>
      <c r="F17" s="158">
        <v>256.77</v>
      </c>
      <c r="G17" s="11">
        <v>7.6271570447574479</v>
      </c>
      <c r="H17" s="11">
        <f t="shared" si="0"/>
        <v>7.6271570447574479</v>
      </c>
      <c r="I17" s="11">
        <f t="shared" si="1"/>
        <v>7.6271570447574479</v>
      </c>
      <c r="J17" s="11">
        <f t="shared" si="2"/>
        <v>7.63</v>
      </c>
      <c r="K17" s="11">
        <f t="shared" ref="K17:K25" si="3">IFERROR(J17-E17,"")</f>
        <v>0.28000000000000025</v>
      </c>
    </row>
    <row r="18" spans="1:11" x14ac:dyDescent="0.35">
      <c r="A18" s="9" t="s">
        <v>40</v>
      </c>
      <c r="B18" s="10">
        <v>822</v>
      </c>
      <c r="C18" s="9" t="s">
        <v>41</v>
      </c>
      <c r="D18" s="11">
        <v>2.2070146014044076</v>
      </c>
      <c r="E18" s="11">
        <v>5.27</v>
      </c>
      <c r="F18" s="158">
        <v>198.23</v>
      </c>
      <c r="G18" s="11">
        <v>2.2914548036679481</v>
      </c>
      <c r="H18" s="11">
        <f t="shared" si="0"/>
        <v>5.47</v>
      </c>
      <c r="I18" s="11">
        <f t="shared" si="1"/>
        <v>5.47</v>
      </c>
      <c r="J18" s="11">
        <f t="shared" si="2"/>
        <v>5.47</v>
      </c>
      <c r="K18" s="11">
        <f t="shared" si="3"/>
        <v>0.20000000000000018</v>
      </c>
    </row>
    <row r="19" spans="1:11" x14ac:dyDescent="0.35">
      <c r="A19" s="9" t="s">
        <v>40</v>
      </c>
      <c r="B19" s="10">
        <v>873</v>
      </c>
      <c r="C19" s="9" t="s">
        <v>42</v>
      </c>
      <c r="D19" s="11">
        <v>5.7325955331845453</v>
      </c>
      <c r="E19" s="11">
        <v>5.73</v>
      </c>
      <c r="F19" s="158">
        <v>427</v>
      </c>
      <c r="G19" s="11">
        <v>5.9519241801310336</v>
      </c>
      <c r="H19" s="11">
        <f t="shared" si="0"/>
        <v>5.9519241801310336</v>
      </c>
      <c r="I19" s="11">
        <f t="shared" si="1"/>
        <v>5.9519241801310336</v>
      </c>
      <c r="J19" s="11">
        <f t="shared" si="2"/>
        <v>5.95</v>
      </c>
      <c r="K19" s="11">
        <f t="shared" si="3"/>
        <v>0.21999999999999975</v>
      </c>
    </row>
    <row r="20" spans="1:11" x14ac:dyDescent="0.35">
      <c r="A20" s="9" t="s">
        <v>40</v>
      </c>
      <c r="B20" s="10">
        <v>823</v>
      </c>
      <c r="C20" s="9" t="s">
        <v>43</v>
      </c>
      <c r="D20" s="11">
        <v>4.0463269764095031</v>
      </c>
      <c r="E20" s="11">
        <v>5.27</v>
      </c>
      <c r="F20" s="158">
        <v>149.80000000000001</v>
      </c>
      <c r="G20" s="11">
        <v>4.201139123141572</v>
      </c>
      <c r="H20" s="11">
        <f t="shared" si="0"/>
        <v>5.47</v>
      </c>
      <c r="I20" s="11">
        <f t="shared" si="1"/>
        <v>5.47</v>
      </c>
      <c r="J20" s="11">
        <f t="shared" si="2"/>
        <v>5.47</v>
      </c>
      <c r="K20" s="11">
        <f t="shared" si="3"/>
        <v>0.20000000000000018</v>
      </c>
    </row>
    <row r="21" spans="1:11" x14ac:dyDescent="0.35">
      <c r="A21" s="9" t="s">
        <v>40</v>
      </c>
      <c r="B21" s="10">
        <v>881</v>
      </c>
      <c r="C21" s="9" t="s">
        <v>44</v>
      </c>
      <c r="D21" s="11">
        <v>3.8180931863144432</v>
      </c>
      <c r="E21" s="11">
        <v>5.27</v>
      </c>
      <c r="F21" s="158">
        <v>186.6</v>
      </c>
      <c r="G21" s="11">
        <v>3.9641731264780837</v>
      </c>
      <c r="H21" s="11">
        <f t="shared" si="0"/>
        <v>5.47</v>
      </c>
      <c r="I21" s="11">
        <f t="shared" si="1"/>
        <v>5.47</v>
      </c>
      <c r="J21" s="11">
        <f t="shared" si="2"/>
        <v>5.47</v>
      </c>
      <c r="K21" s="11">
        <f t="shared" si="3"/>
        <v>0.20000000000000018</v>
      </c>
    </row>
    <row r="22" spans="1:11" x14ac:dyDescent="0.35">
      <c r="A22" s="9" t="s">
        <v>40</v>
      </c>
      <c r="B22" s="10">
        <v>919</v>
      </c>
      <c r="C22" s="9" t="s">
        <v>45</v>
      </c>
      <c r="D22" s="11">
        <v>4.0041831299129944</v>
      </c>
      <c r="E22" s="11">
        <v>5.27</v>
      </c>
      <c r="F22" s="158">
        <v>1183.3</v>
      </c>
      <c r="G22" s="11">
        <v>4.157382856446274</v>
      </c>
      <c r="H22" s="11">
        <f t="shared" si="0"/>
        <v>5.47</v>
      </c>
      <c r="I22" s="11">
        <f t="shared" si="1"/>
        <v>5.47</v>
      </c>
      <c r="J22" s="11">
        <f t="shared" si="2"/>
        <v>5.47</v>
      </c>
      <c r="K22" s="11">
        <f t="shared" si="3"/>
        <v>0.20000000000000018</v>
      </c>
    </row>
    <row r="23" spans="1:11" x14ac:dyDescent="0.35">
      <c r="A23" s="9" t="s">
        <v>40</v>
      </c>
      <c r="B23" s="10">
        <v>821</v>
      </c>
      <c r="C23" s="9" t="s">
        <v>46</v>
      </c>
      <c r="D23" s="11">
        <v>6.2514849942232367</v>
      </c>
      <c r="E23" s="11">
        <v>6.25</v>
      </c>
      <c r="F23" s="158">
        <v>567.83000000000004</v>
      </c>
      <c r="G23" s="11">
        <v>6.4906663104790461</v>
      </c>
      <c r="H23" s="11">
        <f t="shared" si="0"/>
        <v>6.4906663104790461</v>
      </c>
      <c r="I23" s="11">
        <f t="shared" si="1"/>
        <v>6.4906663104790461</v>
      </c>
      <c r="J23" s="11">
        <f t="shared" si="2"/>
        <v>6.49</v>
      </c>
      <c r="K23" s="11">
        <f t="shared" si="3"/>
        <v>0.24000000000000021</v>
      </c>
    </row>
    <row r="24" spans="1:11" x14ac:dyDescent="0.35">
      <c r="A24" s="9" t="s">
        <v>40</v>
      </c>
      <c r="B24" s="10">
        <v>926</v>
      </c>
      <c r="C24" s="9" t="s">
        <v>47</v>
      </c>
      <c r="D24" s="11">
        <v>4.840416354678946</v>
      </c>
      <c r="E24" s="11">
        <v>5.27</v>
      </c>
      <c r="F24" s="158">
        <v>153.30000000000001</v>
      </c>
      <c r="G24" s="11">
        <v>5.0256102975594104</v>
      </c>
      <c r="H24" s="11">
        <f t="shared" si="0"/>
        <v>5.47</v>
      </c>
      <c r="I24" s="11">
        <f t="shared" si="1"/>
        <v>5.47</v>
      </c>
      <c r="J24" s="11">
        <f t="shared" si="2"/>
        <v>5.47</v>
      </c>
      <c r="K24" s="11">
        <f t="shared" si="3"/>
        <v>0.20000000000000018</v>
      </c>
    </row>
    <row r="25" spans="1:11" x14ac:dyDescent="0.35">
      <c r="A25" s="9" t="s">
        <v>40</v>
      </c>
      <c r="B25" s="10">
        <v>874</v>
      </c>
      <c r="C25" s="9" t="s">
        <v>48</v>
      </c>
      <c r="D25" s="11">
        <v>6.6421552248094988</v>
      </c>
      <c r="E25" s="11">
        <v>6.64</v>
      </c>
      <c r="F25" s="158">
        <v>70.73</v>
      </c>
      <c r="G25" s="11">
        <v>6.8962835528648938</v>
      </c>
      <c r="H25" s="11">
        <f t="shared" si="0"/>
        <v>6.8962835528648938</v>
      </c>
      <c r="I25" s="11">
        <f t="shared" si="1"/>
        <v>6.8962835528648938</v>
      </c>
      <c r="J25" s="11">
        <f t="shared" si="2"/>
        <v>6.9</v>
      </c>
      <c r="K25" s="11">
        <f t="shared" si="3"/>
        <v>0.26000000000000068</v>
      </c>
    </row>
    <row r="26" spans="1:11" x14ac:dyDescent="0.35">
      <c r="A26" s="9" t="s">
        <v>40</v>
      </c>
      <c r="B26" s="10">
        <v>882</v>
      </c>
      <c r="C26" s="9" t="s">
        <v>49</v>
      </c>
      <c r="D26" s="108"/>
      <c r="E26" s="108"/>
      <c r="F26" s="159" t="s">
        <v>434</v>
      </c>
      <c r="G26" s="159" t="s">
        <v>434</v>
      </c>
      <c r="H26" s="159" t="s">
        <v>434</v>
      </c>
      <c r="I26" s="159"/>
      <c r="J26" s="108"/>
      <c r="K26" s="108"/>
    </row>
    <row r="27" spans="1:11" x14ac:dyDescent="0.35">
      <c r="A27" s="9" t="s">
        <v>40</v>
      </c>
      <c r="B27" s="10">
        <v>935</v>
      </c>
      <c r="C27" s="9" t="s">
        <v>50</v>
      </c>
      <c r="D27" s="11">
        <v>4.927947779072535</v>
      </c>
      <c r="E27" s="11">
        <v>5.27</v>
      </c>
      <c r="F27" s="158">
        <v>74.2</v>
      </c>
      <c r="G27" s="11">
        <v>5.1164906672547241</v>
      </c>
      <c r="H27" s="11">
        <f t="shared" si="0"/>
        <v>5.47</v>
      </c>
      <c r="I27" s="11">
        <f t="shared" si="1"/>
        <v>5.47</v>
      </c>
      <c r="J27" s="11">
        <f t="shared" si="2"/>
        <v>5.47</v>
      </c>
      <c r="K27" s="11">
        <f>IFERROR(J27-E27,"")</f>
        <v>0.20000000000000018</v>
      </c>
    </row>
    <row r="28" spans="1:11" x14ac:dyDescent="0.35">
      <c r="A28" s="9" t="s">
        <v>40</v>
      </c>
      <c r="B28" s="10">
        <v>883</v>
      </c>
      <c r="C28" s="9" t="s">
        <v>51</v>
      </c>
      <c r="D28" s="108"/>
      <c r="E28" s="108"/>
      <c r="F28" s="159" t="s">
        <v>434</v>
      </c>
      <c r="G28" s="159" t="s">
        <v>434</v>
      </c>
      <c r="H28" s="159" t="s">
        <v>434</v>
      </c>
      <c r="I28" s="159"/>
      <c r="J28" s="108"/>
      <c r="K28" s="108"/>
    </row>
    <row r="29" spans="1:11" x14ac:dyDescent="0.35">
      <c r="A29" s="9" t="s">
        <v>52</v>
      </c>
      <c r="B29" s="10">
        <v>202</v>
      </c>
      <c r="C29" s="9" t="s">
        <v>53</v>
      </c>
      <c r="D29" s="11">
        <v>1.6602521200811509</v>
      </c>
      <c r="E29" s="11">
        <v>5.27</v>
      </c>
      <c r="F29" s="158">
        <v>73</v>
      </c>
      <c r="G29" s="11">
        <v>1.7237732335069136</v>
      </c>
      <c r="H29" s="11">
        <f t="shared" si="0"/>
        <v>5.47</v>
      </c>
      <c r="I29" s="11">
        <f t="shared" si="1"/>
        <v>5.47</v>
      </c>
      <c r="J29" s="11">
        <f t="shared" si="2"/>
        <v>5.47</v>
      </c>
      <c r="K29" s="11">
        <f t="shared" ref="K29:K44" si="4">IFERROR(J29-E29,"")</f>
        <v>0.20000000000000018</v>
      </c>
    </row>
    <row r="30" spans="1:11" x14ac:dyDescent="0.35">
      <c r="A30" s="9" t="s">
        <v>52</v>
      </c>
      <c r="B30" s="10">
        <v>204</v>
      </c>
      <c r="C30" s="9" t="s">
        <v>54</v>
      </c>
      <c r="D30" s="11">
        <v>7.9893390216522189</v>
      </c>
      <c r="E30" s="11">
        <v>7.99</v>
      </c>
      <c r="F30" s="158">
        <v>130</v>
      </c>
      <c r="G30" s="11">
        <v>8.2950104941069203</v>
      </c>
      <c r="H30" s="11">
        <f t="shared" si="0"/>
        <v>8.2950104941069203</v>
      </c>
      <c r="I30" s="11">
        <f t="shared" si="1"/>
        <v>8.2950104941069203</v>
      </c>
      <c r="J30" s="11">
        <f t="shared" si="2"/>
        <v>8.3000000000000007</v>
      </c>
      <c r="K30" s="11">
        <f t="shared" si="4"/>
        <v>0.3100000000000005</v>
      </c>
    </row>
    <row r="31" spans="1:11" x14ac:dyDescent="0.35">
      <c r="A31" s="9" t="s">
        <v>52</v>
      </c>
      <c r="B31" s="10">
        <v>205</v>
      </c>
      <c r="C31" s="9" t="s">
        <v>55</v>
      </c>
      <c r="D31" s="11">
        <v>8.4129044663327477</v>
      </c>
      <c r="E31" s="11">
        <v>8.41</v>
      </c>
      <c r="F31" s="158">
        <v>205</v>
      </c>
      <c r="G31" s="11">
        <v>8.734781518849271</v>
      </c>
      <c r="H31" s="11">
        <f t="shared" si="0"/>
        <v>8.734781518849271</v>
      </c>
      <c r="I31" s="11">
        <f t="shared" si="1"/>
        <v>8.734781518849271</v>
      </c>
      <c r="J31" s="11">
        <f t="shared" si="2"/>
        <v>8.73</v>
      </c>
      <c r="K31" s="11">
        <f t="shared" si="4"/>
        <v>0.32000000000000028</v>
      </c>
    </row>
    <row r="32" spans="1:11" x14ac:dyDescent="0.35">
      <c r="A32" s="9" t="s">
        <v>52</v>
      </c>
      <c r="B32" s="10">
        <v>309</v>
      </c>
      <c r="C32" s="9" t="s">
        <v>56</v>
      </c>
      <c r="D32" s="11">
        <v>10.703791657934538</v>
      </c>
      <c r="E32" s="11">
        <v>10</v>
      </c>
      <c r="F32" s="158">
        <v>241</v>
      </c>
      <c r="G32" s="11">
        <v>11.113317871312395</v>
      </c>
      <c r="H32" s="11">
        <f t="shared" si="0"/>
        <v>11.113317871312395</v>
      </c>
      <c r="I32" s="11">
        <f t="shared" si="1"/>
        <v>10</v>
      </c>
      <c r="J32" s="11">
        <f t="shared" si="2"/>
        <v>10</v>
      </c>
      <c r="K32" s="11">
        <f t="shared" si="4"/>
        <v>0</v>
      </c>
    </row>
    <row r="33" spans="1:11" x14ac:dyDescent="0.35">
      <c r="A33" s="9" t="s">
        <v>52</v>
      </c>
      <c r="B33" s="10">
        <v>206</v>
      </c>
      <c r="C33" s="9" t="s">
        <v>57</v>
      </c>
      <c r="D33" s="11">
        <v>6.5432948830560704</v>
      </c>
      <c r="E33" s="11">
        <v>6.54</v>
      </c>
      <c r="F33" s="158">
        <v>133</v>
      </c>
      <c r="G33" s="11">
        <v>6.7936408223369682</v>
      </c>
      <c r="H33" s="11">
        <f t="shared" si="0"/>
        <v>6.7936408223369682</v>
      </c>
      <c r="I33" s="11">
        <f t="shared" si="1"/>
        <v>6.7936408223369682</v>
      </c>
      <c r="J33" s="11">
        <f t="shared" si="2"/>
        <v>6.79</v>
      </c>
      <c r="K33" s="11">
        <f t="shared" si="4"/>
        <v>0.25</v>
      </c>
    </row>
    <row r="34" spans="1:11" x14ac:dyDescent="0.35">
      <c r="A34" s="9" t="s">
        <v>52</v>
      </c>
      <c r="B34" s="10">
        <v>207</v>
      </c>
      <c r="C34" s="9" t="s">
        <v>58</v>
      </c>
      <c r="D34" s="11">
        <v>8.5286435854865488</v>
      </c>
      <c r="E34" s="11">
        <v>8.5299999999999994</v>
      </c>
      <c r="F34" s="158">
        <v>164</v>
      </c>
      <c r="G34" s="11">
        <v>8.854948807451942</v>
      </c>
      <c r="H34" s="11">
        <f t="shared" si="0"/>
        <v>8.854948807451942</v>
      </c>
      <c r="I34" s="11">
        <f t="shared" si="1"/>
        <v>8.854948807451942</v>
      </c>
      <c r="J34" s="11">
        <f t="shared" si="2"/>
        <v>8.85</v>
      </c>
      <c r="K34" s="11">
        <f t="shared" si="4"/>
        <v>0.32000000000000028</v>
      </c>
    </row>
    <row r="35" spans="1:11" x14ac:dyDescent="0.35">
      <c r="A35" s="9" t="s">
        <v>52</v>
      </c>
      <c r="B35" s="10">
        <v>208</v>
      </c>
      <c r="C35" s="9" t="s">
        <v>59</v>
      </c>
      <c r="D35" s="11">
        <v>4.8199238475137367</v>
      </c>
      <c r="E35" s="11">
        <v>5.27</v>
      </c>
      <c r="F35" s="158">
        <v>235</v>
      </c>
      <c r="G35" s="11">
        <v>5.0043337487078361</v>
      </c>
      <c r="H35" s="11">
        <f t="shared" si="0"/>
        <v>5.47</v>
      </c>
      <c r="I35" s="11">
        <f t="shared" si="1"/>
        <v>5.47</v>
      </c>
      <c r="J35" s="11">
        <f t="shared" si="2"/>
        <v>5.47</v>
      </c>
      <c r="K35" s="11">
        <f t="shared" si="4"/>
        <v>0.20000000000000018</v>
      </c>
    </row>
    <row r="36" spans="1:11" x14ac:dyDescent="0.35">
      <c r="A36" s="9" t="s">
        <v>52</v>
      </c>
      <c r="B36" s="10">
        <v>209</v>
      </c>
      <c r="C36" s="9" t="s">
        <v>60</v>
      </c>
      <c r="D36" s="11">
        <v>6.1906462768901642</v>
      </c>
      <c r="E36" s="11">
        <v>6.19</v>
      </c>
      <c r="F36" s="158">
        <v>145</v>
      </c>
      <c r="G36" s="11">
        <v>6.4274999086830844</v>
      </c>
      <c r="H36" s="11">
        <f t="shared" si="0"/>
        <v>6.4274999086830844</v>
      </c>
      <c r="I36" s="11">
        <f t="shared" si="1"/>
        <v>6.4274999086830844</v>
      </c>
      <c r="J36" s="11">
        <f t="shared" si="2"/>
        <v>6.43</v>
      </c>
      <c r="K36" s="11">
        <f t="shared" si="4"/>
        <v>0.23999999999999932</v>
      </c>
    </row>
    <row r="37" spans="1:11" x14ac:dyDescent="0.35">
      <c r="A37" s="9" t="s">
        <v>52</v>
      </c>
      <c r="B37" s="10">
        <v>316</v>
      </c>
      <c r="C37" s="9" t="s">
        <v>61</v>
      </c>
      <c r="D37" s="11">
        <v>6.1353291819473288</v>
      </c>
      <c r="E37" s="11">
        <v>6.14</v>
      </c>
      <c r="F37" s="158">
        <v>814</v>
      </c>
      <c r="G37" s="11">
        <v>6.3700663861087179</v>
      </c>
      <c r="H37" s="11">
        <f t="shared" si="0"/>
        <v>6.3700663861087179</v>
      </c>
      <c r="I37" s="11">
        <f t="shared" si="1"/>
        <v>6.3700663861087179</v>
      </c>
      <c r="J37" s="11">
        <f t="shared" si="2"/>
        <v>6.37</v>
      </c>
      <c r="K37" s="11">
        <f t="shared" si="4"/>
        <v>0.23000000000000043</v>
      </c>
    </row>
    <row r="38" spans="1:11" x14ac:dyDescent="0.35">
      <c r="A38" s="9" t="s">
        <v>52</v>
      </c>
      <c r="B38" s="10">
        <v>210</v>
      </c>
      <c r="C38" s="9" t="s">
        <v>62</v>
      </c>
      <c r="D38" s="11">
        <v>8.4209727855109424</v>
      </c>
      <c r="E38" s="11">
        <v>8.42</v>
      </c>
      <c r="F38" s="158">
        <v>284</v>
      </c>
      <c r="G38" s="11">
        <v>8.743158531274398</v>
      </c>
      <c r="H38" s="11">
        <f t="shared" si="0"/>
        <v>8.743158531274398</v>
      </c>
      <c r="I38" s="11">
        <f t="shared" si="1"/>
        <v>8.743158531274398</v>
      </c>
      <c r="J38" s="11">
        <f t="shared" si="2"/>
        <v>8.74</v>
      </c>
      <c r="K38" s="11">
        <f t="shared" si="4"/>
        <v>0.32000000000000028</v>
      </c>
    </row>
    <row r="39" spans="1:11" x14ac:dyDescent="0.35">
      <c r="A39" s="9" t="s">
        <v>52</v>
      </c>
      <c r="B39" s="10">
        <v>211</v>
      </c>
      <c r="C39" s="9" t="s">
        <v>63</v>
      </c>
      <c r="D39" s="11">
        <v>4.2283344712744109</v>
      </c>
      <c r="E39" s="11">
        <v>5.27</v>
      </c>
      <c r="F39" s="158">
        <v>234</v>
      </c>
      <c r="G39" s="11">
        <v>4.3901102102138418</v>
      </c>
      <c r="H39" s="11">
        <f t="shared" si="0"/>
        <v>5.47</v>
      </c>
      <c r="I39" s="11">
        <f t="shared" si="1"/>
        <v>5.47</v>
      </c>
      <c r="J39" s="11">
        <f t="shared" si="2"/>
        <v>5.47</v>
      </c>
      <c r="K39" s="11">
        <f t="shared" si="4"/>
        <v>0.20000000000000018</v>
      </c>
    </row>
    <row r="40" spans="1:11" x14ac:dyDescent="0.35">
      <c r="A40" s="9" t="s">
        <v>52</v>
      </c>
      <c r="B40" s="10">
        <v>212</v>
      </c>
      <c r="C40" s="9" t="s">
        <v>64</v>
      </c>
      <c r="D40" s="11">
        <v>7.546303550340971</v>
      </c>
      <c r="E40" s="11">
        <v>7.55</v>
      </c>
      <c r="F40" s="158">
        <v>89</v>
      </c>
      <c r="G40" s="11">
        <v>7.8350245210710163</v>
      </c>
      <c r="H40" s="11">
        <f t="shared" si="0"/>
        <v>7.8350245210710163</v>
      </c>
      <c r="I40" s="11">
        <f t="shared" si="1"/>
        <v>7.8350245210710163</v>
      </c>
      <c r="J40" s="11">
        <f t="shared" si="2"/>
        <v>7.84</v>
      </c>
      <c r="K40" s="11">
        <f t="shared" si="4"/>
        <v>0.29000000000000004</v>
      </c>
    </row>
    <row r="41" spans="1:11" x14ac:dyDescent="0.35">
      <c r="A41" s="9" t="s">
        <v>52</v>
      </c>
      <c r="B41" s="10">
        <v>213</v>
      </c>
      <c r="C41" s="9" t="s">
        <v>65</v>
      </c>
      <c r="D41" s="11">
        <v>17.394231981873823</v>
      </c>
      <c r="E41" s="11">
        <v>10</v>
      </c>
      <c r="F41" s="158">
        <v>171</v>
      </c>
      <c r="G41" s="11">
        <v>18.059733907340799</v>
      </c>
      <c r="H41" s="11">
        <f t="shared" si="0"/>
        <v>18.059733907340799</v>
      </c>
      <c r="I41" s="11">
        <f t="shared" si="1"/>
        <v>10</v>
      </c>
      <c r="J41" s="11">
        <f t="shared" si="2"/>
        <v>10</v>
      </c>
      <c r="K41" s="11">
        <f t="shared" si="4"/>
        <v>0</v>
      </c>
    </row>
    <row r="42" spans="1:11" x14ac:dyDescent="0.35">
      <c r="A42" s="9" t="s">
        <v>66</v>
      </c>
      <c r="B42" s="10">
        <v>841</v>
      </c>
      <c r="C42" s="9" t="s">
        <v>67</v>
      </c>
      <c r="D42" s="11">
        <v>4.6397139889774754</v>
      </c>
      <c r="E42" s="11">
        <v>5.27</v>
      </c>
      <c r="F42" s="158">
        <v>119.47</v>
      </c>
      <c r="G42" s="11">
        <v>4.8172290753864786</v>
      </c>
      <c r="H42" s="11">
        <f t="shared" si="0"/>
        <v>5.47</v>
      </c>
      <c r="I42" s="11">
        <f t="shared" si="1"/>
        <v>5.47</v>
      </c>
      <c r="J42" s="11">
        <f t="shared" si="2"/>
        <v>5.47</v>
      </c>
      <c r="K42" s="11">
        <f t="shared" si="4"/>
        <v>0.20000000000000018</v>
      </c>
    </row>
    <row r="43" spans="1:11" x14ac:dyDescent="0.35">
      <c r="A43" s="9" t="s">
        <v>66</v>
      </c>
      <c r="B43" s="10">
        <v>840</v>
      </c>
      <c r="C43" s="9" t="s">
        <v>68</v>
      </c>
      <c r="D43" s="11">
        <v>4.8323480355007522</v>
      </c>
      <c r="E43" s="11">
        <v>5.27</v>
      </c>
      <c r="F43" s="158">
        <v>581.20000000000005</v>
      </c>
      <c r="G43" s="11">
        <v>5.0172332851342851</v>
      </c>
      <c r="H43" s="11">
        <f t="shared" si="0"/>
        <v>5.47</v>
      </c>
      <c r="I43" s="11">
        <f t="shared" si="1"/>
        <v>5.47</v>
      </c>
      <c r="J43" s="11">
        <f t="shared" si="2"/>
        <v>5.47</v>
      </c>
      <c r="K43" s="11">
        <f t="shared" si="4"/>
        <v>0.20000000000000018</v>
      </c>
    </row>
    <row r="44" spans="1:11" x14ac:dyDescent="0.35">
      <c r="A44" s="9" t="s">
        <v>66</v>
      </c>
      <c r="B44" s="10">
        <v>390</v>
      </c>
      <c r="C44" s="9" t="s">
        <v>69</v>
      </c>
      <c r="D44" s="11">
        <v>6.3846896690932686</v>
      </c>
      <c r="E44" s="11">
        <v>6.38</v>
      </c>
      <c r="F44" s="158">
        <v>87</v>
      </c>
      <c r="G44" s="11">
        <v>6.6289673855637927</v>
      </c>
      <c r="H44" s="11">
        <f t="shared" si="0"/>
        <v>6.6289673855637927</v>
      </c>
      <c r="I44" s="11">
        <f t="shared" si="1"/>
        <v>6.6289673855637927</v>
      </c>
      <c r="J44" s="11">
        <f t="shared" si="2"/>
        <v>6.63</v>
      </c>
      <c r="K44" s="11">
        <f t="shared" si="4"/>
        <v>0.25</v>
      </c>
    </row>
    <row r="45" spans="1:11" x14ac:dyDescent="0.35">
      <c r="A45" s="9" t="s">
        <v>66</v>
      </c>
      <c r="B45" s="10">
        <v>805</v>
      </c>
      <c r="C45" s="9" t="s">
        <v>70</v>
      </c>
      <c r="D45" s="108"/>
      <c r="E45" s="108"/>
      <c r="F45" s="159" t="s">
        <v>434</v>
      </c>
      <c r="G45" s="159" t="s">
        <v>434</v>
      </c>
      <c r="H45" s="159" t="s">
        <v>434</v>
      </c>
      <c r="I45" s="159"/>
      <c r="J45" s="108"/>
      <c r="K45" s="108"/>
    </row>
    <row r="46" spans="1:11" x14ac:dyDescent="0.35">
      <c r="A46" s="9" t="s">
        <v>66</v>
      </c>
      <c r="B46" s="10">
        <v>806</v>
      </c>
      <c r="C46" s="9" t="s">
        <v>71</v>
      </c>
      <c r="D46" s="108"/>
      <c r="E46" s="108"/>
      <c r="F46" s="159" t="s">
        <v>434</v>
      </c>
      <c r="G46" s="159" t="s">
        <v>434</v>
      </c>
      <c r="H46" s="159" t="s">
        <v>434</v>
      </c>
      <c r="I46" s="159"/>
      <c r="J46" s="108"/>
      <c r="K46" s="108"/>
    </row>
    <row r="47" spans="1:11" x14ac:dyDescent="0.35">
      <c r="A47" s="9" t="s">
        <v>66</v>
      </c>
      <c r="B47" s="10">
        <v>391</v>
      </c>
      <c r="C47" s="9" t="s">
        <v>72</v>
      </c>
      <c r="D47" s="11">
        <v>4.6191533059964636</v>
      </c>
      <c r="E47" s="11">
        <v>5.27</v>
      </c>
      <c r="F47" s="158">
        <v>182.4</v>
      </c>
      <c r="G47" s="11">
        <v>4.7958817423178379</v>
      </c>
      <c r="H47" s="11">
        <f t="shared" si="0"/>
        <v>5.47</v>
      </c>
      <c r="I47" s="11">
        <f t="shared" si="1"/>
        <v>5.47</v>
      </c>
      <c r="J47" s="11">
        <f t="shared" si="2"/>
        <v>5.47</v>
      </c>
      <c r="K47" s="11">
        <f>IFERROR(J47-E47,"")</f>
        <v>0.20000000000000018</v>
      </c>
    </row>
    <row r="48" spans="1:11" x14ac:dyDescent="0.35">
      <c r="A48" s="9" t="s">
        <v>66</v>
      </c>
      <c r="B48" s="10">
        <v>392</v>
      </c>
      <c r="C48" s="9" t="s">
        <v>73</v>
      </c>
      <c r="D48" s="11">
        <v>2.0088443728482623</v>
      </c>
      <c r="E48" s="11">
        <v>5.27</v>
      </c>
      <c r="F48" s="158">
        <v>67</v>
      </c>
      <c r="G48" s="11">
        <v>2.0857025980051516</v>
      </c>
      <c r="H48" s="11">
        <f t="shared" si="0"/>
        <v>5.47</v>
      </c>
      <c r="I48" s="11">
        <f t="shared" si="1"/>
        <v>5.47</v>
      </c>
      <c r="J48" s="11">
        <f t="shared" si="2"/>
        <v>5.47</v>
      </c>
      <c r="K48" s="11">
        <f>IFERROR(J48-E48,"")</f>
        <v>0.20000000000000018</v>
      </c>
    </row>
    <row r="49" spans="1:11" x14ac:dyDescent="0.35">
      <c r="A49" s="9" t="s">
        <v>66</v>
      </c>
      <c r="B49" s="10">
        <v>929</v>
      </c>
      <c r="C49" s="9" t="s">
        <v>74</v>
      </c>
      <c r="D49" s="108"/>
      <c r="E49" s="108"/>
      <c r="F49" s="159" t="s">
        <v>434</v>
      </c>
      <c r="G49" s="159" t="s">
        <v>434</v>
      </c>
      <c r="H49" s="159" t="str">
        <f t="shared" si="0"/>
        <v xml:space="preserve"> </v>
      </c>
      <c r="I49" s="159"/>
      <c r="J49" s="108"/>
      <c r="K49" s="108"/>
    </row>
    <row r="50" spans="1:11" x14ac:dyDescent="0.35">
      <c r="A50" s="9" t="s">
        <v>66</v>
      </c>
      <c r="B50" s="10">
        <v>807</v>
      </c>
      <c r="C50" s="9" t="s">
        <v>75</v>
      </c>
      <c r="D50" s="108"/>
      <c r="E50" s="108"/>
      <c r="F50" s="159" t="s">
        <v>434</v>
      </c>
      <c r="G50" s="159" t="s">
        <v>434</v>
      </c>
      <c r="H50" s="159" t="str">
        <f t="shared" si="0"/>
        <v xml:space="preserve"> </v>
      </c>
      <c r="I50" s="159"/>
      <c r="J50" s="108"/>
      <c r="K50" s="108"/>
    </row>
    <row r="51" spans="1:11" x14ac:dyDescent="0.35">
      <c r="A51" s="9" t="s">
        <v>66</v>
      </c>
      <c r="B51" s="10">
        <v>393</v>
      </c>
      <c r="C51" s="9" t="s">
        <v>76</v>
      </c>
      <c r="D51" s="11">
        <v>4.9889258719876253</v>
      </c>
      <c r="E51" s="11">
        <v>5.27</v>
      </c>
      <c r="F51" s="158">
        <v>228.6</v>
      </c>
      <c r="G51" s="11">
        <v>5.1798017771313329</v>
      </c>
      <c r="H51" s="11">
        <f t="shared" si="0"/>
        <v>5.47</v>
      </c>
      <c r="I51" s="11">
        <f t="shared" si="1"/>
        <v>5.47</v>
      </c>
      <c r="J51" s="11">
        <f t="shared" si="2"/>
        <v>5.47</v>
      </c>
      <c r="K51" s="11">
        <f>IFERROR(J51-E51,"")</f>
        <v>0.20000000000000018</v>
      </c>
    </row>
    <row r="52" spans="1:11" x14ac:dyDescent="0.35">
      <c r="A52" s="9" t="s">
        <v>66</v>
      </c>
      <c r="B52" s="10">
        <v>808</v>
      </c>
      <c r="C52" s="9" t="s">
        <v>77</v>
      </c>
      <c r="D52" s="108"/>
      <c r="E52" s="108"/>
      <c r="F52" s="159" t="s">
        <v>434</v>
      </c>
      <c r="G52" s="159" t="s">
        <v>434</v>
      </c>
      <c r="H52" s="159" t="s">
        <v>434</v>
      </c>
      <c r="I52" s="159"/>
      <c r="J52" s="108"/>
      <c r="K52" s="108"/>
    </row>
    <row r="53" spans="1:11" x14ac:dyDescent="0.35">
      <c r="A53" s="9" t="s">
        <v>66</v>
      </c>
      <c r="B53" s="10">
        <v>394</v>
      </c>
      <c r="C53" s="9" t="s">
        <v>78</v>
      </c>
      <c r="D53" s="11">
        <v>3.735327402436452</v>
      </c>
      <c r="E53" s="11">
        <v>5.27</v>
      </c>
      <c r="F53" s="158">
        <v>507</v>
      </c>
      <c r="G53" s="11">
        <v>3.8782407303236215</v>
      </c>
      <c r="H53" s="11">
        <f t="shared" si="0"/>
        <v>5.47</v>
      </c>
      <c r="I53" s="11">
        <f t="shared" si="1"/>
        <v>5.47</v>
      </c>
      <c r="J53" s="11">
        <f t="shared" si="2"/>
        <v>5.47</v>
      </c>
      <c r="K53" s="11">
        <f>IFERROR(J53-E53,"")</f>
        <v>0.20000000000000018</v>
      </c>
    </row>
    <row r="54" spans="1:11" x14ac:dyDescent="0.35">
      <c r="A54" s="9" t="s">
        <v>79</v>
      </c>
      <c r="B54" s="10">
        <v>889</v>
      </c>
      <c r="C54" s="9" t="s">
        <v>80</v>
      </c>
      <c r="D54" s="11">
        <v>2.6921678238773192</v>
      </c>
      <c r="E54" s="11">
        <v>5.27</v>
      </c>
      <c r="F54" s="158">
        <v>223</v>
      </c>
      <c r="G54" s="11">
        <v>2.7951699496588791</v>
      </c>
      <c r="H54" s="11">
        <f t="shared" si="0"/>
        <v>5.47</v>
      </c>
      <c r="I54" s="11">
        <f t="shared" si="1"/>
        <v>5.47</v>
      </c>
      <c r="J54" s="11">
        <f t="shared" si="2"/>
        <v>5.47</v>
      </c>
      <c r="K54" s="11">
        <f>IFERROR(J54-E54,"")</f>
        <v>0.20000000000000018</v>
      </c>
    </row>
    <row r="55" spans="1:11" x14ac:dyDescent="0.35">
      <c r="A55" s="9" t="s">
        <v>79</v>
      </c>
      <c r="B55" s="10">
        <v>890</v>
      </c>
      <c r="C55" s="9" t="s">
        <v>81</v>
      </c>
      <c r="D55" s="108"/>
      <c r="E55" s="108"/>
      <c r="F55" s="159" t="s">
        <v>434</v>
      </c>
      <c r="G55" s="159" t="s">
        <v>434</v>
      </c>
      <c r="H55" s="159" t="s">
        <v>434</v>
      </c>
      <c r="I55" s="159"/>
      <c r="J55" s="108"/>
      <c r="K55" s="108"/>
    </row>
    <row r="56" spans="1:11" x14ac:dyDescent="0.35">
      <c r="A56" s="9" t="s">
        <v>79</v>
      </c>
      <c r="B56" s="10">
        <v>350</v>
      </c>
      <c r="C56" s="9" t="s">
        <v>82</v>
      </c>
      <c r="D56" s="11">
        <v>3.3789938667394908</v>
      </c>
      <c r="E56" s="11">
        <v>5.27</v>
      </c>
      <c r="F56" s="158">
        <v>161</v>
      </c>
      <c r="G56" s="11">
        <v>3.5082739020293268</v>
      </c>
      <c r="H56" s="11">
        <f t="shared" si="0"/>
        <v>5.47</v>
      </c>
      <c r="I56" s="11">
        <f t="shared" si="1"/>
        <v>5.47</v>
      </c>
      <c r="J56" s="11">
        <f t="shared" si="2"/>
        <v>5.47</v>
      </c>
      <c r="K56" s="11">
        <f>IFERROR(J56-E56,"")</f>
        <v>0.20000000000000018</v>
      </c>
    </row>
    <row r="57" spans="1:11" x14ac:dyDescent="0.35">
      <c r="A57" s="9" t="s">
        <v>79</v>
      </c>
      <c r="B57" s="10">
        <v>351</v>
      </c>
      <c r="C57" s="9" t="s">
        <v>83</v>
      </c>
      <c r="D57" s="11">
        <v>8.0099609590337018</v>
      </c>
      <c r="E57" s="11">
        <v>8.01</v>
      </c>
      <c r="F57" s="158">
        <v>56</v>
      </c>
      <c r="G57" s="11">
        <v>8.3164214251644974</v>
      </c>
      <c r="H57" s="11">
        <f t="shared" si="0"/>
        <v>8.3164214251644974</v>
      </c>
      <c r="I57" s="11">
        <f t="shared" si="1"/>
        <v>8.3164214251644974</v>
      </c>
      <c r="J57" s="11">
        <f t="shared" si="2"/>
        <v>8.32</v>
      </c>
      <c r="K57" s="11">
        <f>IFERROR(J57-E57,"")</f>
        <v>0.3100000000000005</v>
      </c>
    </row>
    <row r="58" spans="1:11" x14ac:dyDescent="0.35">
      <c r="A58" s="9" t="s">
        <v>79</v>
      </c>
      <c r="B58" s="10">
        <v>895</v>
      </c>
      <c r="C58" s="9" t="s">
        <v>84</v>
      </c>
      <c r="D58" s="11">
        <v>7.6253101890917456</v>
      </c>
      <c r="E58" s="11">
        <v>7.63</v>
      </c>
      <c r="F58" s="158">
        <v>52.6</v>
      </c>
      <c r="G58" s="11">
        <v>7.9170539475061279</v>
      </c>
      <c r="H58" s="11">
        <f t="shared" si="0"/>
        <v>7.9170539475061279</v>
      </c>
      <c r="I58" s="11">
        <f t="shared" si="1"/>
        <v>7.9170539475061279</v>
      </c>
      <c r="J58" s="11">
        <f t="shared" si="2"/>
        <v>7.92</v>
      </c>
      <c r="K58" s="11">
        <f>IFERROR(J58-E58,"")</f>
        <v>0.29000000000000004</v>
      </c>
    </row>
    <row r="59" spans="1:11" x14ac:dyDescent="0.35">
      <c r="A59" s="9" t="s">
        <v>79</v>
      </c>
      <c r="B59" s="10">
        <v>896</v>
      </c>
      <c r="C59" s="9" t="s">
        <v>85</v>
      </c>
      <c r="D59" s="108"/>
      <c r="E59" s="108"/>
      <c r="F59" s="159" t="s">
        <v>434</v>
      </c>
      <c r="G59" s="159" t="s">
        <v>434</v>
      </c>
      <c r="H59" s="159" t="s">
        <v>434</v>
      </c>
      <c r="I59" s="159"/>
      <c r="J59" s="108"/>
      <c r="K59" s="108"/>
    </row>
    <row r="60" spans="1:11" x14ac:dyDescent="0.35">
      <c r="A60" s="9" t="s">
        <v>79</v>
      </c>
      <c r="B60" s="10">
        <v>942</v>
      </c>
      <c r="C60" s="9" t="s">
        <v>86</v>
      </c>
      <c r="D60" s="11">
        <v>5.9371053372180134</v>
      </c>
      <c r="E60" s="11">
        <v>5.94</v>
      </c>
      <c r="F60" s="158">
        <v>124.9</v>
      </c>
      <c r="G60" s="11">
        <v>6.1642585129222516</v>
      </c>
      <c r="H60" s="11">
        <f t="shared" si="0"/>
        <v>6.1642585129222516</v>
      </c>
      <c r="I60" s="11">
        <f t="shared" si="1"/>
        <v>6.1642585129222516</v>
      </c>
      <c r="J60" s="11">
        <f t="shared" si="2"/>
        <v>6.16</v>
      </c>
      <c r="K60" s="11">
        <f>IFERROR(J60-E60,"")</f>
        <v>0.21999999999999975</v>
      </c>
    </row>
    <row r="61" spans="1:11" x14ac:dyDescent="0.35">
      <c r="A61" s="9" t="s">
        <v>79</v>
      </c>
      <c r="B61" s="10">
        <v>876</v>
      </c>
      <c r="C61" s="9" t="s">
        <v>87</v>
      </c>
      <c r="D61" s="11">
        <v>2.4024779933445899</v>
      </c>
      <c r="E61" s="11">
        <v>5.27</v>
      </c>
      <c r="F61" s="158">
        <v>149</v>
      </c>
      <c r="G61" s="11">
        <v>2.494396609362187</v>
      </c>
      <c r="H61" s="11">
        <f t="shared" si="0"/>
        <v>5.47</v>
      </c>
      <c r="I61" s="11">
        <f t="shared" si="1"/>
        <v>5.47</v>
      </c>
      <c r="J61" s="11">
        <f t="shared" si="2"/>
        <v>5.47</v>
      </c>
      <c r="K61" s="11">
        <f>IFERROR(J61-E61,"")</f>
        <v>0.20000000000000018</v>
      </c>
    </row>
    <row r="62" spans="1:11" x14ac:dyDescent="0.35">
      <c r="A62" s="9" t="s">
        <v>79</v>
      </c>
      <c r="B62" s="10">
        <v>340</v>
      </c>
      <c r="C62" s="9" t="s">
        <v>88</v>
      </c>
      <c r="D62" s="108"/>
      <c r="E62" s="108"/>
      <c r="F62" s="159" t="s">
        <v>434</v>
      </c>
      <c r="G62" s="159" t="s">
        <v>434</v>
      </c>
      <c r="H62" s="159" t="s">
        <v>434</v>
      </c>
      <c r="I62" s="159"/>
      <c r="J62" s="108"/>
      <c r="K62" s="108"/>
    </row>
    <row r="63" spans="1:11" x14ac:dyDescent="0.35">
      <c r="A63" s="9" t="s">
        <v>79</v>
      </c>
      <c r="B63" s="10">
        <v>888</v>
      </c>
      <c r="C63" s="9" t="s">
        <v>89</v>
      </c>
      <c r="D63" s="11">
        <v>5.8263271574734388</v>
      </c>
      <c r="E63" s="11">
        <v>5.83</v>
      </c>
      <c r="F63" s="158">
        <v>1617.73</v>
      </c>
      <c r="G63" s="11">
        <v>6.0492419688741208</v>
      </c>
      <c r="H63" s="11">
        <f t="shared" si="0"/>
        <v>6.0492419688741208</v>
      </c>
      <c r="I63" s="11">
        <f t="shared" si="1"/>
        <v>6.0492419688741208</v>
      </c>
      <c r="J63" s="11">
        <f t="shared" si="2"/>
        <v>6.05</v>
      </c>
      <c r="K63" s="11">
        <f>IFERROR(J63-E63,"")</f>
        <v>0.21999999999999975</v>
      </c>
    </row>
    <row r="64" spans="1:11" x14ac:dyDescent="0.35">
      <c r="A64" s="9" t="s">
        <v>79</v>
      </c>
      <c r="B64" s="10">
        <v>341</v>
      </c>
      <c r="C64" s="9" t="s">
        <v>90</v>
      </c>
      <c r="D64" s="11">
        <v>9.9083925362247705</v>
      </c>
      <c r="E64" s="11">
        <v>9.91</v>
      </c>
      <c r="F64" s="158">
        <v>400</v>
      </c>
      <c r="G64" s="11">
        <v>10.287486842774882</v>
      </c>
      <c r="H64" s="11">
        <f t="shared" si="0"/>
        <v>10.287486842774882</v>
      </c>
      <c r="I64" s="11">
        <f t="shared" si="1"/>
        <v>10</v>
      </c>
      <c r="J64" s="11">
        <f t="shared" si="2"/>
        <v>10</v>
      </c>
      <c r="K64" s="11">
        <f>IFERROR(J64-E64,"")</f>
        <v>8.9999999999999858E-2</v>
      </c>
    </row>
    <row r="65" spans="1:11" x14ac:dyDescent="0.35">
      <c r="A65" s="9" t="s">
        <v>79</v>
      </c>
      <c r="B65" s="10">
        <v>352</v>
      </c>
      <c r="C65" s="9" t="s">
        <v>91</v>
      </c>
      <c r="D65" s="11">
        <v>6.8870625480455576</v>
      </c>
      <c r="E65" s="11">
        <v>6.89</v>
      </c>
      <c r="F65" s="158">
        <v>88</v>
      </c>
      <c r="G65" s="11">
        <v>7.150561010714795</v>
      </c>
      <c r="H65" s="11">
        <f t="shared" si="0"/>
        <v>7.150561010714795</v>
      </c>
      <c r="I65" s="11">
        <f t="shared" si="1"/>
        <v>7.150561010714795</v>
      </c>
      <c r="J65" s="11">
        <f t="shared" si="2"/>
        <v>7.15</v>
      </c>
      <c r="K65" s="11">
        <f>IFERROR(J65-E65,"")</f>
        <v>0.26000000000000068</v>
      </c>
    </row>
    <row r="66" spans="1:11" x14ac:dyDescent="0.35">
      <c r="A66" s="9" t="s">
        <v>79</v>
      </c>
      <c r="B66" s="10">
        <v>353</v>
      </c>
      <c r="C66" s="9" t="s">
        <v>92</v>
      </c>
      <c r="D66" s="108"/>
      <c r="E66" s="108"/>
      <c r="F66" s="159" t="s">
        <v>434</v>
      </c>
      <c r="G66" s="159" t="s">
        <v>434</v>
      </c>
      <c r="H66" s="159" t="s">
        <v>434</v>
      </c>
      <c r="I66" s="159"/>
      <c r="J66" s="108"/>
      <c r="K66" s="108"/>
    </row>
    <row r="67" spans="1:11" x14ac:dyDescent="0.35">
      <c r="A67" s="9" t="s">
        <v>79</v>
      </c>
      <c r="B67" s="10">
        <v>354</v>
      </c>
      <c r="C67" s="9" t="s">
        <v>93</v>
      </c>
      <c r="D67" s="11">
        <v>5.6074055613195384</v>
      </c>
      <c r="E67" s="11">
        <v>5.61</v>
      </c>
      <c r="F67" s="158">
        <v>93.67</v>
      </c>
      <c r="G67" s="11">
        <v>5.8219444499477433</v>
      </c>
      <c r="H67" s="11">
        <f t="shared" si="0"/>
        <v>5.8219444499477433</v>
      </c>
      <c r="I67" s="11">
        <f t="shared" si="1"/>
        <v>5.8219444499477433</v>
      </c>
      <c r="J67" s="11">
        <f t="shared" si="2"/>
        <v>5.82</v>
      </c>
      <c r="K67" s="11">
        <f>IFERROR(J67-E67,"")</f>
        <v>0.20999999999999996</v>
      </c>
    </row>
    <row r="68" spans="1:11" x14ac:dyDescent="0.35">
      <c r="A68" s="9" t="s">
        <v>79</v>
      </c>
      <c r="B68" s="10">
        <v>355</v>
      </c>
      <c r="C68" s="9" t="s">
        <v>94</v>
      </c>
      <c r="D68" s="108"/>
      <c r="E68" s="108"/>
      <c r="F68" s="159" t="s">
        <v>434</v>
      </c>
      <c r="G68" s="159" t="s">
        <v>434</v>
      </c>
      <c r="H68" s="159" t="s">
        <v>434</v>
      </c>
      <c r="I68" s="159"/>
      <c r="J68" s="108"/>
      <c r="K68" s="108"/>
    </row>
    <row r="69" spans="1:11" x14ac:dyDescent="0.35">
      <c r="A69" s="9" t="s">
        <v>79</v>
      </c>
      <c r="B69" s="10">
        <v>343</v>
      </c>
      <c r="C69" s="9" t="s">
        <v>95</v>
      </c>
      <c r="D69" s="11">
        <v>6.9221184754174043</v>
      </c>
      <c r="E69" s="11">
        <v>6.92</v>
      </c>
      <c r="F69" s="158">
        <v>163</v>
      </c>
      <c r="G69" s="11">
        <v>7.1869581750661933</v>
      </c>
      <c r="H69" s="11">
        <f t="shared" si="0"/>
        <v>7.1869581750661933</v>
      </c>
      <c r="I69" s="11">
        <f t="shared" si="1"/>
        <v>7.1869581750661933</v>
      </c>
      <c r="J69" s="11">
        <f t="shared" si="2"/>
        <v>7.19</v>
      </c>
      <c r="K69" s="11">
        <f>IFERROR(J69-E69,"")</f>
        <v>0.27000000000000046</v>
      </c>
    </row>
    <row r="70" spans="1:11" x14ac:dyDescent="0.35">
      <c r="A70" s="9" t="s">
        <v>79</v>
      </c>
      <c r="B70" s="10">
        <v>342</v>
      </c>
      <c r="C70" s="9" t="s">
        <v>96</v>
      </c>
      <c r="D70" s="11">
        <v>3.7542956933481921</v>
      </c>
      <c r="E70" s="11">
        <v>5.27</v>
      </c>
      <c r="F70" s="158">
        <v>54</v>
      </c>
      <c r="G70" s="11">
        <v>3.8979347465296854</v>
      </c>
      <c r="H70" s="11">
        <f t="shared" si="0"/>
        <v>5.47</v>
      </c>
      <c r="I70" s="11">
        <f t="shared" si="1"/>
        <v>5.47</v>
      </c>
      <c r="J70" s="11">
        <f t="shared" si="2"/>
        <v>5.47</v>
      </c>
      <c r="K70" s="11">
        <f>IFERROR(J70-E70,"")</f>
        <v>0.20000000000000018</v>
      </c>
    </row>
    <row r="71" spans="1:11" x14ac:dyDescent="0.35">
      <c r="A71" s="9" t="s">
        <v>79</v>
      </c>
      <c r="B71" s="10">
        <v>356</v>
      </c>
      <c r="C71" s="9" t="s">
        <v>97</v>
      </c>
      <c r="D71" s="11">
        <v>5.4758032238845233</v>
      </c>
      <c r="E71" s="11">
        <v>5.48</v>
      </c>
      <c r="F71" s="158">
        <v>289</v>
      </c>
      <c r="G71" s="11">
        <v>5.6853070176002181</v>
      </c>
      <c r="H71" s="11">
        <f t="shared" si="0"/>
        <v>5.6853070176002181</v>
      </c>
      <c r="I71" s="11">
        <f t="shared" si="1"/>
        <v>5.6853070176002181</v>
      </c>
      <c r="J71" s="11">
        <f t="shared" si="2"/>
        <v>5.69</v>
      </c>
      <c r="K71" s="11">
        <f>IFERROR(J71-E71,"")</f>
        <v>0.20999999999999996</v>
      </c>
    </row>
    <row r="72" spans="1:11" x14ac:dyDescent="0.35">
      <c r="A72" s="9" t="s">
        <v>79</v>
      </c>
      <c r="B72" s="10">
        <v>357</v>
      </c>
      <c r="C72" s="9" t="s">
        <v>98</v>
      </c>
      <c r="D72" s="108"/>
      <c r="E72" s="108"/>
      <c r="F72" s="159" t="s">
        <v>434</v>
      </c>
      <c r="G72" s="159" t="s">
        <v>434</v>
      </c>
      <c r="H72" s="159" t="s">
        <v>434</v>
      </c>
      <c r="I72" s="159"/>
      <c r="J72" s="108"/>
      <c r="K72" s="108"/>
    </row>
    <row r="73" spans="1:11" x14ac:dyDescent="0.35">
      <c r="A73" s="9" t="s">
        <v>79</v>
      </c>
      <c r="B73" s="10">
        <v>358</v>
      </c>
      <c r="C73" s="9" t="s">
        <v>99</v>
      </c>
      <c r="D73" s="108"/>
      <c r="E73" s="108"/>
      <c r="F73" s="159" t="s">
        <v>434</v>
      </c>
      <c r="G73" s="159" t="s">
        <v>434</v>
      </c>
      <c r="H73" s="159" t="s">
        <v>434</v>
      </c>
      <c r="I73" s="159"/>
      <c r="J73" s="108"/>
      <c r="K73" s="108"/>
    </row>
    <row r="74" spans="1:11" x14ac:dyDescent="0.35">
      <c r="A74" s="9" t="s">
        <v>79</v>
      </c>
      <c r="B74" s="10">
        <v>877</v>
      </c>
      <c r="C74" s="9" t="s">
        <v>100</v>
      </c>
      <c r="D74" s="11">
        <v>2.784935914893754</v>
      </c>
      <c r="E74" s="11">
        <v>5.27</v>
      </c>
      <c r="F74" s="158">
        <v>70</v>
      </c>
      <c r="G74" s="11">
        <v>2.8914873404235104</v>
      </c>
      <c r="H74" s="11">
        <f t="shared" ref="H74:H132" si="5">IF(G74&lt; 5.47, 5.47, G74)</f>
        <v>5.47</v>
      </c>
      <c r="I74" s="11">
        <f t="shared" ref="I74:I132" si="6">IF(H74 &lt; 10, H74, 10)</f>
        <v>5.47</v>
      </c>
      <c r="J74" s="11">
        <f t="shared" ref="J74:J132" si="7">ROUND(I74, 2)</f>
        <v>5.47</v>
      </c>
      <c r="K74" s="11">
        <f>IFERROR(J74-E74,"")</f>
        <v>0.20000000000000018</v>
      </c>
    </row>
    <row r="75" spans="1:11" x14ac:dyDescent="0.35">
      <c r="A75" s="9" t="s">
        <v>79</v>
      </c>
      <c r="B75" s="10">
        <v>943</v>
      </c>
      <c r="C75" s="9" t="s">
        <v>101</v>
      </c>
      <c r="D75" s="11">
        <v>5.1641817125299898</v>
      </c>
      <c r="E75" s="11">
        <v>5.27</v>
      </c>
      <c r="F75" s="158">
        <v>107.8</v>
      </c>
      <c r="G75" s="11">
        <v>5.3617628921262757</v>
      </c>
      <c r="H75" s="11">
        <f t="shared" si="5"/>
        <v>5.47</v>
      </c>
      <c r="I75" s="11">
        <f t="shared" si="6"/>
        <v>5.47</v>
      </c>
      <c r="J75" s="11">
        <f t="shared" si="7"/>
        <v>5.47</v>
      </c>
      <c r="K75" s="11">
        <f>IFERROR(J75-E75,"")</f>
        <v>0.20000000000000018</v>
      </c>
    </row>
    <row r="76" spans="1:11" x14ac:dyDescent="0.35">
      <c r="A76" s="9" t="s">
        <v>79</v>
      </c>
      <c r="B76" s="10">
        <v>359</v>
      </c>
      <c r="C76" s="9" t="s">
        <v>102</v>
      </c>
      <c r="D76" s="11">
        <v>4.3804339301515238</v>
      </c>
      <c r="E76" s="11">
        <v>5.27</v>
      </c>
      <c r="F76" s="158">
        <v>147.6</v>
      </c>
      <c r="G76" s="11">
        <v>4.5480289822316946</v>
      </c>
      <c r="H76" s="11">
        <f t="shared" si="5"/>
        <v>5.47</v>
      </c>
      <c r="I76" s="11">
        <f t="shared" si="6"/>
        <v>5.47</v>
      </c>
      <c r="J76" s="11">
        <f t="shared" si="7"/>
        <v>5.47</v>
      </c>
      <c r="K76" s="11">
        <f>IFERROR(J76-E76,"")</f>
        <v>0.20000000000000018</v>
      </c>
    </row>
    <row r="77" spans="1:11" x14ac:dyDescent="0.35">
      <c r="A77" s="9" t="s">
        <v>79</v>
      </c>
      <c r="B77" s="10">
        <v>344</v>
      </c>
      <c r="C77" s="9" t="s">
        <v>103</v>
      </c>
      <c r="D77" s="11">
        <v>7.1732329199640974</v>
      </c>
      <c r="E77" s="11">
        <v>7.17</v>
      </c>
      <c r="F77" s="158">
        <v>176.8</v>
      </c>
      <c r="G77" s="11">
        <v>7.447680238191996</v>
      </c>
      <c r="H77" s="11">
        <f t="shared" si="5"/>
        <v>7.447680238191996</v>
      </c>
      <c r="I77" s="11">
        <f t="shared" si="6"/>
        <v>7.447680238191996</v>
      </c>
      <c r="J77" s="11">
        <f t="shared" si="7"/>
        <v>7.45</v>
      </c>
      <c r="K77" s="11">
        <f>IFERROR(J77-E77,"")</f>
        <v>0.28000000000000025</v>
      </c>
    </row>
    <row r="78" spans="1:11" x14ac:dyDescent="0.35">
      <c r="A78" s="9" t="s">
        <v>104</v>
      </c>
      <c r="B78" s="10">
        <v>301</v>
      </c>
      <c r="C78" s="9" t="s">
        <v>105</v>
      </c>
      <c r="D78" s="108"/>
      <c r="E78" s="108"/>
      <c r="F78" s="159" t="s">
        <v>434</v>
      </c>
      <c r="G78" s="159" t="s">
        <v>434</v>
      </c>
      <c r="H78" s="159" t="s">
        <v>434</v>
      </c>
      <c r="I78" s="159"/>
      <c r="J78" s="108"/>
      <c r="K78" s="108"/>
    </row>
    <row r="79" spans="1:11" x14ac:dyDescent="0.35">
      <c r="A79" s="9" t="s">
        <v>104</v>
      </c>
      <c r="B79" s="10">
        <v>302</v>
      </c>
      <c r="C79" s="9" t="s">
        <v>106</v>
      </c>
      <c r="D79" s="11">
        <v>1.3694670189212472</v>
      </c>
      <c r="E79" s="11">
        <v>5.27</v>
      </c>
      <c r="F79" s="158">
        <v>272.60000000000002</v>
      </c>
      <c r="G79" s="11">
        <v>1.4218627176163863</v>
      </c>
      <c r="H79" s="11">
        <f t="shared" si="5"/>
        <v>5.47</v>
      </c>
      <c r="I79" s="11">
        <f t="shared" si="6"/>
        <v>5.47</v>
      </c>
      <c r="J79" s="11">
        <f t="shared" si="7"/>
        <v>5.47</v>
      </c>
      <c r="K79" s="11">
        <f>IFERROR(J79-E79,"")</f>
        <v>0.20000000000000018</v>
      </c>
    </row>
    <row r="80" spans="1:11" x14ac:dyDescent="0.35">
      <c r="A80" s="9" t="s">
        <v>104</v>
      </c>
      <c r="B80" s="10">
        <v>303</v>
      </c>
      <c r="C80" s="9" t="s">
        <v>107</v>
      </c>
      <c r="D80" s="108"/>
      <c r="E80" s="108"/>
      <c r="F80" s="159" t="s">
        <v>434</v>
      </c>
      <c r="G80" s="159" t="s">
        <v>434</v>
      </c>
      <c r="H80" s="159" t="s">
        <v>434</v>
      </c>
      <c r="I80" s="159"/>
      <c r="J80" s="108"/>
      <c r="K80" s="108"/>
    </row>
    <row r="81" spans="1:11" x14ac:dyDescent="0.35">
      <c r="A81" s="9" t="s">
        <v>104</v>
      </c>
      <c r="B81" s="10">
        <v>304</v>
      </c>
      <c r="C81" s="9" t="s">
        <v>108</v>
      </c>
      <c r="D81" s="11">
        <v>7.0774378774986832</v>
      </c>
      <c r="E81" s="11">
        <v>7.08</v>
      </c>
      <c r="F81" s="158">
        <v>226</v>
      </c>
      <c r="G81" s="11">
        <v>7.3482200850578643</v>
      </c>
      <c r="H81" s="11">
        <f t="shared" si="5"/>
        <v>7.3482200850578643</v>
      </c>
      <c r="I81" s="11">
        <f t="shared" si="6"/>
        <v>7.3482200850578643</v>
      </c>
      <c r="J81" s="11">
        <f t="shared" si="7"/>
        <v>7.35</v>
      </c>
      <c r="K81" s="11">
        <f>IFERROR(J81-E81,"")</f>
        <v>0.26999999999999957</v>
      </c>
    </row>
    <row r="82" spans="1:11" x14ac:dyDescent="0.35">
      <c r="A82" s="9" t="s">
        <v>104</v>
      </c>
      <c r="B82" s="10">
        <v>305</v>
      </c>
      <c r="C82" s="9" t="s">
        <v>109</v>
      </c>
      <c r="D82" s="108"/>
      <c r="E82" s="108"/>
      <c r="F82" s="159" t="s">
        <v>434</v>
      </c>
      <c r="G82" s="159" t="s">
        <v>434</v>
      </c>
      <c r="H82" s="159" t="s">
        <v>434</v>
      </c>
      <c r="I82" s="159"/>
      <c r="J82" s="108"/>
      <c r="K82" s="108"/>
    </row>
    <row r="83" spans="1:11" x14ac:dyDescent="0.35">
      <c r="A83" s="9" t="s">
        <v>104</v>
      </c>
      <c r="B83" s="10">
        <v>306</v>
      </c>
      <c r="C83" s="9" t="s">
        <v>110</v>
      </c>
      <c r="D83" s="11">
        <v>4.1350317926118132</v>
      </c>
      <c r="E83" s="11">
        <v>5.27</v>
      </c>
      <c r="F83" s="158">
        <v>302</v>
      </c>
      <c r="G83" s="11">
        <v>4.29323777852243</v>
      </c>
      <c r="H83" s="11">
        <f t="shared" si="5"/>
        <v>5.47</v>
      </c>
      <c r="I83" s="11">
        <f t="shared" si="6"/>
        <v>5.47</v>
      </c>
      <c r="J83" s="11">
        <f t="shared" si="7"/>
        <v>5.47</v>
      </c>
      <c r="K83" s="11">
        <f>IFERROR(J83-E83,"")</f>
        <v>0.20000000000000018</v>
      </c>
    </row>
    <row r="84" spans="1:11" x14ac:dyDescent="0.35">
      <c r="A84" s="9" t="s">
        <v>104</v>
      </c>
      <c r="B84" s="10">
        <v>307</v>
      </c>
      <c r="C84" s="9" t="s">
        <v>111</v>
      </c>
      <c r="D84" s="11">
        <v>5.7204516866880359</v>
      </c>
      <c r="E84" s="11">
        <v>5.72</v>
      </c>
      <c r="F84" s="158">
        <v>313</v>
      </c>
      <c r="G84" s="11">
        <v>5.9393157110381125</v>
      </c>
      <c r="H84" s="11">
        <f t="shared" si="5"/>
        <v>5.9393157110381125</v>
      </c>
      <c r="I84" s="11">
        <f t="shared" si="6"/>
        <v>5.9393157110381125</v>
      </c>
      <c r="J84" s="11">
        <f t="shared" si="7"/>
        <v>5.94</v>
      </c>
      <c r="K84" s="11">
        <f>IFERROR(J84-E84,"")</f>
        <v>0.22000000000000064</v>
      </c>
    </row>
    <row r="85" spans="1:11" x14ac:dyDescent="0.35">
      <c r="A85" s="9" t="s">
        <v>104</v>
      </c>
      <c r="B85" s="10">
        <v>308</v>
      </c>
      <c r="C85" s="9" t="s">
        <v>112</v>
      </c>
      <c r="D85" s="108"/>
      <c r="E85" s="108"/>
      <c r="F85" s="159" t="s">
        <v>434</v>
      </c>
      <c r="G85" s="159" t="s">
        <v>434</v>
      </c>
      <c r="H85" s="159" t="s">
        <v>434</v>
      </c>
      <c r="I85" s="159"/>
      <c r="J85" s="108"/>
      <c r="K85" s="108"/>
    </row>
    <row r="86" spans="1:11" x14ac:dyDescent="0.35">
      <c r="A86" s="9" t="s">
        <v>104</v>
      </c>
      <c r="B86" s="10">
        <v>203</v>
      </c>
      <c r="C86" s="9" t="s">
        <v>113</v>
      </c>
      <c r="D86" s="11">
        <v>4.3640169503046273</v>
      </c>
      <c r="E86" s="11">
        <v>5.27</v>
      </c>
      <c r="F86" s="158">
        <v>383</v>
      </c>
      <c r="G86" s="11">
        <v>4.5309838900479127</v>
      </c>
      <c r="H86" s="11">
        <f t="shared" si="5"/>
        <v>5.47</v>
      </c>
      <c r="I86" s="11">
        <f t="shared" si="6"/>
        <v>5.47</v>
      </c>
      <c r="J86" s="11">
        <f t="shared" si="7"/>
        <v>5.47</v>
      </c>
      <c r="K86" s="11">
        <f>IFERROR(J86-E86,"")</f>
        <v>0.20000000000000018</v>
      </c>
    </row>
    <row r="87" spans="1:11" x14ac:dyDescent="0.35">
      <c r="A87" s="9" t="s">
        <v>104</v>
      </c>
      <c r="B87" s="10">
        <v>310</v>
      </c>
      <c r="C87" s="9" t="s">
        <v>114</v>
      </c>
      <c r="D87" s="11">
        <v>1.4849985866772299</v>
      </c>
      <c r="E87" s="11">
        <v>5.27</v>
      </c>
      <c r="F87" s="158">
        <v>71</v>
      </c>
      <c r="G87" s="11">
        <v>1.5418145139213471</v>
      </c>
      <c r="H87" s="11">
        <f t="shared" si="5"/>
        <v>5.47</v>
      </c>
      <c r="I87" s="11">
        <f t="shared" si="6"/>
        <v>5.47</v>
      </c>
      <c r="J87" s="11">
        <f t="shared" si="7"/>
        <v>5.47</v>
      </c>
      <c r="K87" s="11">
        <f>IFERROR(J87-E87,"")</f>
        <v>0.20000000000000018</v>
      </c>
    </row>
    <row r="88" spans="1:11" x14ac:dyDescent="0.35">
      <c r="A88" s="9" t="s">
        <v>104</v>
      </c>
      <c r="B88" s="10">
        <v>311</v>
      </c>
      <c r="C88" s="9" t="s">
        <v>115</v>
      </c>
      <c r="D88" s="108"/>
      <c r="E88" s="108"/>
      <c r="F88" s="159" t="s">
        <v>434</v>
      </c>
      <c r="G88" s="159" t="s">
        <v>434</v>
      </c>
      <c r="H88" s="159" t="s">
        <v>434</v>
      </c>
      <c r="I88" s="159"/>
      <c r="J88" s="108"/>
      <c r="K88" s="108"/>
    </row>
    <row r="89" spans="1:11" x14ac:dyDescent="0.35">
      <c r="A89" s="9" t="s">
        <v>104</v>
      </c>
      <c r="B89" s="10">
        <v>312</v>
      </c>
      <c r="C89" s="9" t="s">
        <v>116</v>
      </c>
      <c r="D89" s="11">
        <v>6.2911387840553745</v>
      </c>
      <c r="E89" s="11">
        <v>6.29</v>
      </c>
      <c r="F89" s="158">
        <v>120</v>
      </c>
      <c r="G89" s="11">
        <v>6.5318372511410026</v>
      </c>
      <c r="H89" s="11">
        <f t="shared" si="5"/>
        <v>6.5318372511410026</v>
      </c>
      <c r="I89" s="11">
        <f t="shared" si="6"/>
        <v>6.5318372511410026</v>
      </c>
      <c r="J89" s="11">
        <f t="shared" si="7"/>
        <v>6.53</v>
      </c>
      <c r="K89" s="11">
        <f>IFERROR(J89-E89,"")</f>
        <v>0.24000000000000021</v>
      </c>
    </row>
    <row r="90" spans="1:11" x14ac:dyDescent="0.35">
      <c r="A90" s="9" t="s">
        <v>104</v>
      </c>
      <c r="B90" s="10">
        <v>313</v>
      </c>
      <c r="C90" s="9" t="s">
        <v>117</v>
      </c>
      <c r="D90" s="108"/>
      <c r="E90" s="108"/>
      <c r="F90" s="159" t="s">
        <v>434</v>
      </c>
      <c r="G90" s="159" t="s">
        <v>434</v>
      </c>
      <c r="H90" s="159" t="s">
        <v>434</v>
      </c>
      <c r="I90" s="159"/>
      <c r="J90" s="108"/>
      <c r="K90" s="108"/>
    </row>
    <row r="91" spans="1:11" x14ac:dyDescent="0.35">
      <c r="A91" s="9" t="s">
        <v>104</v>
      </c>
      <c r="B91" s="10">
        <v>314</v>
      </c>
      <c r="C91" s="9" t="s">
        <v>118</v>
      </c>
      <c r="D91" s="11">
        <v>2.1807293589122274</v>
      </c>
      <c r="E91" s="11">
        <v>5.27</v>
      </c>
      <c r="F91" s="158">
        <v>98</v>
      </c>
      <c r="G91" s="11">
        <v>2.2641638898987524</v>
      </c>
      <c r="H91" s="11">
        <f t="shared" si="5"/>
        <v>5.47</v>
      </c>
      <c r="I91" s="11">
        <f t="shared" si="6"/>
        <v>5.47</v>
      </c>
      <c r="J91" s="11">
        <f t="shared" si="7"/>
        <v>5.47</v>
      </c>
      <c r="K91" s="11">
        <f>IFERROR(J91-E91,"")</f>
        <v>0.20000000000000018</v>
      </c>
    </row>
    <row r="92" spans="1:11" x14ac:dyDescent="0.35">
      <c r="A92" s="9" t="s">
        <v>104</v>
      </c>
      <c r="B92" s="10">
        <v>315</v>
      </c>
      <c r="C92" s="9" t="s">
        <v>119</v>
      </c>
      <c r="D92" s="108"/>
      <c r="E92" s="108"/>
      <c r="F92" s="159" t="s">
        <v>434</v>
      </c>
      <c r="G92" s="159" t="s">
        <v>434</v>
      </c>
      <c r="H92" s="159" t="s">
        <v>434</v>
      </c>
      <c r="I92" s="159"/>
      <c r="J92" s="108"/>
      <c r="K92" s="108"/>
    </row>
    <row r="93" spans="1:11" x14ac:dyDescent="0.35">
      <c r="A93" s="9" t="s">
        <v>104</v>
      </c>
      <c r="B93" s="10">
        <v>317</v>
      </c>
      <c r="C93" s="9" t="s">
        <v>120</v>
      </c>
      <c r="D93" s="108"/>
      <c r="E93" s="108"/>
      <c r="F93" s="159" t="s">
        <v>434</v>
      </c>
      <c r="G93" s="159" t="s">
        <v>434</v>
      </c>
      <c r="H93" s="159" t="s">
        <v>434</v>
      </c>
      <c r="I93" s="159"/>
      <c r="J93" s="108"/>
      <c r="K93" s="108"/>
    </row>
    <row r="94" spans="1:11" x14ac:dyDescent="0.35">
      <c r="A94" s="9" t="s">
        <v>104</v>
      </c>
      <c r="B94" s="10">
        <v>318</v>
      </c>
      <c r="C94" s="9" t="s">
        <v>121</v>
      </c>
      <c r="D94" s="11">
        <v>4.1404951845519946</v>
      </c>
      <c r="E94" s="11">
        <v>5.27</v>
      </c>
      <c r="F94" s="158">
        <v>64</v>
      </c>
      <c r="G94" s="11">
        <v>4.2989101994016048</v>
      </c>
      <c r="H94" s="11">
        <f t="shared" si="5"/>
        <v>5.47</v>
      </c>
      <c r="I94" s="11">
        <f t="shared" si="6"/>
        <v>5.47</v>
      </c>
      <c r="J94" s="11">
        <f t="shared" si="7"/>
        <v>5.47</v>
      </c>
      <c r="K94" s="11">
        <f>IFERROR(J94-E94,"")</f>
        <v>0.20000000000000018</v>
      </c>
    </row>
    <row r="95" spans="1:11" x14ac:dyDescent="0.35">
      <c r="A95" s="9" t="s">
        <v>104</v>
      </c>
      <c r="B95" s="10">
        <v>319</v>
      </c>
      <c r="C95" s="9" t="s">
        <v>122</v>
      </c>
      <c r="D95" s="11">
        <v>6.0977341960148248</v>
      </c>
      <c r="E95" s="11">
        <v>6.1</v>
      </c>
      <c r="F95" s="158">
        <v>123</v>
      </c>
      <c r="G95" s="11">
        <v>6.3310330190190554</v>
      </c>
      <c r="H95" s="11">
        <f t="shared" si="5"/>
        <v>6.3310330190190554</v>
      </c>
      <c r="I95" s="11">
        <f t="shared" si="6"/>
        <v>6.3310330190190554</v>
      </c>
      <c r="J95" s="11">
        <f t="shared" si="7"/>
        <v>6.33</v>
      </c>
      <c r="K95" s="11">
        <f>IFERROR(J95-E95,"")</f>
        <v>0.23000000000000043</v>
      </c>
    </row>
    <row r="96" spans="1:11" x14ac:dyDescent="0.35">
      <c r="A96" s="9" t="s">
        <v>104</v>
      </c>
      <c r="B96" s="10">
        <v>320</v>
      </c>
      <c r="C96" s="9" t="s">
        <v>123</v>
      </c>
      <c r="D96" s="11">
        <v>3.7556054367885143</v>
      </c>
      <c r="E96" s="11">
        <v>5.27</v>
      </c>
      <c r="F96" s="158">
        <v>197</v>
      </c>
      <c r="G96" s="11">
        <v>3.8992946006493585</v>
      </c>
      <c r="H96" s="11">
        <f t="shared" si="5"/>
        <v>5.47</v>
      </c>
      <c r="I96" s="11">
        <f t="shared" si="6"/>
        <v>5.47</v>
      </c>
      <c r="J96" s="11">
        <f t="shared" si="7"/>
        <v>5.47</v>
      </c>
      <c r="K96" s="11">
        <f>IFERROR(J96-E96,"")</f>
        <v>0.20000000000000018</v>
      </c>
    </row>
    <row r="97" spans="1:11" x14ac:dyDescent="0.35">
      <c r="A97" s="9" t="s">
        <v>124</v>
      </c>
      <c r="B97" s="10">
        <v>867</v>
      </c>
      <c r="C97" s="9" t="s">
        <v>125</v>
      </c>
      <c r="D97" s="108"/>
      <c r="E97" s="108"/>
      <c r="F97" s="159" t="s">
        <v>434</v>
      </c>
      <c r="G97" s="159" t="s">
        <v>434</v>
      </c>
      <c r="H97" s="159" t="s">
        <v>434</v>
      </c>
      <c r="I97" s="159"/>
      <c r="J97" s="108"/>
      <c r="K97" s="108"/>
    </row>
    <row r="98" spans="1:11" x14ac:dyDescent="0.35">
      <c r="A98" s="9" t="s">
        <v>124</v>
      </c>
      <c r="B98" s="10">
        <v>846</v>
      </c>
      <c r="C98" s="9" t="s">
        <v>126</v>
      </c>
      <c r="D98" s="11">
        <v>3.705590877145883</v>
      </c>
      <c r="E98" s="11">
        <v>5.27</v>
      </c>
      <c r="F98" s="158">
        <v>140</v>
      </c>
      <c r="G98" s="11">
        <v>3.8473664879519998</v>
      </c>
      <c r="H98" s="11">
        <f t="shared" si="5"/>
        <v>5.47</v>
      </c>
      <c r="I98" s="11">
        <f t="shared" si="6"/>
        <v>5.47</v>
      </c>
      <c r="J98" s="11">
        <f t="shared" si="7"/>
        <v>5.47</v>
      </c>
      <c r="K98" s="11">
        <f>IFERROR(J98-E98,"")</f>
        <v>0.20000000000000018</v>
      </c>
    </row>
    <row r="99" spans="1:11" x14ac:dyDescent="0.35">
      <c r="A99" s="9" t="s">
        <v>124</v>
      </c>
      <c r="B99" s="10">
        <v>825</v>
      </c>
      <c r="C99" s="9" t="s">
        <v>127</v>
      </c>
      <c r="D99" s="11">
        <v>3.3350669435569671</v>
      </c>
      <c r="E99" s="11">
        <v>5.27</v>
      </c>
      <c r="F99" s="158">
        <v>179</v>
      </c>
      <c r="G99" s="11">
        <v>3.4626663382765108</v>
      </c>
      <c r="H99" s="11">
        <f t="shared" si="5"/>
        <v>5.47</v>
      </c>
      <c r="I99" s="11">
        <f t="shared" si="6"/>
        <v>5.47</v>
      </c>
      <c r="J99" s="11">
        <f t="shared" si="7"/>
        <v>5.47</v>
      </c>
      <c r="K99" s="11">
        <f>IFERROR(J99-E99,"")</f>
        <v>0.20000000000000018</v>
      </c>
    </row>
    <row r="100" spans="1:11" x14ac:dyDescent="0.35">
      <c r="A100" s="9" t="s">
        <v>124</v>
      </c>
      <c r="B100" s="10">
        <v>845</v>
      </c>
      <c r="C100" s="9" t="s">
        <v>128</v>
      </c>
      <c r="D100" s="108"/>
      <c r="E100" s="108"/>
      <c r="F100" s="159" t="s">
        <v>434</v>
      </c>
      <c r="G100" s="159" t="s">
        <v>434</v>
      </c>
      <c r="H100" s="159" t="s">
        <v>434</v>
      </c>
      <c r="I100" s="159"/>
      <c r="J100" s="108"/>
      <c r="K100" s="108"/>
    </row>
    <row r="101" spans="1:11" x14ac:dyDescent="0.35">
      <c r="A101" s="9" t="s">
        <v>124</v>
      </c>
      <c r="B101" s="10">
        <v>850</v>
      </c>
      <c r="C101" s="9" t="s">
        <v>129</v>
      </c>
      <c r="D101" s="11">
        <v>13.299834379147681</v>
      </c>
      <c r="E101" s="11">
        <v>10</v>
      </c>
      <c r="F101" s="158">
        <v>239.59</v>
      </c>
      <c r="G101" s="11">
        <v>13.808684979561555</v>
      </c>
      <c r="H101" s="11">
        <f t="shared" si="5"/>
        <v>13.808684979561555</v>
      </c>
      <c r="I101" s="11">
        <f t="shared" si="6"/>
        <v>10</v>
      </c>
      <c r="J101" s="11">
        <f t="shared" si="7"/>
        <v>10</v>
      </c>
      <c r="K101" s="11">
        <f>IFERROR(J101-E101,"")</f>
        <v>0</v>
      </c>
    </row>
    <row r="102" spans="1:11" x14ac:dyDescent="0.35">
      <c r="A102" s="9" t="s">
        <v>124</v>
      </c>
      <c r="B102" s="10">
        <v>921</v>
      </c>
      <c r="C102" s="9" t="s">
        <v>130</v>
      </c>
      <c r="D102" s="108"/>
      <c r="E102" s="108"/>
      <c r="F102" s="159" t="s">
        <v>434</v>
      </c>
      <c r="G102" s="159" t="s">
        <v>434</v>
      </c>
      <c r="H102" s="159" t="s">
        <v>434</v>
      </c>
      <c r="I102" s="159"/>
      <c r="J102" s="108"/>
      <c r="K102" s="108"/>
    </row>
    <row r="103" spans="1:11" x14ac:dyDescent="0.35">
      <c r="A103" s="9" t="s">
        <v>124</v>
      </c>
      <c r="B103" s="10">
        <v>886</v>
      </c>
      <c r="C103" s="9" t="s">
        <v>131</v>
      </c>
      <c r="D103" s="11">
        <v>4.3851995706671199</v>
      </c>
      <c r="E103" s="11">
        <v>5.27</v>
      </c>
      <c r="F103" s="158">
        <v>88</v>
      </c>
      <c r="G103" s="11">
        <v>4.5529769557725439</v>
      </c>
      <c r="H103" s="11">
        <f t="shared" si="5"/>
        <v>5.47</v>
      </c>
      <c r="I103" s="11">
        <f t="shared" si="6"/>
        <v>5.47</v>
      </c>
      <c r="J103" s="11">
        <f t="shared" si="7"/>
        <v>5.47</v>
      </c>
      <c r="K103" s="11">
        <f>IFERROR(J103-E103,"")</f>
        <v>0.20000000000000018</v>
      </c>
    </row>
    <row r="104" spans="1:11" x14ac:dyDescent="0.35">
      <c r="A104" s="9" t="s">
        <v>124</v>
      </c>
      <c r="B104" s="10">
        <v>887</v>
      </c>
      <c r="C104" s="9" t="s">
        <v>132</v>
      </c>
      <c r="D104" s="108"/>
      <c r="E104" s="108"/>
      <c r="F104" s="159" t="s">
        <v>434</v>
      </c>
      <c r="G104" s="159" t="s">
        <v>434</v>
      </c>
      <c r="H104" s="159" t="s">
        <v>434</v>
      </c>
      <c r="I104" s="159"/>
      <c r="J104" s="108"/>
      <c r="K104" s="108"/>
    </row>
    <row r="105" spans="1:11" x14ac:dyDescent="0.35">
      <c r="A105" s="9" t="s">
        <v>124</v>
      </c>
      <c r="B105" s="10">
        <v>826</v>
      </c>
      <c r="C105" s="9" t="s">
        <v>133</v>
      </c>
      <c r="D105" s="11">
        <v>4.8266311142168838</v>
      </c>
      <c r="E105" s="11">
        <v>5.27</v>
      </c>
      <c r="F105" s="158">
        <v>73.47</v>
      </c>
      <c r="G105" s="11">
        <v>5.0112976348989964</v>
      </c>
      <c r="H105" s="11">
        <f t="shared" si="5"/>
        <v>5.47</v>
      </c>
      <c r="I105" s="11">
        <f t="shared" si="6"/>
        <v>5.47</v>
      </c>
      <c r="J105" s="11">
        <f t="shared" si="7"/>
        <v>5.47</v>
      </c>
      <c r="K105" s="11">
        <f>IFERROR(J105-E105,"")</f>
        <v>0.20000000000000018</v>
      </c>
    </row>
    <row r="106" spans="1:11" x14ac:dyDescent="0.35">
      <c r="A106" s="9" t="s">
        <v>124</v>
      </c>
      <c r="B106" s="10">
        <v>931</v>
      </c>
      <c r="C106" s="9" t="s">
        <v>134</v>
      </c>
      <c r="D106" s="11">
        <v>3.8780273176370859</v>
      </c>
      <c r="E106" s="11">
        <v>5.27</v>
      </c>
      <c r="F106" s="158">
        <v>388.6</v>
      </c>
      <c r="G106" s="11">
        <v>4.0264003328751521</v>
      </c>
      <c r="H106" s="11">
        <f t="shared" si="5"/>
        <v>5.47</v>
      </c>
      <c r="I106" s="11">
        <f t="shared" si="6"/>
        <v>5.47</v>
      </c>
      <c r="J106" s="11">
        <f t="shared" si="7"/>
        <v>5.47</v>
      </c>
      <c r="K106" s="11">
        <f>IFERROR(J106-E106,"")</f>
        <v>0.20000000000000018</v>
      </c>
    </row>
    <row r="107" spans="1:11" x14ac:dyDescent="0.35">
      <c r="A107" s="9" t="s">
        <v>124</v>
      </c>
      <c r="B107" s="10">
        <v>851</v>
      </c>
      <c r="C107" s="9" t="s">
        <v>135</v>
      </c>
      <c r="D107" s="108"/>
      <c r="E107" s="108"/>
      <c r="F107" s="159" t="s">
        <v>434</v>
      </c>
      <c r="G107" s="159" t="s">
        <v>434</v>
      </c>
      <c r="H107" s="159" t="s">
        <v>434</v>
      </c>
      <c r="I107" s="159"/>
      <c r="J107" s="108"/>
      <c r="K107" s="108"/>
    </row>
    <row r="108" spans="1:11" x14ac:dyDescent="0.35">
      <c r="A108" s="9" t="s">
        <v>124</v>
      </c>
      <c r="B108" s="10">
        <v>870</v>
      </c>
      <c r="C108" s="9" t="s">
        <v>136</v>
      </c>
      <c r="D108" s="11">
        <v>2.8720529533036783</v>
      </c>
      <c r="E108" s="11">
        <v>5.27</v>
      </c>
      <c r="F108" s="158">
        <v>319</v>
      </c>
      <c r="G108" s="11">
        <v>2.9819374697605419</v>
      </c>
      <c r="H108" s="11">
        <f t="shared" si="5"/>
        <v>5.47</v>
      </c>
      <c r="I108" s="11">
        <f t="shared" si="6"/>
        <v>5.47</v>
      </c>
      <c r="J108" s="11">
        <f t="shared" si="7"/>
        <v>5.47</v>
      </c>
      <c r="K108" s="11">
        <f t="shared" ref="K108:K115" si="8">IFERROR(J108-E108,"")</f>
        <v>0.20000000000000018</v>
      </c>
    </row>
    <row r="109" spans="1:11" x14ac:dyDescent="0.35">
      <c r="A109" s="9" t="s">
        <v>124</v>
      </c>
      <c r="B109" s="10">
        <v>871</v>
      </c>
      <c r="C109" s="9" t="s">
        <v>137</v>
      </c>
      <c r="D109" s="11">
        <v>4.1402072048341871</v>
      </c>
      <c r="E109" s="11">
        <v>5.27</v>
      </c>
      <c r="F109" s="158">
        <v>439</v>
      </c>
      <c r="G109" s="11">
        <v>4.2986112016028093</v>
      </c>
      <c r="H109" s="11">
        <f t="shared" si="5"/>
        <v>5.47</v>
      </c>
      <c r="I109" s="11">
        <f t="shared" si="6"/>
        <v>5.47</v>
      </c>
      <c r="J109" s="11">
        <f t="shared" si="7"/>
        <v>5.47</v>
      </c>
      <c r="K109" s="11">
        <f t="shared" si="8"/>
        <v>0.20000000000000018</v>
      </c>
    </row>
    <row r="110" spans="1:11" x14ac:dyDescent="0.35">
      <c r="A110" s="9" t="s">
        <v>124</v>
      </c>
      <c r="B110" s="10">
        <v>852</v>
      </c>
      <c r="C110" s="9" t="s">
        <v>138</v>
      </c>
      <c r="D110" s="11">
        <v>3.4167182828882656</v>
      </c>
      <c r="E110" s="11">
        <v>5.27</v>
      </c>
      <c r="F110" s="158">
        <v>50.88</v>
      </c>
      <c r="G110" s="11">
        <v>3.5474416513249913</v>
      </c>
      <c r="H110" s="11">
        <f t="shared" si="5"/>
        <v>5.47</v>
      </c>
      <c r="I110" s="11">
        <f t="shared" si="6"/>
        <v>5.47</v>
      </c>
      <c r="J110" s="11">
        <f t="shared" si="7"/>
        <v>5.47</v>
      </c>
      <c r="K110" s="11">
        <f t="shared" si="8"/>
        <v>0.20000000000000018</v>
      </c>
    </row>
    <row r="111" spans="1:11" x14ac:dyDescent="0.35">
      <c r="A111" s="9" t="s">
        <v>124</v>
      </c>
      <c r="B111" s="10">
        <v>936</v>
      </c>
      <c r="C111" s="9" t="s">
        <v>139</v>
      </c>
      <c r="D111" s="11">
        <v>6.671321121753313</v>
      </c>
      <c r="E111" s="11">
        <v>6.67</v>
      </c>
      <c r="F111" s="158">
        <v>364.2</v>
      </c>
      <c r="G111" s="11">
        <v>6.9265653346948186</v>
      </c>
      <c r="H111" s="11">
        <f t="shared" si="5"/>
        <v>6.9265653346948186</v>
      </c>
      <c r="I111" s="11">
        <f t="shared" si="6"/>
        <v>6.9265653346948186</v>
      </c>
      <c r="J111" s="11">
        <f t="shared" si="7"/>
        <v>6.93</v>
      </c>
      <c r="K111" s="11">
        <f t="shared" si="8"/>
        <v>0.25999999999999979</v>
      </c>
    </row>
    <row r="112" spans="1:11" x14ac:dyDescent="0.35">
      <c r="A112" s="9" t="s">
        <v>124</v>
      </c>
      <c r="B112" s="10">
        <v>869</v>
      </c>
      <c r="C112" s="9" t="s">
        <v>140</v>
      </c>
      <c r="D112" s="11">
        <v>4.1572438149241231</v>
      </c>
      <c r="E112" s="11">
        <v>5.27</v>
      </c>
      <c r="F112" s="158">
        <v>155.41999999999999</v>
      </c>
      <c r="G112" s="11">
        <v>4.3162996310332078</v>
      </c>
      <c r="H112" s="11">
        <f t="shared" si="5"/>
        <v>5.47</v>
      </c>
      <c r="I112" s="11">
        <f t="shared" si="6"/>
        <v>5.47</v>
      </c>
      <c r="J112" s="11">
        <f t="shared" si="7"/>
        <v>5.47</v>
      </c>
      <c r="K112" s="11">
        <f t="shared" si="8"/>
        <v>0.20000000000000018</v>
      </c>
    </row>
    <row r="113" spans="1:11" x14ac:dyDescent="0.35">
      <c r="A113" s="9" t="s">
        <v>124</v>
      </c>
      <c r="B113" s="10">
        <v>938</v>
      </c>
      <c r="C113" s="9" t="s">
        <v>141</v>
      </c>
      <c r="D113" s="11">
        <v>4.0019098532002122</v>
      </c>
      <c r="E113" s="11">
        <v>5.27</v>
      </c>
      <c r="F113" s="158">
        <v>420.8</v>
      </c>
      <c r="G113" s="11">
        <v>4.155022604348142</v>
      </c>
      <c r="H113" s="11">
        <f t="shared" si="5"/>
        <v>5.47</v>
      </c>
      <c r="I113" s="11">
        <f t="shared" si="6"/>
        <v>5.47</v>
      </c>
      <c r="J113" s="11">
        <f t="shared" si="7"/>
        <v>5.47</v>
      </c>
      <c r="K113" s="11">
        <f t="shared" si="8"/>
        <v>0.20000000000000018</v>
      </c>
    </row>
    <row r="114" spans="1:11" x14ac:dyDescent="0.35">
      <c r="A114" s="9" t="s">
        <v>124</v>
      </c>
      <c r="B114" s="10">
        <v>868</v>
      </c>
      <c r="C114" s="9" t="s">
        <v>142</v>
      </c>
      <c r="D114" s="11">
        <v>3.1511208464549245</v>
      </c>
      <c r="E114" s="11">
        <v>5.27</v>
      </c>
      <c r="F114" s="158">
        <v>228.6</v>
      </c>
      <c r="G114" s="11">
        <v>3.2716824782004483</v>
      </c>
      <c r="H114" s="11">
        <f t="shared" si="5"/>
        <v>5.47</v>
      </c>
      <c r="I114" s="11">
        <f t="shared" si="6"/>
        <v>5.47</v>
      </c>
      <c r="J114" s="11">
        <f t="shared" si="7"/>
        <v>5.47</v>
      </c>
      <c r="K114" s="11">
        <f t="shared" si="8"/>
        <v>0.20000000000000018</v>
      </c>
    </row>
    <row r="115" spans="1:11" x14ac:dyDescent="0.35">
      <c r="A115" s="9" t="s">
        <v>124</v>
      </c>
      <c r="B115" s="10">
        <v>872</v>
      </c>
      <c r="C115" s="9" t="s">
        <v>143</v>
      </c>
      <c r="D115" s="11">
        <v>1.0103868732658119</v>
      </c>
      <c r="E115" s="11">
        <v>5.27</v>
      </c>
      <c r="F115" s="158">
        <v>105.6</v>
      </c>
      <c r="G115" s="11">
        <v>1.0490441942861173</v>
      </c>
      <c r="H115" s="11">
        <f t="shared" si="5"/>
        <v>5.47</v>
      </c>
      <c r="I115" s="11">
        <f t="shared" si="6"/>
        <v>5.47</v>
      </c>
      <c r="J115" s="11">
        <f t="shared" si="7"/>
        <v>5.47</v>
      </c>
      <c r="K115" s="11">
        <f t="shared" si="8"/>
        <v>0.20000000000000018</v>
      </c>
    </row>
    <row r="116" spans="1:11" x14ac:dyDescent="0.35">
      <c r="A116" s="9" t="s">
        <v>144</v>
      </c>
      <c r="B116" s="10">
        <v>800</v>
      </c>
      <c r="C116" s="9" t="s">
        <v>145</v>
      </c>
      <c r="D116" s="108"/>
      <c r="E116" s="108"/>
      <c r="F116" s="159" t="s">
        <v>434</v>
      </c>
      <c r="G116" s="159" t="s">
        <v>434</v>
      </c>
      <c r="H116" s="159" t="s">
        <v>434</v>
      </c>
      <c r="I116" s="159"/>
      <c r="J116" s="108"/>
      <c r="K116" s="108"/>
    </row>
    <row r="117" spans="1:11" x14ac:dyDescent="0.35">
      <c r="A117" s="9" t="s">
        <v>144</v>
      </c>
      <c r="B117" s="10">
        <v>839</v>
      </c>
      <c r="C117" s="9" t="s">
        <v>146</v>
      </c>
      <c r="D117" s="108"/>
      <c r="E117" s="108"/>
      <c r="F117" s="159" t="s">
        <v>434</v>
      </c>
      <c r="G117" s="159" t="s">
        <v>434</v>
      </c>
      <c r="H117" s="159" t="s">
        <v>434</v>
      </c>
      <c r="I117" s="159"/>
      <c r="J117" s="108"/>
      <c r="K117" s="108"/>
    </row>
    <row r="118" spans="1:11" x14ac:dyDescent="0.35">
      <c r="A118" s="9" t="s">
        <v>144</v>
      </c>
      <c r="B118" s="10">
        <v>801</v>
      </c>
      <c r="C118" s="9" t="s">
        <v>147</v>
      </c>
      <c r="D118" s="11">
        <v>2.4967679934760518</v>
      </c>
      <c r="E118" s="11">
        <v>5.27</v>
      </c>
      <c r="F118" s="158">
        <v>1113</v>
      </c>
      <c r="G118" s="11">
        <v>2.5922941373629542</v>
      </c>
      <c r="H118" s="11">
        <f t="shared" si="5"/>
        <v>5.47</v>
      </c>
      <c r="I118" s="11">
        <f t="shared" si="6"/>
        <v>5.47</v>
      </c>
      <c r="J118" s="11">
        <f t="shared" si="7"/>
        <v>5.47</v>
      </c>
      <c r="K118" s="11">
        <f>IFERROR(J118-E118,"")</f>
        <v>0.20000000000000018</v>
      </c>
    </row>
    <row r="119" spans="1:11" x14ac:dyDescent="0.35">
      <c r="A119" s="9" t="s">
        <v>144</v>
      </c>
      <c r="B119" s="10">
        <v>908</v>
      </c>
      <c r="C119" s="9" t="s">
        <v>148</v>
      </c>
      <c r="D119" s="11">
        <v>7.1333133482840863</v>
      </c>
      <c r="E119" s="11">
        <v>7.13</v>
      </c>
      <c r="F119" s="158">
        <v>94.9</v>
      </c>
      <c r="G119" s="11">
        <v>7.4062333468899091</v>
      </c>
      <c r="H119" s="11">
        <f t="shared" si="5"/>
        <v>7.4062333468899091</v>
      </c>
      <c r="I119" s="11">
        <f t="shared" si="6"/>
        <v>7.4062333468899091</v>
      </c>
      <c r="J119" s="11">
        <f t="shared" si="7"/>
        <v>7.41</v>
      </c>
      <c r="K119" s="11">
        <f>IFERROR(J119-E119,"")</f>
        <v>0.28000000000000025</v>
      </c>
    </row>
    <row r="120" spans="1:11" x14ac:dyDescent="0.35">
      <c r="A120" s="9" t="s">
        <v>144</v>
      </c>
      <c r="B120" s="10">
        <v>878</v>
      </c>
      <c r="C120" s="9" t="s">
        <v>149</v>
      </c>
      <c r="D120" s="11">
        <v>3.1942964020396936</v>
      </c>
      <c r="E120" s="11">
        <v>5.27</v>
      </c>
      <c r="F120" s="158">
        <v>138.32</v>
      </c>
      <c r="G120" s="11">
        <v>3.3165099270912695</v>
      </c>
      <c r="H120" s="11">
        <f t="shared" si="5"/>
        <v>5.47</v>
      </c>
      <c r="I120" s="11">
        <f t="shared" si="6"/>
        <v>5.47</v>
      </c>
      <c r="J120" s="11">
        <f t="shared" si="7"/>
        <v>5.47</v>
      </c>
      <c r="K120" s="11">
        <f>IFERROR(J120-E120,"")</f>
        <v>0.20000000000000018</v>
      </c>
    </row>
    <row r="121" spans="1:11" x14ac:dyDescent="0.35">
      <c r="A121" s="9" t="s">
        <v>144</v>
      </c>
      <c r="B121" s="10">
        <v>838</v>
      </c>
      <c r="C121" s="9" t="s">
        <v>150</v>
      </c>
      <c r="D121" s="108"/>
      <c r="E121" s="108"/>
      <c r="F121" s="159" t="s">
        <v>434</v>
      </c>
      <c r="G121" s="159" t="s">
        <v>434</v>
      </c>
      <c r="H121" s="159" t="s">
        <v>434</v>
      </c>
      <c r="I121" s="159"/>
      <c r="J121" s="108"/>
      <c r="K121" s="108"/>
    </row>
    <row r="122" spans="1:11" x14ac:dyDescent="0.35">
      <c r="A122" s="9" t="s">
        <v>144</v>
      </c>
      <c r="B122" s="10">
        <v>916</v>
      </c>
      <c r="C122" s="9" t="s">
        <v>151</v>
      </c>
      <c r="D122" s="108"/>
      <c r="E122" s="108"/>
      <c r="F122" s="159" t="s">
        <v>434</v>
      </c>
      <c r="G122" s="159" t="s">
        <v>434</v>
      </c>
      <c r="H122" s="159" t="s">
        <v>434</v>
      </c>
      <c r="I122" s="159"/>
      <c r="J122" s="108"/>
      <c r="K122" s="108"/>
    </row>
    <row r="123" spans="1:11" x14ac:dyDescent="0.35">
      <c r="A123" s="9" t="s">
        <v>144</v>
      </c>
      <c r="B123" s="10">
        <v>802</v>
      </c>
      <c r="C123" s="9" t="s">
        <v>152</v>
      </c>
      <c r="D123" s="108"/>
      <c r="E123" s="108"/>
      <c r="F123" s="159" t="s">
        <v>434</v>
      </c>
      <c r="G123" s="159" t="s">
        <v>434</v>
      </c>
      <c r="H123" s="159" t="s">
        <v>434</v>
      </c>
      <c r="I123" s="159"/>
      <c r="J123" s="108"/>
      <c r="K123" s="108"/>
    </row>
    <row r="124" spans="1:11" x14ac:dyDescent="0.35">
      <c r="A124" s="9" t="s">
        <v>144</v>
      </c>
      <c r="B124" s="10">
        <v>879</v>
      </c>
      <c r="C124" s="9" t="s">
        <v>153</v>
      </c>
      <c r="D124" s="11">
        <v>9.3868835883054356</v>
      </c>
      <c r="E124" s="11">
        <v>9.39</v>
      </c>
      <c r="F124" s="158">
        <v>110.6</v>
      </c>
      <c r="G124" s="11">
        <v>9.7460250041875227</v>
      </c>
      <c r="H124" s="11">
        <f t="shared" si="5"/>
        <v>9.7460250041875227</v>
      </c>
      <c r="I124" s="11">
        <f t="shared" si="6"/>
        <v>9.7460250041875227</v>
      </c>
      <c r="J124" s="11">
        <f t="shared" si="7"/>
        <v>9.75</v>
      </c>
      <c r="K124" s="11">
        <f>IFERROR(J124-E124,"")</f>
        <v>0.35999999999999943</v>
      </c>
    </row>
    <row r="125" spans="1:11" x14ac:dyDescent="0.35">
      <c r="A125" s="9" t="s">
        <v>144</v>
      </c>
      <c r="B125" s="10">
        <v>933</v>
      </c>
      <c r="C125" s="9" t="s">
        <v>154</v>
      </c>
      <c r="D125" s="108"/>
      <c r="E125" s="108"/>
      <c r="F125" s="159" t="s">
        <v>434</v>
      </c>
      <c r="G125" s="159" t="s">
        <v>434</v>
      </c>
      <c r="H125" s="159" t="s">
        <v>434</v>
      </c>
      <c r="I125" s="159"/>
      <c r="J125" s="108"/>
      <c r="K125" s="108"/>
    </row>
    <row r="126" spans="1:11" x14ac:dyDescent="0.35">
      <c r="A126" s="9" t="s">
        <v>144</v>
      </c>
      <c r="B126" s="10">
        <v>803</v>
      </c>
      <c r="C126" s="9" t="s">
        <v>155</v>
      </c>
      <c r="D126" s="108"/>
      <c r="E126" s="108"/>
      <c r="F126" s="159" t="s">
        <v>434</v>
      </c>
      <c r="G126" s="159" t="s">
        <v>434</v>
      </c>
      <c r="H126" s="159" t="s">
        <v>434</v>
      </c>
      <c r="I126" s="159"/>
      <c r="J126" s="108"/>
      <c r="K126" s="108"/>
    </row>
    <row r="127" spans="1:11" x14ac:dyDescent="0.35">
      <c r="A127" s="9" t="s">
        <v>144</v>
      </c>
      <c r="B127" s="10">
        <v>866</v>
      </c>
      <c r="C127" s="9" t="s">
        <v>156</v>
      </c>
      <c r="D127" s="108"/>
      <c r="E127" s="108"/>
      <c r="F127" s="159" t="s">
        <v>434</v>
      </c>
      <c r="G127" s="159" t="s">
        <v>434</v>
      </c>
      <c r="H127" s="159" t="s">
        <v>434</v>
      </c>
      <c r="I127" s="159"/>
      <c r="J127" s="108"/>
      <c r="K127" s="108"/>
    </row>
    <row r="128" spans="1:11" x14ac:dyDescent="0.35">
      <c r="A128" s="9" t="s">
        <v>144</v>
      </c>
      <c r="B128" s="10">
        <v>880</v>
      </c>
      <c r="C128" s="9" t="s">
        <v>157</v>
      </c>
      <c r="D128" s="108"/>
      <c r="E128" s="108"/>
      <c r="F128" s="159" t="s">
        <v>434</v>
      </c>
      <c r="G128" s="159" t="s">
        <v>434</v>
      </c>
      <c r="H128" s="159" t="s">
        <v>434</v>
      </c>
      <c r="I128" s="159"/>
      <c r="J128" s="108"/>
      <c r="K128" s="108"/>
    </row>
    <row r="129" spans="1:11" x14ac:dyDescent="0.35">
      <c r="A129" s="9" t="s">
        <v>144</v>
      </c>
      <c r="B129" s="10">
        <v>865</v>
      </c>
      <c r="C129" s="9" t="s">
        <v>158</v>
      </c>
      <c r="D129" s="108"/>
      <c r="E129" s="108"/>
      <c r="F129" s="159" t="s">
        <v>434</v>
      </c>
      <c r="G129" s="159" t="s">
        <v>434</v>
      </c>
      <c r="H129" s="159" t="s">
        <v>434</v>
      </c>
      <c r="I129" s="159"/>
      <c r="J129" s="108"/>
      <c r="K129" s="108"/>
    </row>
    <row r="130" spans="1:11" x14ac:dyDescent="0.35">
      <c r="A130" s="9" t="s">
        <v>159</v>
      </c>
      <c r="B130" s="10">
        <v>330</v>
      </c>
      <c r="C130" s="9" t="s">
        <v>160</v>
      </c>
      <c r="D130" s="11">
        <v>5.0981768115283144</v>
      </c>
      <c r="E130" s="11">
        <v>5.27</v>
      </c>
      <c r="F130" s="158">
        <v>2133.1999999999998</v>
      </c>
      <c r="G130" s="11">
        <v>5.2932326488874351</v>
      </c>
      <c r="H130" s="11">
        <f t="shared" si="5"/>
        <v>5.47</v>
      </c>
      <c r="I130" s="11">
        <f t="shared" si="6"/>
        <v>5.47</v>
      </c>
      <c r="J130" s="11">
        <f t="shared" si="7"/>
        <v>5.47</v>
      </c>
      <c r="K130" s="11">
        <f>IFERROR(J130-E130,"")</f>
        <v>0.20000000000000018</v>
      </c>
    </row>
    <row r="131" spans="1:11" x14ac:dyDescent="0.35">
      <c r="A131" s="9" t="s">
        <v>159</v>
      </c>
      <c r="B131" s="10">
        <v>331</v>
      </c>
      <c r="C131" s="9" t="s">
        <v>161</v>
      </c>
      <c r="D131" s="11">
        <v>5.3568349329727836</v>
      </c>
      <c r="E131" s="11">
        <v>5.36</v>
      </c>
      <c r="F131" s="158">
        <v>102</v>
      </c>
      <c r="G131" s="11">
        <v>5.5617870093862267</v>
      </c>
      <c r="H131" s="11">
        <f t="shared" si="5"/>
        <v>5.5617870093862267</v>
      </c>
      <c r="I131" s="11">
        <f t="shared" si="6"/>
        <v>5.5617870093862267</v>
      </c>
      <c r="J131" s="11">
        <f t="shared" si="7"/>
        <v>5.56</v>
      </c>
      <c r="K131" s="11">
        <f>IFERROR(J131-E131,"")</f>
        <v>0.19999999999999929</v>
      </c>
    </row>
    <row r="132" spans="1:11" x14ac:dyDescent="0.35">
      <c r="A132" s="9" t="s">
        <v>159</v>
      </c>
      <c r="B132" s="10">
        <v>332</v>
      </c>
      <c r="C132" s="9" t="s">
        <v>162</v>
      </c>
      <c r="D132" s="11">
        <v>7.2053155120601353</v>
      </c>
      <c r="E132" s="11">
        <v>7.21</v>
      </c>
      <c r="F132" s="158">
        <v>97</v>
      </c>
      <c r="G132" s="11">
        <v>7.4809903076975646</v>
      </c>
      <c r="H132" s="11">
        <f t="shared" si="5"/>
        <v>7.4809903076975646</v>
      </c>
      <c r="I132" s="11">
        <f t="shared" si="6"/>
        <v>7.4809903076975646</v>
      </c>
      <c r="J132" s="11">
        <f t="shared" si="7"/>
        <v>7.48</v>
      </c>
      <c r="K132" s="11">
        <f>IFERROR(J132-E132,"")</f>
        <v>0.27000000000000046</v>
      </c>
    </row>
    <row r="133" spans="1:11" x14ac:dyDescent="0.35">
      <c r="A133" s="9" t="s">
        <v>159</v>
      </c>
      <c r="B133" s="10">
        <v>884</v>
      </c>
      <c r="C133" s="9" t="s">
        <v>163</v>
      </c>
      <c r="D133" s="108"/>
      <c r="E133" s="108"/>
      <c r="F133" s="159" t="s">
        <v>434</v>
      </c>
      <c r="G133" s="159" t="s">
        <v>434</v>
      </c>
      <c r="H133" s="159" t="s">
        <v>434</v>
      </c>
      <c r="I133" s="159"/>
      <c r="J133" s="108"/>
      <c r="K133" s="108"/>
    </row>
    <row r="134" spans="1:11" x14ac:dyDescent="0.35">
      <c r="A134" s="9" t="s">
        <v>159</v>
      </c>
      <c r="B134" s="10">
        <v>333</v>
      </c>
      <c r="C134" s="9" t="s">
        <v>164</v>
      </c>
      <c r="D134" s="108"/>
      <c r="E134" s="108"/>
      <c r="F134" s="159" t="s">
        <v>434</v>
      </c>
      <c r="G134" s="159" t="s">
        <v>434</v>
      </c>
      <c r="H134" s="159" t="s">
        <v>434</v>
      </c>
      <c r="I134" s="159"/>
      <c r="J134" s="108"/>
      <c r="K134" s="108"/>
    </row>
    <row r="135" spans="1:11" x14ac:dyDescent="0.35">
      <c r="A135" s="9" t="s">
        <v>159</v>
      </c>
      <c r="B135" s="10">
        <v>893</v>
      </c>
      <c r="C135" s="9" t="s">
        <v>165</v>
      </c>
      <c r="D135" s="108"/>
      <c r="E135" s="108"/>
      <c r="F135" s="159" t="s">
        <v>434</v>
      </c>
      <c r="G135" s="159" t="s">
        <v>434</v>
      </c>
      <c r="H135" s="159" t="s">
        <v>434</v>
      </c>
      <c r="I135" s="159"/>
      <c r="J135" s="108"/>
      <c r="K135" s="108"/>
    </row>
    <row r="136" spans="1:11" x14ac:dyDescent="0.35">
      <c r="A136" s="9" t="s">
        <v>159</v>
      </c>
      <c r="B136" s="10">
        <v>334</v>
      </c>
      <c r="C136" s="9" t="s">
        <v>166</v>
      </c>
      <c r="D136" s="108"/>
      <c r="E136" s="108"/>
      <c r="F136" s="159" t="s">
        <v>434</v>
      </c>
      <c r="G136" s="159" t="s">
        <v>434</v>
      </c>
      <c r="H136" s="159" t="s">
        <v>434</v>
      </c>
      <c r="I136" s="159"/>
      <c r="J136" s="108"/>
      <c r="K136" s="108"/>
    </row>
    <row r="137" spans="1:11" x14ac:dyDescent="0.35">
      <c r="A137" s="9" t="s">
        <v>159</v>
      </c>
      <c r="B137" s="10">
        <v>860</v>
      </c>
      <c r="C137" s="9" t="s">
        <v>167</v>
      </c>
      <c r="D137" s="11">
        <v>7.9590617041121305</v>
      </c>
      <c r="E137" s="11">
        <v>7.96</v>
      </c>
      <c r="F137" s="158">
        <v>37.76</v>
      </c>
      <c r="G137" s="11">
        <v>8.2635747688175325</v>
      </c>
      <c r="H137" s="11">
        <f t="shared" ref="H137:H158" si="9">IF(G137&lt; 5.47, 5.47, G137)</f>
        <v>8.2635747688175325</v>
      </c>
      <c r="I137" s="11">
        <f t="shared" ref="I137:I158" si="10">IF(H137 &lt; 10, H137, 10)</f>
        <v>8.2635747688175325</v>
      </c>
      <c r="J137" s="11">
        <f t="shared" ref="J137:J158" si="11">ROUND(I137, 2)</f>
        <v>8.26</v>
      </c>
      <c r="K137" s="11">
        <f t="shared" ref="K137:K143" si="12">IFERROR(J137-E137,"")</f>
        <v>0.29999999999999982</v>
      </c>
    </row>
    <row r="138" spans="1:11" x14ac:dyDescent="0.35">
      <c r="A138" s="9" t="s">
        <v>159</v>
      </c>
      <c r="B138" s="10">
        <v>861</v>
      </c>
      <c r="C138" s="9" t="s">
        <v>168</v>
      </c>
      <c r="D138" s="11">
        <v>6.0253199533935557</v>
      </c>
      <c r="E138" s="11">
        <v>6.03</v>
      </c>
      <c r="F138" s="158">
        <v>31</v>
      </c>
      <c r="G138" s="11">
        <v>6.2558482132624942</v>
      </c>
      <c r="H138" s="11">
        <f t="shared" si="9"/>
        <v>6.2558482132624942</v>
      </c>
      <c r="I138" s="11">
        <f t="shared" si="10"/>
        <v>6.2558482132624942</v>
      </c>
      <c r="J138" s="11">
        <f t="shared" si="11"/>
        <v>6.26</v>
      </c>
      <c r="K138" s="11">
        <f t="shared" si="12"/>
        <v>0.22999999999999954</v>
      </c>
    </row>
    <row r="139" spans="1:11" x14ac:dyDescent="0.35">
      <c r="A139" s="9" t="s">
        <v>159</v>
      </c>
      <c r="B139" s="10">
        <v>894</v>
      </c>
      <c r="C139" s="9" t="s">
        <v>169</v>
      </c>
      <c r="D139" s="11">
        <v>6.5615141135085002</v>
      </c>
      <c r="E139" s="11">
        <v>6.56</v>
      </c>
      <c r="F139" s="158">
        <v>91.15</v>
      </c>
      <c r="G139" s="11">
        <v>6.8125571190904139</v>
      </c>
      <c r="H139" s="11">
        <f t="shared" si="9"/>
        <v>6.8125571190904139</v>
      </c>
      <c r="I139" s="11">
        <f t="shared" si="10"/>
        <v>6.8125571190904139</v>
      </c>
      <c r="J139" s="11">
        <f t="shared" si="11"/>
        <v>6.81</v>
      </c>
      <c r="K139" s="11">
        <f t="shared" si="12"/>
        <v>0.25</v>
      </c>
    </row>
    <row r="140" spans="1:11" x14ac:dyDescent="0.35">
      <c r="A140" s="9" t="s">
        <v>159</v>
      </c>
      <c r="B140" s="10">
        <v>335</v>
      </c>
      <c r="C140" s="9" t="s">
        <v>170</v>
      </c>
      <c r="D140" s="11">
        <v>4.8938063830768632</v>
      </c>
      <c r="E140" s="11">
        <v>5.27</v>
      </c>
      <c r="F140" s="158">
        <v>711.2</v>
      </c>
      <c r="G140" s="11">
        <v>5.0810430241768625</v>
      </c>
      <c r="H140" s="11">
        <f t="shared" si="9"/>
        <v>5.47</v>
      </c>
      <c r="I140" s="11">
        <f t="shared" si="10"/>
        <v>5.47</v>
      </c>
      <c r="J140" s="11">
        <f t="shared" si="11"/>
        <v>5.47</v>
      </c>
      <c r="K140" s="11">
        <f t="shared" si="12"/>
        <v>0.20000000000000018</v>
      </c>
    </row>
    <row r="141" spans="1:11" x14ac:dyDescent="0.35">
      <c r="A141" s="9" t="s">
        <v>159</v>
      </c>
      <c r="B141" s="10">
        <v>937</v>
      </c>
      <c r="C141" s="9" t="s">
        <v>171</v>
      </c>
      <c r="D141" s="11">
        <v>4.776621168851138</v>
      </c>
      <c r="E141" s="11">
        <v>5.27</v>
      </c>
      <c r="F141" s="158">
        <v>389.53</v>
      </c>
      <c r="G141" s="11">
        <v>4.9593743130203878</v>
      </c>
      <c r="H141" s="11">
        <f t="shared" si="9"/>
        <v>5.47</v>
      </c>
      <c r="I141" s="11">
        <f t="shared" si="10"/>
        <v>5.47</v>
      </c>
      <c r="J141" s="11">
        <f t="shared" si="11"/>
        <v>5.47</v>
      </c>
      <c r="K141" s="11">
        <f t="shared" si="12"/>
        <v>0.20000000000000018</v>
      </c>
    </row>
    <row r="142" spans="1:11" x14ac:dyDescent="0.35">
      <c r="A142" s="9" t="s">
        <v>159</v>
      </c>
      <c r="B142" s="10">
        <v>336</v>
      </c>
      <c r="C142" s="9" t="s">
        <v>172</v>
      </c>
      <c r="D142" s="11">
        <v>4.9245746174556926</v>
      </c>
      <c r="E142" s="11">
        <v>5.27</v>
      </c>
      <c r="F142" s="158">
        <v>514</v>
      </c>
      <c r="G142" s="11">
        <v>5.1129884487440069</v>
      </c>
      <c r="H142" s="11">
        <f t="shared" si="9"/>
        <v>5.47</v>
      </c>
      <c r="I142" s="11">
        <f t="shared" si="10"/>
        <v>5.47</v>
      </c>
      <c r="J142" s="11">
        <f t="shared" si="11"/>
        <v>5.47</v>
      </c>
      <c r="K142" s="11">
        <f t="shared" si="12"/>
        <v>0.20000000000000018</v>
      </c>
    </row>
    <row r="143" spans="1:11" x14ac:dyDescent="0.35">
      <c r="A143" s="9" t="s">
        <v>159</v>
      </c>
      <c r="B143" s="10">
        <v>885</v>
      </c>
      <c r="C143" s="9" t="s">
        <v>173</v>
      </c>
      <c r="D143" s="11">
        <v>3.6688299942695664</v>
      </c>
      <c r="E143" s="11">
        <v>5.27</v>
      </c>
      <c r="F143" s="158">
        <v>56</v>
      </c>
      <c r="G143" s="11">
        <v>3.8091991366347915</v>
      </c>
      <c r="H143" s="11">
        <f t="shared" si="9"/>
        <v>5.47</v>
      </c>
      <c r="I143" s="11">
        <f t="shared" si="10"/>
        <v>5.47</v>
      </c>
      <c r="J143" s="11">
        <f t="shared" si="11"/>
        <v>5.47</v>
      </c>
      <c r="K143" s="11">
        <f t="shared" si="12"/>
        <v>0.20000000000000018</v>
      </c>
    </row>
    <row r="144" spans="1:11" x14ac:dyDescent="0.35">
      <c r="A144" s="9" t="s">
        <v>174</v>
      </c>
      <c r="B144" s="10">
        <v>370</v>
      </c>
      <c r="C144" s="9" t="s">
        <v>175</v>
      </c>
      <c r="D144" s="108"/>
      <c r="E144" s="108"/>
      <c r="F144" s="159" t="s">
        <v>434</v>
      </c>
      <c r="G144" s="159" t="s">
        <v>434</v>
      </c>
      <c r="H144" s="159" t="s">
        <v>434</v>
      </c>
      <c r="I144" s="159"/>
      <c r="J144" s="108"/>
      <c r="K144" s="108"/>
    </row>
    <row r="145" spans="1:11" x14ac:dyDescent="0.35">
      <c r="A145" s="9" t="s">
        <v>174</v>
      </c>
      <c r="B145" s="10">
        <v>380</v>
      </c>
      <c r="C145" s="9" t="s">
        <v>176</v>
      </c>
      <c r="D145" s="11">
        <v>5.0681768115283141</v>
      </c>
      <c r="E145" s="11">
        <v>5.27</v>
      </c>
      <c r="F145" s="158">
        <v>622</v>
      </c>
      <c r="G145" s="11">
        <v>5.2620848512850564</v>
      </c>
      <c r="H145" s="11">
        <f t="shared" si="9"/>
        <v>5.47</v>
      </c>
      <c r="I145" s="11">
        <f t="shared" si="10"/>
        <v>5.47</v>
      </c>
      <c r="J145" s="11">
        <f t="shared" si="11"/>
        <v>5.47</v>
      </c>
      <c r="K145" s="11">
        <f>IFERROR(J145-E145,"")</f>
        <v>0.20000000000000018</v>
      </c>
    </row>
    <row r="146" spans="1:11" x14ac:dyDescent="0.35">
      <c r="A146" s="9" t="s">
        <v>174</v>
      </c>
      <c r="B146" s="10">
        <v>381</v>
      </c>
      <c r="C146" s="9" t="s">
        <v>177</v>
      </c>
      <c r="D146" s="108"/>
      <c r="E146" s="108"/>
      <c r="F146" s="159" t="s">
        <v>434</v>
      </c>
      <c r="G146" s="159" t="s">
        <v>434</v>
      </c>
      <c r="H146" s="159" t="s">
        <v>434</v>
      </c>
      <c r="I146" s="159"/>
      <c r="J146" s="108"/>
      <c r="K146" s="108"/>
    </row>
    <row r="147" spans="1:11" x14ac:dyDescent="0.35">
      <c r="A147" s="9" t="s">
        <v>174</v>
      </c>
      <c r="B147" s="10">
        <v>371</v>
      </c>
      <c r="C147" s="9" t="s">
        <v>178</v>
      </c>
      <c r="D147" s="108"/>
      <c r="E147" s="108"/>
      <c r="F147" s="159" t="s">
        <v>434</v>
      </c>
      <c r="G147" s="159" t="s">
        <v>434</v>
      </c>
      <c r="H147" s="159" t="s">
        <v>434</v>
      </c>
      <c r="I147" s="159"/>
      <c r="J147" s="108"/>
      <c r="K147" s="108"/>
    </row>
    <row r="148" spans="1:11" x14ac:dyDescent="0.35">
      <c r="A148" s="9" t="s">
        <v>174</v>
      </c>
      <c r="B148" s="10">
        <v>811</v>
      </c>
      <c r="C148" s="9" t="s">
        <v>179</v>
      </c>
      <c r="D148" s="11">
        <v>3.7237396246440673</v>
      </c>
      <c r="E148" s="11">
        <v>5.27</v>
      </c>
      <c r="F148" s="158">
        <v>229.33</v>
      </c>
      <c r="G148" s="11">
        <v>3.8662096050790038</v>
      </c>
      <c r="H148" s="11">
        <f t="shared" si="9"/>
        <v>5.47</v>
      </c>
      <c r="I148" s="11">
        <f t="shared" si="10"/>
        <v>5.47</v>
      </c>
      <c r="J148" s="11">
        <f t="shared" si="11"/>
        <v>5.47</v>
      </c>
      <c r="K148" s="11">
        <f>IFERROR(J148-E148,"")</f>
        <v>0.20000000000000018</v>
      </c>
    </row>
    <row r="149" spans="1:11" x14ac:dyDescent="0.35">
      <c r="A149" s="9" t="s">
        <v>174</v>
      </c>
      <c r="B149" s="10">
        <v>810</v>
      </c>
      <c r="C149" s="9" t="s">
        <v>180</v>
      </c>
      <c r="D149" s="11">
        <v>6.7044430611649117</v>
      </c>
      <c r="E149" s="11">
        <v>6.7</v>
      </c>
      <c r="F149" s="158">
        <v>90.8</v>
      </c>
      <c r="G149" s="11">
        <v>6.9609545168611762</v>
      </c>
      <c r="H149" s="11">
        <f t="shared" si="9"/>
        <v>6.9609545168611762</v>
      </c>
      <c r="I149" s="11">
        <f t="shared" si="10"/>
        <v>6.9609545168611762</v>
      </c>
      <c r="J149" s="11">
        <f t="shared" si="11"/>
        <v>6.96</v>
      </c>
      <c r="K149" s="11">
        <f>IFERROR(J149-E149,"")</f>
        <v>0.25999999999999979</v>
      </c>
    </row>
    <row r="150" spans="1:11" x14ac:dyDescent="0.35">
      <c r="A150" s="9" t="s">
        <v>174</v>
      </c>
      <c r="B150" s="10">
        <v>382</v>
      </c>
      <c r="C150" s="9" t="s">
        <v>181</v>
      </c>
      <c r="D150" s="11">
        <v>5.5089933391119237</v>
      </c>
      <c r="E150" s="11">
        <v>5.51</v>
      </c>
      <c r="F150" s="158">
        <v>60</v>
      </c>
      <c r="G150" s="11">
        <v>5.7197669839836411</v>
      </c>
      <c r="H150" s="11">
        <f t="shared" si="9"/>
        <v>5.7197669839836411</v>
      </c>
      <c r="I150" s="11">
        <f t="shared" si="10"/>
        <v>5.7197669839836411</v>
      </c>
      <c r="J150" s="11">
        <f t="shared" si="11"/>
        <v>5.72</v>
      </c>
      <c r="K150" s="11">
        <f>IFERROR(J150-E150,"")</f>
        <v>0.20999999999999996</v>
      </c>
    </row>
    <row r="151" spans="1:11" x14ac:dyDescent="0.35">
      <c r="A151" s="9" t="s">
        <v>174</v>
      </c>
      <c r="B151" s="10">
        <v>383</v>
      </c>
      <c r="C151" s="9" t="s">
        <v>182</v>
      </c>
      <c r="D151" s="108"/>
      <c r="E151" s="108"/>
      <c r="F151" s="159" t="s">
        <v>434</v>
      </c>
      <c r="G151" s="159" t="s">
        <v>434</v>
      </c>
      <c r="H151" s="159" t="s">
        <v>434</v>
      </c>
      <c r="I151" s="159"/>
      <c r="J151" s="108"/>
      <c r="K151" s="108"/>
    </row>
    <row r="152" spans="1:11" x14ac:dyDescent="0.35">
      <c r="A152" s="9" t="s">
        <v>174</v>
      </c>
      <c r="B152" s="10">
        <v>812</v>
      </c>
      <c r="C152" s="9" t="s">
        <v>183</v>
      </c>
      <c r="D152" s="11">
        <v>4.5085635037301897</v>
      </c>
      <c r="E152" s="11">
        <v>5.27</v>
      </c>
      <c r="F152" s="158">
        <v>85.93</v>
      </c>
      <c r="G152" s="11">
        <v>4.6810607830552726</v>
      </c>
      <c r="H152" s="11">
        <f t="shared" si="9"/>
        <v>5.47</v>
      </c>
      <c r="I152" s="11">
        <f t="shared" si="10"/>
        <v>5.47</v>
      </c>
      <c r="J152" s="11">
        <f t="shared" si="11"/>
        <v>5.47</v>
      </c>
      <c r="K152" s="11">
        <f>IFERROR(J152-E152,"")</f>
        <v>0.20000000000000018</v>
      </c>
    </row>
    <row r="153" spans="1:11" x14ac:dyDescent="0.35">
      <c r="A153" s="9" t="s">
        <v>174</v>
      </c>
      <c r="B153" s="10">
        <v>813</v>
      </c>
      <c r="C153" s="9" t="s">
        <v>184</v>
      </c>
      <c r="D153" s="108"/>
      <c r="E153" s="108"/>
      <c r="F153" s="159" t="s">
        <v>434</v>
      </c>
      <c r="G153" s="159" t="s">
        <v>434</v>
      </c>
      <c r="H153" s="159" t="s">
        <v>434</v>
      </c>
      <c r="I153" s="159"/>
      <c r="J153" s="108"/>
      <c r="K153" s="108"/>
    </row>
    <row r="154" spans="1:11" x14ac:dyDescent="0.35">
      <c r="A154" s="9" t="s">
        <v>174</v>
      </c>
      <c r="B154" s="10">
        <v>815</v>
      </c>
      <c r="C154" s="9" t="s">
        <v>185</v>
      </c>
      <c r="D154" s="11">
        <v>4.7117751000155517</v>
      </c>
      <c r="E154" s="11">
        <v>5.27</v>
      </c>
      <c r="F154" s="158">
        <v>145.4</v>
      </c>
      <c r="G154" s="11">
        <v>4.8920472387736966</v>
      </c>
      <c r="H154" s="11">
        <f t="shared" si="9"/>
        <v>5.47</v>
      </c>
      <c r="I154" s="11">
        <f t="shared" si="10"/>
        <v>5.47</v>
      </c>
      <c r="J154" s="11">
        <f t="shared" si="11"/>
        <v>5.47</v>
      </c>
      <c r="K154" s="11">
        <f>IFERROR(J154-E154,"")</f>
        <v>0.20000000000000018</v>
      </c>
    </row>
    <row r="155" spans="1:11" x14ac:dyDescent="0.35">
      <c r="A155" s="9" t="s">
        <v>174</v>
      </c>
      <c r="B155" s="10">
        <v>372</v>
      </c>
      <c r="C155" s="9" t="s">
        <v>186</v>
      </c>
      <c r="D155" s="11">
        <v>7.6119929507865161</v>
      </c>
      <c r="E155" s="11">
        <v>7.61</v>
      </c>
      <c r="F155" s="158">
        <v>283.63</v>
      </c>
      <c r="G155" s="11">
        <v>7.9032271927276634</v>
      </c>
      <c r="H155" s="11">
        <f t="shared" si="9"/>
        <v>7.9032271927276634</v>
      </c>
      <c r="I155" s="11">
        <f t="shared" si="10"/>
        <v>7.9032271927276634</v>
      </c>
      <c r="J155" s="11">
        <f t="shared" si="11"/>
        <v>7.9</v>
      </c>
      <c r="K155" s="11">
        <f>IFERROR(J155-E155,"")</f>
        <v>0.29000000000000004</v>
      </c>
    </row>
    <row r="156" spans="1:11" x14ac:dyDescent="0.35">
      <c r="A156" s="9" t="s">
        <v>174</v>
      </c>
      <c r="B156" s="10">
        <v>373</v>
      </c>
      <c r="C156" s="9" t="s">
        <v>187</v>
      </c>
      <c r="D156" s="11">
        <v>1.7452299262714526</v>
      </c>
      <c r="E156" s="11">
        <v>5.27</v>
      </c>
      <c r="F156" s="158">
        <v>128.66999999999999</v>
      </c>
      <c r="G156" s="11">
        <v>1.8120022837705689</v>
      </c>
      <c r="H156" s="11">
        <f t="shared" si="9"/>
        <v>5.47</v>
      </c>
      <c r="I156" s="11">
        <f t="shared" si="10"/>
        <v>5.47</v>
      </c>
      <c r="J156" s="11">
        <f t="shared" si="11"/>
        <v>5.47</v>
      </c>
      <c r="K156" s="11">
        <f>IFERROR(J156-E156,"")</f>
        <v>0.20000000000000018</v>
      </c>
    </row>
    <row r="157" spans="1:11" x14ac:dyDescent="0.35">
      <c r="A157" s="9" t="s">
        <v>174</v>
      </c>
      <c r="B157" s="10">
        <v>384</v>
      </c>
      <c r="C157" s="9" t="s">
        <v>188</v>
      </c>
      <c r="D157" s="11">
        <v>5.1340354155326429</v>
      </c>
      <c r="E157" s="11">
        <v>5.27</v>
      </c>
      <c r="F157" s="158">
        <v>160</v>
      </c>
      <c r="G157" s="11">
        <v>5.3304632002151235</v>
      </c>
      <c r="H157" s="11">
        <f t="shared" si="9"/>
        <v>5.47</v>
      </c>
      <c r="I157" s="11">
        <f t="shared" si="10"/>
        <v>5.47</v>
      </c>
      <c r="J157" s="11">
        <f t="shared" si="11"/>
        <v>5.47</v>
      </c>
      <c r="K157" s="11">
        <f>IFERROR(J157-E157,"")</f>
        <v>0.20000000000000018</v>
      </c>
    </row>
    <row r="158" spans="1:11" x14ac:dyDescent="0.35">
      <c r="A158" s="9" t="s">
        <v>174</v>
      </c>
      <c r="B158" s="10">
        <v>816</v>
      </c>
      <c r="C158" s="9" t="s">
        <v>189</v>
      </c>
      <c r="D158" s="11">
        <v>4.4204997988288808</v>
      </c>
      <c r="E158" s="11">
        <v>5.27</v>
      </c>
      <c r="F158" s="158">
        <v>41.57</v>
      </c>
      <c r="G158" s="11">
        <v>4.589627767842555</v>
      </c>
      <c r="H158" s="11">
        <f t="shared" si="9"/>
        <v>5.47</v>
      </c>
      <c r="I158" s="11">
        <f t="shared" si="10"/>
        <v>5.47</v>
      </c>
      <c r="J158" s="11">
        <f t="shared" si="11"/>
        <v>5.47</v>
      </c>
      <c r="K158" s="11">
        <f>IFERROR(J158-E158,"")</f>
        <v>0.20000000000000018</v>
      </c>
    </row>
  </sheetData>
  <sortState xmlns:xlrd2="http://schemas.microsoft.com/office/spreadsheetml/2017/richdata2" ref="A5:K158">
    <sortCondition ref="A8:A158"/>
    <sortCondition ref="C8:C158"/>
  </sortState>
  <mergeCells count="3">
    <mergeCell ref="A4:A6"/>
    <mergeCell ref="B4:B6"/>
    <mergeCell ref="C4:C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81494-DF7A-4996-B981-9D383B764C53}">
  <sheetPr codeName="Sheet6">
    <tabColor theme="5" tint="0.59999389629810485"/>
  </sheetPr>
  <dimension ref="A1:AQ165"/>
  <sheetViews>
    <sheetView showGridLines="0" zoomScaleNormal="100" workbookViewId="0"/>
  </sheetViews>
  <sheetFormatPr defaultColWidth="28.81640625" defaultRowHeight="15.5" x14ac:dyDescent="0.35"/>
  <cols>
    <col min="1" max="1" width="35.7265625" style="24" customWidth="1"/>
    <col min="2" max="2" width="18.7265625" style="24" customWidth="1"/>
    <col min="3" max="3" width="39.54296875" style="24" bestFit="1" customWidth="1"/>
    <col min="4" max="9" width="28.81640625" style="24"/>
    <col min="10" max="11" width="28.81640625" style="24" customWidth="1"/>
    <col min="12" max="32" width="28.81640625" style="24"/>
    <col min="33" max="33" width="28.81640625" style="24" customWidth="1"/>
    <col min="34" max="16384" width="28.81640625" style="24"/>
  </cols>
  <sheetData>
    <row r="1" spans="1:43" ht="45" customHeight="1" x14ac:dyDescent="0.35">
      <c r="A1" s="203" t="s">
        <v>327</v>
      </c>
      <c r="B1" s="204"/>
      <c r="C1" s="204"/>
      <c r="D1" s="204"/>
      <c r="E1" s="204"/>
      <c r="F1" s="204"/>
      <c r="G1" s="204"/>
      <c r="H1" s="204"/>
      <c r="I1" s="204"/>
    </row>
    <row r="2" spans="1:43" ht="21.75" customHeight="1" x14ac:dyDescent="0.35">
      <c r="D2" s="176"/>
      <c r="E2" s="20" t="s">
        <v>347</v>
      </c>
      <c r="F2" s="39"/>
      <c r="G2" s="39"/>
      <c r="H2" s="39"/>
      <c r="I2" s="39"/>
      <c r="J2" s="40"/>
      <c r="L2" s="92"/>
      <c r="M2" s="18"/>
      <c r="N2" s="18"/>
      <c r="O2" s="20" t="s">
        <v>347</v>
      </c>
      <c r="P2" s="39"/>
      <c r="Q2" s="39"/>
      <c r="R2" s="39"/>
      <c r="S2" s="39"/>
      <c r="T2" s="39"/>
      <c r="U2" s="39"/>
      <c r="V2" s="39"/>
      <c r="W2" s="39"/>
      <c r="X2" s="39"/>
      <c r="Y2" s="39"/>
      <c r="Z2" s="39"/>
      <c r="AA2" s="39"/>
      <c r="AB2" s="39"/>
      <c r="AC2" s="39"/>
      <c r="AD2" s="39"/>
      <c r="AE2" s="39"/>
      <c r="AF2" s="40"/>
      <c r="AH2" s="93"/>
      <c r="AI2" s="20" t="s">
        <v>694</v>
      </c>
      <c r="AJ2" s="39"/>
      <c r="AK2" s="39"/>
      <c r="AL2" s="39"/>
      <c r="AM2" s="39"/>
      <c r="AN2" s="39"/>
      <c r="AO2" s="39"/>
      <c r="AP2" s="39"/>
      <c r="AQ2" s="40"/>
    </row>
    <row r="3" spans="1:43" ht="21.75" customHeight="1" x14ac:dyDescent="0.35">
      <c r="B3" s="228"/>
      <c r="D3" s="177"/>
      <c r="E3" s="28" t="s">
        <v>691</v>
      </c>
      <c r="F3" s="21"/>
      <c r="G3" s="21"/>
      <c r="H3" s="21"/>
      <c r="I3" s="21"/>
      <c r="J3" s="29"/>
      <c r="L3" s="94"/>
      <c r="M3" s="19"/>
      <c r="N3" s="19"/>
      <c r="O3" s="28" t="s">
        <v>691</v>
      </c>
      <c r="P3" s="21"/>
      <c r="Q3" s="21"/>
      <c r="R3" s="21"/>
      <c r="S3" s="21"/>
      <c r="T3" s="21"/>
      <c r="U3" s="21"/>
      <c r="V3" s="21"/>
      <c r="W3" s="21"/>
      <c r="X3" s="21"/>
      <c r="Y3" s="21"/>
      <c r="Z3" s="21"/>
      <c r="AA3" s="21"/>
      <c r="AB3" s="21"/>
      <c r="AC3" s="21"/>
      <c r="AD3" s="21"/>
      <c r="AE3" s="21"/>
      <c r="AF3" s="29"/>
      <c r="AH3" s="95"/>
      <c r="AI3" s="28" t="s">
        <v>691</v>
      </c>
      <c r="AJ3" s="21"/>
      <c r="AK3" s="21"/>
      <c r="AL3" s="21"/>
      <c r="AM3" s="21"/>
      <c r="AN3" s="21"/>
      <c r="AO3" s="21"/>
      <c r="AP3" s="21"/>
      <c r="AQ3" s="29"/>
    </row>
    <row r="4" spans="1:43" s="228" customFormat="1" ht="21.75" customHeight="1" x14ac:dyDescent="0.35">
      <c r="D4" s="177" t="s">
        <v>317</v>
      </c>
      <c r="E4" s="28" t="s">
        <v>269</v>
      </c>
      <c r="F4" s="21"/>
      <c r="G4" s="21"/>
      <c r="H4" s="21"/>
      <c r="I4" s="21"/>
      <c r="J4" s="29"/>
      <c r="L4" s="96"/>
      <c r="M4" s="107" t="s">
        <v>325</v>
      </c>
      <c r="N4" s="100"/>
      <c r="O4" s="28" t="s">
        <v>692</v>
      </c>
      <c r="P4" s="21"/>
      <c r="Q4" s="21"/>
      <c r="R4" s="21"/>
      <c r="S4" s="21"/>
      <c r="T4" s="21"/>
      <c r="U4" s="21"/>
      <c r="V4" s="21"/>
      <c r="W4" s="21"/>
      <c r="X4" s="21"/>
      <c r="Y4" s="21"/>
      <c r="Z4" s="21"/>
      <c r="AA4" s="21"/>
      <c r="AB4" s="21"/>
      <c r="AC4" s="21"/>
      <c r="AD4" s="21"/>
      <c r="AE4" s="21"/>
      <c r="AF4" s="29"/>
      <c r="AH4" s="48" t="s">
        <v>326</v>
      </c>
      <c r="AI4" s="28" t="s">
        <v>692</v>
      </c>
      <c r="AJ4" s="21"/>
      <c r="AK4" s="21"/>
      <c r="AL4" s="21"/>
      <c r="AM4" s="21"/>
      <c r="AN4" s="21"/>
      <c r="AO4" s="21"/>
      <c r="AP4" s="21"/>
      <c r="AQ4" s="29"/>
    </row>
    <row r="5" spans="1:43" s="228" customFormat="1" ht="21.75" customHeight="1" x14ac:dyDescent="0.35">
      <c r="D5" s="177"/>
      <c r="E5" s="28" t="s">
        <v>690</v>
      </c>
      <c r="F5" s="21"/>
      <c r="G5" s="21"/>
      <c r="H5" s="21"/>
      <c r="I5" s="21"/>
      <c r="J5" s="29"/>
      <c r="L5" s="94"/>
      <c r="M5" s="19"/>
      <c r="N5" s="19"/>
      <c r="O5" s="28" t="s">
        <v>270</v>
      </c>
      <c r="P5" s="21"/>
      <c r="Q5" s="21"/>
      <c r="R5" s="21"/>
      <c r="S5" s="21"/>
      <c r="T5" s="21"/>
      <c r="U5" s="21"/>
      <c r="V5" s="21"/>
      <c r="W5" s="21"/>
      <c r="X5" s="21"/>
      <c r="Y5" s="21"/>
      <c r="Z5" s="21"/>
      <c r="AA5" s="21"/>
      <c r="AB5" s="21"/>
      <c r="AC5" s="21"/>
      <c r="AD5" s="21"/>
      <c r="AE5" s="21"/>
      <c r="AF5" s="29"/>
      <c r="AH5" s="95"/>
      <c r="AI5" s="28" t="s">
        <v>270</v>
      </c>
      <c r="AJ5" s="21"/>
      <c r="AK5" s="21"/>
      <c r="AL5" s="21"/>
      <c r="AM5" s="21"/>
      <c r="AN5" s="21"/>
      <c r="AO5" s="21"/>
      <c r="AP5" s="21"/>
      <c r="AQ5" s="29"/>
    </row>
    <row r="6" spans="1:43" s="228" customFormat="1" ht="21.75" customHeight="1" x14ac:dyDescent="0.35">
      <c r="D6" s="178"/>
      <c r="E6" s="79" t="s">
        <v>271</v>
      </c>
      <c r="F6" s="31"/>
      <c r="G6" s="31"/>
      <c r="H6" s="31"/>
      <c r="I6" s="31"/>
      <c r="J6" s="32"/>
      <c r="L6" s="97"/>
      <c r="M6" s="98"/>
      <c r="N6" s="98"/>
      <c r="O6" s="30" t="s">
        <v>693</v>
      </c>
      <c r="P6" s="31"/>
      <c r="Q6" s="31"/>
      <c r="R6" s="31"/>
      <c r="S6" s="31"/>
      <c r="T6" s="31"/>
      <c r="U6" s="31"/>
      <c r="V6" s="31"/>
      <c r="W6" s="31"/>
      <c r="X6" s="31"/>
      <c r="Y6" s="31"/>
      <c r="Z6" s="31"/>
      <c r="AA6" s="31"/>
      <c r="AB6" s="31"/>
      <c r="AC6" s="31"/>
      <c r="AD6" s="31"/>
      <c r="AE6" s="31"/>
      <c r="AF6" s="32"/>
      <c r="AH6" s="99"/>
      <c r="AI6" s="30" t="s">
        <v>693</v>
      </c>
      <c r="AJ6" s="31"/>
      <c r="AK6" s="31"/>
      <c r="AL6" s="31"/>
      <c r="AM6" s="31"/>
      <c r="AN6" s="31"/>
      <c r="AO6" s="31"/>
      <c r="AP6" s="31"/>
      <c r="AQ6" s="32"/>
    </row>
    <row r="7" spans="1:43" ht="32.25" customHeight="1" x14ac:dyDescent="0.35">
      <c r="A7" s="288" t="s">
        <v>190</v>
      </c>
      <c r="B7" s="288" t="s">
        <v>336</v>
      </c>
      <c r="C7" s="288" t="s">
        <v>337</v>
      </c>
      <c r="D7" s="67" t="s">
        <v>278</v>
      </c>
      <c r="E7" s="82" t="s">
        <v>272</v>
      </c>
      <c r="F7" s="82" t="s">
        <v>273</v>
      </c>
      <c r="G7" s="82" t="s">
        <v>274</v>
      </c>
      <c r="H7" s="82" t="s">
        <v>275</v>
      </c>
      <c r="I7" s="82" t="s">
        <v>276</v>
      </c>
      <c r="J7" s="82" t="s">
        <v>277</v>
      </c>
      <c r="L7" s="82"/>
      <c r="M7" s="82"/>
      <c r="N7" s="82" t="s">
        <v>278</v>
      </c>
      <c r="O7" s="82" t="s">
        <v>272</v>
      </c>
      <c r="P7" s="82" t="s">
        <v>279</v>
      </c>
      <c r="Q7" s="82" t="s">
        <v>280</v>
      </c>
      <c r="R7" s="82" t="s">
        <v>281</v>
      </c>
      <c r="S7" s="82" t="s">
        <v>282</v>
      </c>
      <c r="T7" s="82" t="s">
        <v>283</v>
      </c>
      <c r="U7" s="82" t="s">
        <v>284</v>
      </c>
      <c r="V7" s="82" t="s">
        <v>273</v>
      </c>
      <c r="W7" s="82" t="s">
        <v>274</v>
      </c>
      <c r="X7" s="83" t="s">
        <v>275</v>
      </c>
      <c r="Y7" s="84" t="s">
        <v>285</v>
      </c>
      <c r="Z7" s="84" t="s">
        <v>286</v>
      </c>
      <c r="AA7" s="84" t="s">
        <v>287</v>
      </c>
      <c r="AB7" s="84" t="s">
        <v>288</v>
      </c>
      <c r="AC7" s="85" t="s">
        <v>289</v>
      </c>
      <c r="AD7" s="67" t="s">
        <v>290</v>
      </c>
      <c r="AE7" s="67" t="s">
        <v>276</v>
      </c>
      <c r="AF7" s="86" t="s">
        <v>277</v>
      </c>
      <c r="AH7" s="82" t="s">
        <v>278</v>
      </c>
      <c r="AI7" s="83" t="s">
        <v>275</v>
      </c>
      <c r="AJ7" s="84" t="s">
        <v>285</v>
      </c>
      <c r="AK7" s="84" t="s">
        <v>286</v>
      </c>
      <c r="AL7" s="84" t="s">
        <v>287</v>
      </c>
      <c r="AM7" s="84" t="s">
        <v>288</v>
      </c>
      <c r="AN7" s="84" t="s">
        <v>289</v>
      </c>
      <c r="AO7" s="67" t="s">
        <v>290</v>
      </c>
      <c r="AP7" s="67" t="s">
        <v>276</v>
      </c>
      <c r="AQ7" s="84" t="s">
        <v>277</v>
      </c>
    </row>
    <row r="8" spans="1:43" ht="105.65" customHeight="1" x14ac:dyDescent="0.35">
      <c r="A8" s="288"/>
      <c r="B8" s="288"/>
      <c r="C8" s="288"/>
      <c r="D8" s="65" t="s">
        <v>557</v>
      </c>
      <c r="E8" s="65" t="s">
        <v>555</v>
      </c>
      <c r="F8" s="65" t="s">
        <v>556</v>
      </c>
      <c r="G8" s="65" t="s">
        <v>566</v>
      </c>
      <c r="H8" s="165" t="s">
        <v>349</v>
      </c>
      <c r="I8" s="160"/>
      <c r="J8" s="166"/>
      <c r="L8" s="67" t="s">
        <v>558</v>
      </c>
      <c r="M8" s="67" t="s">
        <v>616</v>
      </c>
      <c r="N8" s="67" t="s">
        <v>316</v>
      </c>
      <c r="O8" s="67" t="s">
        <v>559</v>
      </c>
      <c r="P8" s="87" t="s">
        <v>318</v>
      </c>
      <c r="Q8" s="87" t="s">
        <v>319</v>
      </c>
      <c r="R8" s="87" t="s">
        <v>320</v>
      </c>
      <c r="S8" s="87" t="s">
        <v>321</v>
      </c>
      <c r="T8" s="87" t="s">
        <v>322</v>
      </c>
      <c r="U8" s="87" t="s">
        <v>323</v>
      </c>
      <c r="V8" s="67" t="s">
        <v>560</v>
      </c>
      <c r="W8" s="67" t="s">
        <v>561</v>
      </c>
      <c r="X8" s="160" t="s">
        <v>348</v>
      </c>
      <c r="Y8" s="161"/>
      <c r="Z8" s="162"/>
      <c r="AA8" s="161"/>
      <c r="AB8" s="160"/>
      <c r="AC8" s="161"/>
      <c r="AD8" s="163"/>
      <c r="AE8" s="163"/>
      <c r="AF8" s="164"/>
      <c r="AH8" s="67" t="s">
        <v>617</v>
      </c>
      <c r="AI8" s="160" t="s">
        <v>348</v>
      </c>
      <c r="AJ8" s="161"/>
      <c r="AK8" s="162"/>
      <c r="AL8" s="161"/>
      <c r="AM8" s="160"/>
      <c r="AN8" s="161"/>
      <c r="AO8" s="163"/>
      <c r="AP8" s="163"/>
      <c r="AQ8" s="164"/>
    </row>
    <row r="9" spans="1:43" ht="21" customHeight="1" x14ac:dyDescent="0.35">
      <c r="A9" s="288"/>
      <c r="B9" s="288"/>
      <c r="C9" s="288"/>
      <c r="D9" s="67" t="s">
        <v>195</v>
      </c>
      <c r="E9" s="67" t="s">
        <v>196</v>
      </c>
      <c r="F9" s="67" t="s">
        <v>197</v>
      </c>
      <c r="G9" s="67" t="s">
        <v>198</v>
      </c>
      <c r="H9" s="67" t="s">
        <v>199</v>
      </c>
      <c r="I9" s="67" t="s">
        <v>200</v>
      </c>
      <c r="J9" s="67" t="s">
        <v>201</v>
      </c>
      <c r="L9" s="67" t="s">
        <v>202</v>
      </c>
      <c r="M9" s="67" t="s">
        <v>203</v>
      </c>
      <c r="N9" s="67" t="s">
        <v>204</v>
      </c>
      <c r="O9" s="67" t="s">
        <v>205</v>
      </c>
      <c r="P9" s="67" t="s">
        <v>206</v>
      </c>
      <c r="Q9" s="67" t="s">
        <v>207</v>
      </c>
      <c r="R9" s="67" t="s">
        <v>208</v>
      </c>
      <c r="S9" s="67" t="s">
        <v>209</v>
      </c>
      <c r="T9" s="67" t="s">
        <v>210</v>
      </c>
      <c r="U9" s="67" t="s">
        <v>211</v>
      </c>
      <c r="V9" s="67" t="s">
        <v>212</v>
      </c>
      <c r="W9" s="67" t="s">
        <v>213</v>
      </c>
      <c r="X9" s="82" t="s">
        <v>214</v>
      </c>
      <c r="Y9" s="82" t="s">
        <v>215</v>
      </c>
      <c r="Z9" s="82" t="s">
        <v>216</v>
      </c>
      <c r="AA9" s="82" t="s">
        <v>217</v>
      </c>
      <c r="AB9" s="82" t="s">
        <v>218</v>
      </c>
      <c r="AC9" s="82" t="s">
        <v>219</v>
      </c>
      <c r="AD9" s="82" t="s">
        <v>220</v>
      </c>
      <c r="AE9" s="82" t="s">
        <v>221</v>
      </c>
      <c r="AF9" s="82" t="s">
        <v>222</v>
      </c>
      <c r="AH9" s="67" t="s">
        <v>223</v>
      </c>
      <c r="AI9" s="82" t="s">
        <v>224</v>
      </c>
      <c r="AJ9" s="82" t="s">
        <v>225</v>
      </c>
      <c r="AK9" s="82" t="s">
        <v>226</v>
      </c>
      <c r="AL9" s="82" t="s">
        <v>227</v>
      </c>
      <c r="AM9" s="82" t="s">
        <v>233</v>
      </c>
      <c r="AN9" s="82" t="s">
        <v>234</v>
      </c>
      <c r="AO9" s="82" t="s">
        <v>235</v>
      </c>
      <c r="AP9" s="82" t="s">
        <v>236</v>
      </c>
      <c r="AQ9" s="82" t="s">
        <v>237</v>
      </c>
    </row>
    <row r="10" spans="1:43" ht="28" customHeight="1" x14ac:dyDescent="0.35">
      <c r="A10" s="288"/>
      <c r="B10" s="288"/>
      <c r="C10" s="288"/>
      <c r="D10" s="67"/>
      <c r="E10" s="67"/>
      <c r="F10" s="67"/>
      <c r="G10" s="67"/>
      <c r="H10" s="69" t="s">
        <v>291</v>
      </c>
      <c r="I10" s="69" t="s">
        <v>292</v>
      </c>
      <c r="J10" s="69" t="s">
        <v>293</v>
      </c>
      <c r="L10" s="67"/>
      <c r="M10" s="67"/>
      <c r="N10" s="69" t="s">
        <v>294</v>
      </c>
      <c r="O10" s="67"/>
      <c r="P10" s="67"/>
      <c r="Q10" s="67"/>
      <c r="R10" s="67"/>
      <c r="S10" s="67"/>
      <c r="T10" s="67"/>
      <c r="U10" s="67"/>
      <c r="V10" s="67"/>
      <c r="W10" s="67"/>
      <c r="X10" s="69" t="s">
        <v>295</v>
      </c>
      <c r="Y10" s="69" t="s">
        <v>296</v>
      </c>
      <c r="Z10" s="69" t="s">
        <v>297</v>
      </c>
      <c r="AA10" s="69" t="s">
        <v>298</v>
      </c>
      <c r="AB10" s="69" t="s">
        <v>299</v>
      </c>
      <c r="AC10" s="69" t="s">
        <v>300</v>
      </c>
      <c r="AD10" s="69" t="s">
        <v>301</v>
      </c>
      <c r="AE10" s="69" t="s">
        <v>302</v>
      </c>
      <c r="AF10" s="69" t="s">
        <v>303</v>
      </c>
      <c r="AH10" s="69"/>
      <c r="AI10" s="69" t="s">
        <v>304</v>
      </c>
      <c r="AJ10" s="69" t="s">
        <v>305</v>
      </c>
      <c r="AK10" s="69" t="s">
        <v>306</v>
      </c>
      <c r="AL10" s="69" t="s">
        <v>307</v>
      </c>
      <c r="AM10" s="69" t="s">
        <v>308</v>
      </c>
      <c r="AN10" s="69" t="s">
        <v>309</v>
      </c>
      <c r="AO10" s="69" t="s">
        <v>310</v>
      </c>
      <c r="AP10" s="69" t="s">
        <v>311</v>
      </c>
      <c r="AQ10" s="69" t="s">
        <v>312</v>
      </c>
    </row>
    <row r="11" spans="1:43" x14ac:dyDescent="0.35">
      <c r="A11" s="47" t="s">
        <v>230</v>
      </c>
      <c r="B11" s="47"/>
      <c r="C11" s="47"/>
      <c r="D11" s="6">
        <f>SUM(D12:D162)</f>
        <v>759532.4800000001</v>
      </c>
      <c r="E11" s="88" t="s">
        <v>231</v>
      </c>
      <c r="F11" s="88" t="s">
        <v>231</v>
      </c>
      <c r="G11" s="88" t="s">
        <v>231</v>
      </c>
      <c r="H11" s="6">
        <f>SUM(H12:H162)</f>
        <v>190946.25973697769</v>
      </c>
      <c r="I11" s="6">
        <f>SUM(I12:I162)</f>
        <v>179500.55229151773</v>
      </c>
      <c r="J11" s="6">
        <f>SUM(J12:J162)</f>
        <v>33476.078217480186</v>
      </c>
      <c r="L11" s="6">
        <f>SUM(L12:L162)</f>
        <v>92286.07</v>
      </c>
      <c r="M11" s="6">
        <f t="shared" ref="M11:N11" si="0">SUM(M12:M162)</f>
        <v>241907.9499999999</v>
      </c>
      <c r="N11" s="6">
        <f t="shared" si="0"/>
        <v>334194.0199999999</v>
      </c>
      <c r="O11" s="88" t="s">
        <v>231</v>
      </c>
      <c r="P11" s="88" t="s">
        <v>231</v>
      </c>
      <c r="Q11" s="88" t="s">
        <v>231</v>
      </c>
      <c r="R11" s="88" t="s">
        <v>231</v>
      </c>
      <c r="S11" s="88" t="s">
        <v>231</v>
      </c>
      <c r="T11" s="88" t="s">
        <v>231</v>
      </c>
      <c r="U11" s="88" t="s">
        <v>231</v>
      </c>
      <c r="V11" s="88" t="s">
        <v>231</v>
      </c>
      <c r="W11" s="88" t="s">
        <v>231</v>
      </c>
      <c r="X11" s="6">
        <f>SUM(X12:X162)</f>
        <v>83443.469247213434</v>
      </c>
      <c r="Y11" s="6">
        <f t="shared" ref="Y11:AC11" si="1">SUM(Y12:Y162)</f>
        <v>11152.821292754439</v>
      </c>
      <c r="Z11" s="6">
        <f t="shared" si="1"/>
        <v>20593.498388159693</v>
      </c>
      <c r="AA11" s="6">
        <f t="shared" si="1"/>
        <v>19716.6480218242</v>
      </c>
      <c r="AB11" s="6">
        <f t="shared" si="1"/>
        <v>19211.135705681663</v>
      </c>
      <c r="AC11" s="6">
        <f t="shared" si="1"/>
        <v>36632.117125782577</v>
      </c>
      <c r="AD11" s="6">
        <f>SUM(AD12:AD162)</f>
        <v>35575.850103311866</v>
      </c>
      <c r="AE11" s="6">
        <f>SUM(AE12:AE162)</f>
        <v>72773.649843971434</v>
      </c>
      <c r="AF11" s="6">
        <f>SUM(AF12:AF162)</f>
        <v>7850.0635142272067</v>
      </c>
      <c r="AH11" s="6">
        <f t="shared" ref="AH11" si="2">SUM(AH12:AH162)</f>
        <v>247140.96000000002</v>
      </c>
      <c r="AI11" s="6">
        <f>SUM(AI12:AI162)</f>
        <v>59674.016108380267</v>
      </c>
      <c r="AJ11" s="6">
        <f t="shared" ref="AJ11:AN11" si="3">SUM(AJ12:AJ162)</f>
        <v>7574.8525733181677</v>
      </c>
      <c r="AK11" s="6">
        <f t="shared" si="3"/>
        <v>14137.119034118476</v>
      </c>
      <c r="AL11" s="6">
        <f t="shared" si="3"/>
        <v>13390.86218397532</v>
      </c>
      <c r="AM11" s="6">
        <f t="shared" si="3"/>
        <v>13334.125293221896</v>
      </c>
      <c r="AN11" s="6">
        <f t="shared" si="3"/>
        <v>25823.866515965416</v>
      </c>
      <c r="AO11" s="6">
        <f>SUM(AO12:AO162)</f>
        <v>25637.030439847691</v>
      </c>
      <c r="AP11" s="6">
        <f>SUM(AP12:AP162)</f>
        <v>49846.180851965961</v>
      </c>
      <c r="AQ11" s="6">
        <f>SUM(AQ12:AQ162)</f>
        <v>5772.3634193580783</v>
      </c>
    </row>
    <row r="12" spans="1:43" x14ac:dyDescent="0.35">
      <c r="A12" s="73" t="s">
        <v>29</v>
      </c>
      <c r="B12" s="131">
        <v>831</v>
      </c>
      <c r="C12" s="73" t="s">
        <v>30</v>
      </c>
      <c r="D12" s="89">
        <v>3941.52</v>
      </c>
      <c r="E12" s="90">
        <v>0.37462529026810215</v>
      </c>
      <c r="F12" s="90">
        <v>0.35971980399999998</v>
      </c>
      <c r="G12" s="90">
        <v>5.7125212289640265E-2</v>
      </c>
      <c r="H12" s="91">
        <f t="shared" ref="H12:H43" si="4">$D12*E12</f>
        <v>1476.59307409753</v>
      </c>
      <c r="I12" s="91">
        <f t="shared" ref="I12:I43" si="5">$D12*F12</f>
        <v>1417.8428018620798</v>
      </c>
      <c r="J12" s="91">
        <f t="shared" ref="J12:J43" si="6">$D12*G12</f>
        <v>225.1601667438629</v>
      </c>
      <c r="L12" s="89">
        <v>635.1</v>
      </c>
      <c r="M12" s="89">
        <v>1041.01</v>
      </c>
      <c r="N12" s="89">
        <f t="shared" ref="N12:N43" si="7">L12+M12</f>
        <v>1676.1100000000001</v>
      </c>
      <c r="O12" s="90">
        <v>0.37462529026810215</v>
      </c>
      <c r="P12" s="90">
        <v>5.9368475991649267E-2</v>
      </c>
      <c r="Q12" s="90">
        <v>8.5529749478079328E-2</v>
      </c>
      <c r="R12" s="90">
        <v>0.10908141962421712</v>
      </c>
      <c r="S12" s="90">
        <v>9.1466597077244263E-2</v>
      </c>
      <c r="T12" s="90">
        <v>0.13980949895615866</v>
      </c>
      <c r="U12" s="90">
        <v>0.11938935281837161</v>
      </c>
      <c r="V12" s="90">
        <v>0.35971980399999998</v>
      </c>
      <c r="W12" s="90">
        <v>2.9249062122464552E-2</v>
      </c>
      <c r="X12" s="91">
        <f>$N12*O12</f>
        <v>627.91319527126871</v>
      </c>
      <c r="Y12" s="91">
        <f t="shared" ref="Y12:AF12" si="8">$N12*P12</f>
        <v>99.508096294363256</v>
      </c>
      <c r="Z12" s="91">
        <f t="shared" si="8"/>
        <v>143.35726839770356</v>
      </c>
      <c r="AA12" s="91">
        <f t="shared" si="8"/>
        <v>182.83245824634656</v>
      </c>
      <c r="AB12" s="91">
        <f t="shared" si="8"/>
        <v>153.30807802713989</v>
      </c>
      <c r="AC12" s="91">
        <f t="shared" si="8"/>
        <v>234.33609929540711</v>
      </c>
      <c r="AD12" s="91">
        <f t="shared" si="8"/>
        <v>200.10968815240085</v>
      </c>
      <c r="AE12" s="91">
        <f t="shared" si="8"/>
        <v>602.92996068243997</v>
      </c>
      <c r="AF12" s="91">
        <f t="shared" si="8"/>
        <v>49.024645514084064</v>
      </c>
      <c r="AH12" s="89">
        <v>1043.3699999999999</v>
      </c>
      <c r="AI12" s="91">
        <f>$AH12*O12</f>
        <v>390.87278910702969</v>
      </c>
      <c r="AJ12" s="91">
        <f t="shared" ref="AJ12:AQ12" si="9">$AH12*P12</f>
        <v>61.94328679540709</v>
      </c>
      <c r="AK12" s="91">
        <f t="shared" si="9"/>
        <v>89.239174712943623</v>
      </c>
      <c r="AL12" s="91">
        <f t="shared" si="9"/>
        <v>113.8122807933194</v>
      </c>
      <c r="AM12" s="91">
        <f t="shared" si="9"/>
        <v>95.43350339248434</v>
      </c>
      <c r="AN12" s="91">
        <f t="shared" si="9"/>
        <v>145.87303692588725</v>
      </c>
      <c r="AO12" s="91">
        <f t="shared" si="9"/>
        <v>124.56726905010437</v>
      </c>
      <c r="AP12" s="91">
        <f t="shared" si="9"/>
        <v>375.32085189947992</v>
      </c>
      <c r="AQ12" s="91">
        <f t="shared" si="9"/>
        <v>30.517593946715834</v>
      </c>
    </row>
    <row r="13" spans="1:43" x14ac:dyDescent="0.35">
      <c r="A13" s="75" t="s">
        <v>29</v>
      </c>
      <c r="B13" s="74">
        <v>830</v>
      </c>
      <c r="C13" s="75" t="s">
        <v>31</v>
      </c>
      <c r="D13" s="89">
        <v>9617.24</v>
      </c>
      <c r="E13" s="90">
        <v>0.29690336635717618</v>
      </c>
      <c r="F13" s="90">
        <v>5.0695791800000001E-2</v>
      </c>
      <c r="G13" s="90">
        <v>4.8325026812188504E-2</v>
      </c>
      <c r="H13" s="91">
        <f t="shared" si="4"/>
        <v>2855.3909310648892</v>
      </c>
      <c r="I13" s="91">
        <f t="shared" si="5"/>
        <v>487.55359673063202</v>
      </c>
      <c r="J13" s="91">
        <f t="shared" si="6"/>
        <v>464.75338085925176</v>
      </c>
      <c r="L13" s="89">
        <v>945.94</v>
      </c>
      <c r="M13" s="89">
        <v>3717.16</v>
      </c>
      <c r="N13" s="89">
        <f t="shared" si="7"/>
        <v>4663.1000000000004</v>
      </c>
      <c r="O13" s="90">
        <v>0.29690336635717618</v>
      </c>
      <c r="P13" s="90">
        <v>1.1518269908846345E-2</v>
      </c>
      <c r="Q13" s="90">
        <v>5.0826651343798157E-2</v>
      </c>
      <c r="R13" s="90">
        <v>5.2132577637318149E-2</v>
      </c>
      <c r="S13" s="90">
        <v>4.2651552746362995E-2</v>
      </c>
      <c r="T13" s="90">
        <v>0.11761172199441064</v>
      </c>
      <c r="U13" s="90">
        <v>8.9429832580249169E-2</v>
      </c>
      <c r="V13" s="90">
        <v>5.0695791800000001E-2</v>
      </c>
      <c r="W13" s="90">
        <v>2.5724571038179572E-2</v>
      </c>
      <c r="X13" s="91">
        <f t="shared" ref="X13:X76" si="10">$N13*O13</f>
        <v>1384.4900876601484</v>
      </c>
      <c r="Y13" s="91">
        <f t="shared" ref="Y13:Y76" si="11">$N13*P13</f>
        <v>53.710844411941395</v>
      </c>
      <c r="Z13" s="91">
        <f t="shared" ref="Z13:Z76" si="12">$N13*Q13</f>
        <v>237.00975788126522</v>
      </c>
      <c r="AA13" s="91">
        <f t="shared" ref="AA13:AA76" si="13">$N13*R13</f>
        <v>243.09942278057827</v>
      </c>
      <c r="AB13" s="91">
        <f t="shared" ref="AB13:AB76" si="14">$N13*S13</f>
        <v>198.88845561156529</v>
      </c>
      <c r="AC13" s="91">
        <f t="shared" ref="AC13:AC76" si="15">$N13*T13</f>
        <v>548.43522083213634</v>
      </c>
      <c r="AD13" s="91">
        <f t="shared" ref="AD13:AD76" si="16">$N13*U13</f>
        <v>417.02025230495991</v>
      </c>
      <c r="AE13" s="91">
        <f t="shared" ref="AE13:AE76" si="17">$N13*V13</f>
        <v>236.39954674258001</v>
      </c>
      <c r="AF13" s="91">
        <f t="shared" ref="AF13:AF76" si="18">$N13*W13</f>
        <v>119.95624720813517</v>
      </c>
      <c r="AH13" s="89">
        <v>3888.76</v>
      </c>
      <c r="AI13" s="91">
        <f t="shared" ref="AI13:AI76" si="19">$AH13*O13</f>
        <v>1154.5859349551324</v>
      </c>
      <c r="AJ13" s="91">
        <f t="shared" ref="AJ13:AJ76" si="20">$AH13*P13</f>
        <v>44.791787290725317</v>
      </c>
      <c r="AK13" s="91">
        <f t="shared" ref="AK13:AK76" si="21">$AH13*Q13</f>
        <v>197.65264867970853</v>
      </c>
      <c r="AL13" s="91">
        <f t="shared" ref="AL13:AL76" si="22">$AH13*R13</f>
        <v>202.73108261289732</v>
      </c>
      <c r="AM13" s="91">
        <f t="shared" ref="AM13:AM76" si="23">$AH13*S13</f>
        <v>165.86165225794656</v>
      </c>
      <c r="AN13" s="91">
        <f t="shared" ref="AN13:AN76" si="24">$AH13*T13</f>
        <v>457.36376002298437</v>
      </c>
      <c r="AO13" s="91">
        <f t="shared" ref="AO13:AO76" si="25">$AH13*U13</f>
        <v>347.77115574476977</v>
      </c>
      <c r="AP13" s="91">
        <f t="shared" ref="AP13:AP76" si="26">$AH13*V13</f>
        <v>197.14376732016802</v>
      </c>
      <c r="AQ13" s="91">
        <f t="shared" ref="AQ13:AQ76" si="27">$AH13*W13</f>
        <v>100.03668287043119</v>
      </c>
    </row>
    <row r="14" spans="1:43" x14ac:dyDescent="0.35">
      <c r="A14" s="75" t="s">
        <v>29</v>
      </c>
      <c r="B14" s="74">
        <v>856</v>
      </c>
      <c r="C14" s="75" t="s">
        <v>32</v>
      </c>
      <c r="D14" s="89">
        <v>5476.55</v>
      </c>
      <c r="E14" s="90">
        <v>0.26340907691360305</v>
      </c>
      <c r="F14" s="90">
        <v>0.58873989930000004</v>
      </c>
      <c r="G14" s="90">
        <v>3.3616976573169449E-2</v>
      </c>
      <c r="H14" s="91">
        <f t="shared" si="4"/>
        <v>1442.5729801711927</v>
      </c>
      <c r="I14" s="91">
        <f t="shared" si="5"/>
        <v>3224.2634955114154</v>
      </c>
      <c r="J14" s="91">
        <f t="shared" si="6"/>
        <v>184.10505305179115</v>
      </c>
      <c r="L14" s="89">
        <v>778.58</v>
      </c>
      <c r="M14" s="89">
        <v>1002.68</v>
      </c>
      <c r="N14" s="89">
        <f t="shared" si="7"/>
        <v>1781.26</v>
      </c>
      <c r="O14" s="90">
        <v>0.26340907691360305</v>
      </c>
      <c r="P14" s="90">
        <v>9.4841109766482898E-2</v>
      </c>
      <c r="Q14" s="90">
        <v>8.5706602124512574E-2</v>
      </c>
      <c r="R14" s="90">
        <v>9.2600062749316481E-2</v>
      </c>
      <c r="S14" s="90">
        <v>9.1658823002106579E-2</v>
      </c>
      <c r="T14" s="90">
        <v>0.13800367531710817</v>
      </c>
      <c r="U14" s="90">
        <v>0.16699385953117296</v>
      </c>
      <c r="V14" s="90">
        <v>0.58873989930000004</v>
      </c>
      <c r="W14" s="90">
        <v>1.7799075817217184E-2</v>
      </c>
      <c r="X14" s="91">
        <f t="shared" si="10"/>
        <v>469.20005234312458</v>
      </c>
      <c r="Y14" s="91">
        <f t="shared" si="11"/>
        <v>168.93667518264533</v>
      </c>
      <c r="Z14" s="91">
        <f t="shared" si="12"/>
        <v>152.66574210030927</v>
      </c>
      <c r="AA14" s="91">
        <f t="shared" si="13"/>
        <v>164.94478777284746</v>
      </c>
      <c r="AB14" s="91">
        <f t="shared" si="14"/>
        <v>163.26819506073235</v>
      </c>
      <c r="AC14" s="91">
        <f t="shared" si="15"/>
        <v>245.8204266953521</v>
      </c>
      <c r="AD14" s="91">
        <f t="shared" si="16"/>
        <v>297.45948222849717</v>
      </c>
      <c r="AE14" s="91">
        <f t="shared" si="17"/>
        <v>1048.6988330271181</v>
      </c>
      <c r="AF14" s="91">
        <f t="shared" si="18"/>
        <v>31.704781790176281</v>
      </c>
      <c r="AH14" s="89">
        <v>907.98</v>
      </c>
      <c r="AI14" s="91">
        <f t="shared" si="19"/>
        <v>239.1701736560133</v>
      </c>
      <c r="AJ14" s="91">
        <f t="shared" si="20"/>
        <v>86.113830845771147</v>
      </c>
      <c r="AK14" s="91">
        <f t="shared" si="21"/>
        <v>77.819880597014929</v>
      </c>
      <c r="AL14" s="91">
        <f t="shared" si="22"/>
        <v>84.079004975124377</v>
      </c>
      <c r="AM14" s="91">
        <f t="shared" si="23"/>
        <v>83.224378109452729</v>
      </c>
      <c r="AN14" s="91">
        <f t="shared" si="24"/>
        <v>125.30457711442787</v>
      </c>
      <c r="AO14" s="91">
        <f t="shared" si="25"/>
        <v>151.62708457711443</v>
      </c>
      <c r="AP14" s="91">
        <f t="shared" si="26"/>
        <v>534.56405376641408</v>
      </c>
      <c r="AQ14" s="91">
        <f t="shared" si="27"/>
        <v>16.161204860516857</v>
      </c>
    </row>
    <row r="15" spans="1:43" x14ac:dyDescent="0.35">
      <c r="A15" s="75" t="s">
        <v>29</v>
      </c>
      <c r="B15" s="74">
        <v>855</v>
      </c>
      <c r="C15" s="75" t="s">
        <v>33</v>
      </c>
      <c r="D15" s="89">
        <v>8821.58</v>
      </c>
      <c r="E15" s="90">
        <v>0.16443404396454828</v>
      </c>
      <c r="F15" s="90">
        <v>0.10930867750000001</v>
      </c>
      <c r="G15" s="90">
        <v>4.1138404648705759E-2</v>
      </c>
      <c r="H15" s="91">
        <f t="shared" si="4"/>
        <v>1450.5680735567798</v>
      </c>
      <c r="I15" s="91">
        <f t="shared" si="5"/>
        <v>964.27524326045</v>
      </c>
      <c r="J15" s="91">
        <f t="shared" si="6"/>
        <v>362.90572768092977</v>
      </c>
      <c r="L15" s="89">
        <v>665.67</v>
      </c>
      <c r="M15" s="89">
        <v>3977.14</v>
      </c>
      <c r="N15" s="89">
        <f t="shared" si="7"/>
        <v>4642.8099999999995</v>
      </c>
      <c r="O15" s="90">
        <v>0.16443404396454828</v>
      </c>
      <c r="P15" s="90">
        <v>2.9037610619469028E-3</v>
      </c>
      <c r="Q15" s="90">
        <v>9.1814159292035406E-3</v>
      </c>
      <c r="R15" s="90">
        <v>1.1836283185840709E-2</v>
      </c>
      <c r="S15" s="90">
        <v>1.5265486725663717E-2</v>
      </c>
      <c r="T15" s="90">
        <v>4.842367256637168E-2</v>
      </c>
      <c r="U15" s="90">
        <v>7.4889380530973451E-2</v>
      </c>
      <c r="V15" s="90">
        <v>0.10930867750000001</v>
      </c>
      <c r="W15" s="90">
        <v>2.146854899340072E-2</v>
      </c>
      <c r="X15" s="91">
        <f t="shared" si="10"/>
        <v>763.43602365904428</v>
      </c>
      <c r="Y15" s="91">
        <f t="shared" si="11"/>
        <v>13.481610896017699</v>
      </c>
      <c r="Z15" s="91">
        <f t="shared" si="12"/>
        <v>42.627569690265489</v>
      </c>
      <c r="AA15" s="91">
        <f t="shared" si="13"/>
        <v>54.953613938053095</v>
      </c>
      <c r="AB15" s="91">
        <f t="shared" si="14"/>
        <v>70.874754424778757</v>
      </c>
      <c r="AC15" s="91">
        <f t="shared" si="15"/>
        <v>224.82191122787609</v>
      </c>
      <c r="AD15" s="91">
        <f t="shared" si="16"/>
        <v>347.69716482300879</v>
      </c>
      <c r="AE15" s="91">
        <f t="shared" si="17"/>
        <v>507.499420983775</v>
      </c>
      <c r="AF15" s="91">
        <f t="shared" si="18"/>
        <v>99.674393952050778</v>
      </c>
      <c r="AH15" s="89">
        <v>4073.29</v>
      </c>
      <c r="AI15" s="91">
        <f t="shared" si="19"/>
        <v>669.78754694035479</v>
      </c>
      <c r="AJ15" s="91">
        <f t="shared" si="20"/>
        <v>11.8278608960177</v>
      </c>
      <c r="AK15" s="91">
        <f t="shared" si="21"/>
        <v>37.398569690265489</v>
      </c>
      <c r="AL15" s="91">
        <f t="shared" si="22"/>
        <v>48.212613938053103</v>
      </c>
      <c r="AM15" s="91">
        <f t="shared" si="23"/>
        <v>62.180754424778762</v>
      </c>
      <c r="AN15" s="91">
        <f t="shared" si="24"/>
        <v>197.24366122787609</v>
      </c>
      <c r="AO15" s="91">
        <f t="shared" si="25"/>
        <v>305.04616482300884</v>
      </c>
      <c r="AP15" s="91">
        <f t="shared" si="26"/>
        <v>445.24594297397505</v>
      </c>
      <c r="AQ15" s="91">
        <f t="shared" si="27"/>
        <v>87.44762592932922</v>
      </c>
    </row>
    <row r="16" spans="1:43" x14ac:dyDescent="0.35">
      <c r="A16" s="75" t="s">
        <v>29</v>
      </c>
      <c r="B16" s="74">
        <v>925</v>
      </c>
      <c r="C16" s="75" t="s">
        <v>34</v>
      </c>
      <c r="D16" s="89">
        <v>8764.73</v>
      </c>
      <c r="E16" s="90">
        <v>0.29243533968463753</v>
      </c>
      <c r="F16" s="90">
        <v>0.13016573789999999</v>
      </c>
      <c r="G16" s="90">
        <v>4.2001070090957729E-2</v>
      </c>
      <c r="H16" s="91">
        <f t="shared" si="4"/>
        <v>2563.1167947941331</v>
      </c>
      <c r="I16" s="91">
        <f t="shared" si="5"/>
        <v>1140.8675479442668</v>
      </c>
      <c r="J16" s="91">
        <f t="shared" si="6"/>
        <v>368.12803905831993</v>
      </c>
      <c r="L16" s="89">
        <v>1096.56</v>
      </c>
      <c r="M16" s="89">
        <v>3102.01</v>
      </c>
      <c r="N16" s="89">
        <f t="shared" si="7"/>
        <v>4198.57</v>
      </c>
      <c r="O16" s="90">
        <v>0.29243533968463753</v>
      </c>
      <c r="P16" s="90">
        <v>2.5043419799428538E-2</v>
      </c>
      <c r="Q16" s="90">
        <v>5.2551963695445125E-2</v>
      </c>
      <c r="R16" s="90">
        <v>5.3728500196089414E-2</v>
      </c>
      <c r="S16" s="90">
        <v>4.070256036752759E-2</v>
      </c>
      <c r="T16" s="90">
        <v>9.0929463835508997E-2</v>
      </c>
      <c r="U16" s="90">
        <v>0.10322707154462435</v>
      </c>
      <c r="V16" s="90">
        <v>0.13016573789999999</v>
      </c>
      <c r="W16" s="90">
        <v>2.2699740409576001E-2</v>
      </c>
      <c r="X16" s="91">
        <f t="shared" si="10"/>
        <v>1227.8102441397284</v>
      </c>
      <c r="Y16" s="91">
        <f t="shared" si="11"/>
        <v>105.14655106728667</v>
      </c>
      <c r="Z16" s="91">
        <f t="shared" si="12"/>
        <v>220.64309821278502</v>
      </c>
      <c r="AA16" s="91">
        <f t="shared" si="13"/>
        <v>225.58286906829511</v>
      </c>
      <c r="AB16" s="91">
        <f t="shared" si="14"/>
        <v>170.8925488822903</v>
      </c>
      <c r="AC16" s="91">
        <f t="shared" si="15"/>
        <v>381.773718975853</v>
      </c>
      <c r="AD16" s="91">
        <f t="shared" si="16"/>
        <v>433.40608577511341</v>
      </c>
      <c r="AE16" s="91">
        <f t="shared" si="17"/>
        <v>546.50996217480292</v>
      </c>
      <c r="AF16" s="91">
        <f t="shared" si="18"/>
        <v>95.306449091433507</v>
      </c>
      <c r="AH16" s="89">
        <v>3256.16</v>
      </c>
      <c r="AI16" s="91">
        <f t="shared" si="19"/>
        <v>952.21625566752925</v>
      </c>
      <c r="AJ16" s="91">
        <f t="shared" si="20"/>
        <v>81.54538181410723</v>
      </c>
      <c r="AK16" s="91">
        <f t="shared" si="21"/>
        <v>171.11760210656058</v>
      </c>
      <c r="AL16" s="91">
        <f t="shared" si="22"/>
        <v>174.94859319849849</v>
      </c>
      <c r="AM16" s="91">
        <f t="shared" si="23"/>
        <v>132.53404896632864</v>
      </c>
      <c r="AN16" s="91">
        <f t="shared" si="24"/>
        <v>296.08088296263094</v>
      </c>
      <c r="AO16" s="91">
        <f t="shared" si="25"/>
        <v>336.12386128074399</v>
      </c>
      <c r="AP16" s="91">
        <f t="shared" si="26"/>
        <v>423.84046912046398</v>
      </c>
      <c r="AQ16" s="91">
        <f t="shared" si="27"/>
        <v>73.913986732044989</v>
      </c>
    </row>
    <row r="17" spans="1:43" x14ac:dyDescent="0.35">
      <c r="A17" s="75" t="s">
        <v>29</v>
      </c>
      <c r="B17" s="74">
        <v>940</v>
      </c>
      <c r="C17" s="75" t="s">
        <v>35</v>
      </c>
      <c r="D17" s="89">
        <v>4630.67</v>
      </c>
      <c r="E17" s="90">
        <v>0.20071469124670208</v>
      </c>
      <c r="F17" s="90">
        <v>0.2104374876</v>
      </c>
      <c r="G17" s="90">
        <v>3.9429819519485002E-2</v>
      </c>
      <c r="H17" s="91">
        <f t="shared" si="4"/>
        <v>929.4434993153659</v>
      </c>
      <c r="I17" s="91">
        <f t="shared" si="5"/>
        <v>974.46656070469203</v>
      </c>
      <c r="J17" s="91">
        <f t="shared" si="6"/>
        <v>182.58648235429362</v>
      </c>
      <c r="L17" s="89">
        <v>475.42</v>
      </c>
      <c r="M17" s="89">
        <v>1756.05</v>
      </c>
      <c r="N17" s="89">
        <f t="shared" si="7"/>
        <v>2231.4699999999998</v>
      </c>
      <c r="O17" s="90">
        <v>0.20071469124670208</v>
      </c>
      <c r="P17" s="90">
        <v>1.725075379368296E-2</v>
      </c>
      <c r="Q17" s="90">
        <v>3.9147842420048443E-2</v>
      </c>
      <c r="R17" s="90">
        <v>3.835697691661312E-2</v>
      </c>
      <c r="S17" s="90">
        <v>6.228065839553161E-2</v>
      </c>
      <c r="T17" s="90">
        <v>0.14359151796747566</v>
      </c>
      <c r="U17" s="90">
        <v>6.5790124067025849E-2</v>
      </c>
      <c r="V17" s="90">
        <v>0.2104374876</v>
      </c>
      <c r="W17" s="90">
        <v>2.1220289144817446E-2</v>
      </c>
      <c r="X17" s="91">
        <f t="shared" si="10"/>
        <v>447.88881207627821</v>
      </c>
      <c r="Y17" s="91">
        <f t="shared" si="11"/>
        <v>38.494539567989712</v>
      </c>
      <c r="Z17" s="91">
        <f t="shared" si="12"/>
        <v>87.357235925065496</v>
      </c>
      <c r="AA17" s="91">
        <f t="shared" si="13"/>
        <v>85.592443280114665</v>
      </c>
      <c r="AB17" s="91">
        <f t="shared" si="14"/>
        <v>138.9774207898769</v>
      </c>
      <c r="AC17" s="91">
        <f t="shared" si="15"/>
        <v>320.42016459888288</v>
      </c>
      <c r="AD17" s="91">
        <f t="shared" si="16"/>
        <v>146.80868815184616</v>
      </c>
      <c r="AE17" s="91">
        <f t="shared" si="17"/>
        <v>469.58494045477198</v>
      </c>
      <c r="AF17" s="91">
        <f t="shared" si="18"/>
        <v>47.352438617985783</v>
      </c>
      <c r="AH17" s="89">
        <v>1604.99</v>
      </c>
      <c r="AI17" s="91">
        <f t="shared" si="19"/>
        <v>322.14507230404439</v>
      </c>
      <c r="AJ17" s="91">
        <f t="shared" si="20"/>
        <v>27.687287331323216</v>
      </c>
      <c r="AK17" s="91">
        <f t="shared" si="21"/>
        <v>62.831895605753552</v>
      </c>
      <c r="AL17" s="91">
        <f t="shared" si="22"/>
        <v>61.562564381394893</v>
      </c>
      <c r="AM17" s="91">
        <f t="shared" si="23"/>
        <v>99.959833918244286</v>
      </c>
      <c r="AN17" s="91">
        <f t="shared" si="24"/>
        <v>230.46295042261875</v>
      </c>
      <c r="AO17" s="91">
        <f t="shared" si="25"/>
        <v>105.59249122633582</v>
      </c>
      <c r="AP17" s="91">
        <f t="shared" si="26"/>
        <v>337.75006322312402</v>
      </c>
      <c r="AQ17" s="91">
        <f t="shared" si="27"/>
        <v>34.058351874540556</v>
      </c>
    </row>
    <row r="18" spans="1:43" x14ac:dyDescent="0.35">
      <c r="A18" s="75" t="s">
        <v>29</v>
      </c>
      <c r="B18" s="74">
        <v>892</v>
      </c>
      <c r="C18" s="75" t="s">
        <v>36</v>
      </c>
      <c r="D18" s="89">
        <v>4271.07</v>
      </c>
      <c r="E18" s="90">
        <v>0.3731223483545465</v>
      </c>
      <c r="F18" s="90">
        <v>0.39754816110000002</v>
      </c>
      <c r="G18" s="90">
        <v>4.6585131235399202E-2</v>
      </c>
      <c r="H18" s="91">
        <f t="shared" si="4"/>
        <v>1593.6316683866528</v>
      </c>
      <c r="I18" s="91">
        <f t="shared" si="5"/>
        <v>1697.9560244293771</v>
      </c>
      <c r="J18" s="91">
        <f t="shared" si="6"/>
        <v>198.96835646557645</v>
      </c>
      <c r="L18" s="89">
        <v>778.47</v>
      </c>
      <c r="M18" s="89">
        <v>883.54</v>
      </c>
      <c r="N18" s="89">
        <f t="shared" si="7"/>
        <v>1662.01</v>
      </c>
      <c r="O18" s="90">
        <v>0.3731223483545465</v>
      </c>
      <c r="P18" s="90">
        <v>9.6584947177233552E-2</v>
      </c>
      <c r="Q18" s="90">
        <v>0.22066842003977163</v>
      </c>
      <c r="R18" s="90">
        <v>0.19804499131215714</v>
      </c>
      <c r="S18" s="90">
        <v>0.13002045601955795</v>
      </c>
      <c r="T18" s="90">
        <v>8.043331836551415E-2</v>
      </c>
      <c r="U18" s="90">
        <v>7.4696464290087999E-2</v>
      </c>
      <c r="V18" s="90">
        <v>0.39754816110000002</v>
      </c>
      <c r="W18" s="90">
        <v>2.4353375881760161E-2</v>
      </c>
      <c r="X18" s="91">
        <f t="shared" si="10"/>
        <v>620.13307418873978</v>
      </c>
      <c r="Y18" s="91">
        <f t="shared" si="11"/>
        <v>160.52514805803392</v>
      </c>
      <c r="Z18" s="91">
        <f t="shared" si="12"/>
        <v>366.75312079030084</v>
      </c>
      <c r="AA18" s="91">
        <f t="shared" si="13"/>
        <v>329.15275601071829</v>
      </c>
      <c r="AB18" s="91">
        <f t="shared" si="14"/>
        <v>216.09529810906551</v>
      </c>
      <c r="AC18" s="91">
        <f t="shared" si="15"/>
        <v>133.68097945666818</v>
      </c>
      <c r="AD18" s="91">
        <f t="shared" si="16"/>
        <v>124.14627061476915</v>
      </c>
      <c r="AE18" s="91">
        <f t="shared" si="17"/>
        <v>660.729019229811</v>
      </c>
      <c r="AF18" s="91">
        <f t="shared" si="18"/>
        <v>40.475554249244205</v>
      </c>
      <c r="AH18" s="89">
        <v>903.68</v>
      </c>
      <c r="AI18" s="91">
        <f t="shared" si="19"/>
        <v>337.18320376103657</v>
      </c>
      <c r="AJ18" s="91">
        <f t="shared" si="20"/>
        <v>87.28188506512241</v>
      </c>
      <c r="AK18" s="91">
        <f t="shared" si="21"/>
        <v>199.41363782154082</v>
      </c>
      <c r="AL18" s="91">
        <f t="shared" si="22"/>
        <v>178.96929774897015</v>
      </c>
      <c r="AM18" s="91">
        <f t="shared" si="23"/>
        <v>117.49688569575412</v>
      </c>
      <c r="AN18" s="91">
        <f t="shared" si="24"/>
        <v>72.685981140547824</v>
      </c>
      <c r="AO18" s="91">
        <f t="shared" si="25"/>
        <v>67.501700849666719</v>
      </c>
      <c r="AP18" s="91">
        <f t="shared" si="26"/>
        <v>359.25632222284798</v>
      </c>
      <c r="AQ18" s="91">
        <f t="shared" si="27"/>
        <v>22.00765871682902</v>
      </c>
    </row>
    <row r="19" spans="1:43" x14ac:dyDescent="0.35">
      <c r="A19" s="75" t="s">
        <v>29</v>
      </c>
      <c r="B19" s="74">
        <v>891</v>
      </c>
      <c r="C19" s="75" t="s">
        <v>37</v>
      </c>
      <c r="D19" s="89">
        <v>11026.17</v>
      </c>
      <c r="E19" s="90">
        <v>0.22761993410457573</v>
      </c>
      <c r="F19" s="90">
        <v>0.12855144739999999</v>
      </c>
      <c r="G19" s="90">
        <v>4.0491073942670493E-2</v>
      </c>
      <c r="H19" s="91">
        <f t="shared" si="4"/>
        <v>2509.7760888258499</v>
      </c>
      <c r="I19" s="91">
        <f t="shared" si="5"/>
        <v>1417.4301127784579</v>
      </c>
      <c r="J19" s="91">
        <f t="shared" si="6"/>
        <v>446.46146477445512</v>
      </c>
      <c r="L19" s="89">
        <v>1127.19</v>
      </c>
      <c r="M19" s="89">
        <v>4125.3999999999996</v>
      </c>
      <c r="N19" s="89">
        <f t="shared" si="7"/>
        <v>5252.59</v>
      </c>
      <c r="O19" s="90">
        <v>0.22761993410457573</v>
      </c>
      <c r="P19" s="90">
        <v>1.423453316982856E-2</v>
      </c>
      <c r="Q19" s="90">
        <v>6.1915410324845509E-2</v>
      </c>
      <c r="R19" s="90">
        <v>3.4432181586477192E-2</v>
      </c>
      <c r="S19" s="90">
        <v>5.6962177498857874E-2</v>
      </c>
      <c r="T19" s="90">
        <v>0.12686046791218833</v>
      </c>
      <c r="U19" s="90">
        <v>9.9929862484009188E-2</v>
      </c>
      <c r="V19" s="90">
        <v>0.12855144739999999</v>
      </c>
      <c r="W19" s="90">
        <v>2.2617589858099835E-2</v>
      </c>
      <c r="X19" s="91">
        <f t="shared" si="10"/>
        <v>1195.5941896783536</v>
      </c>
      <c r="Y19" s="91">
        <f t="shared" si="11"/>
        <v>74.768166582509792</v>
      </c>
      <c r="Z19" s="91">
        <f t="shared" si="12"/>
        <v>325.21626511818027</v>
      </c>
      <c r="AA19" s="91">
        <f t="shared" si="13"/>
        <v>180.85813267931425</v>
      </c>
      <c r="AB19" s="91">
        <f t="shared" si="14"/>
        <v>299.19896390872589</v>
      </c>
      <c r="AC19" s="91">
        <f t="shared" si="15"/>
        <v>666.34602515088136</v>
      </c>
      <c r="AD19" s="91">
        <f t="shared" si="16"/>
        <v>524.89059638488186</v>
      </c>
      <c r="AE19" s="91">
        <f t="shared" si="17"/>
        <v>675.22804709876596</v>
      </c>
      <c r="AF19" s="91">
        <f t="shared" si="18"/>
        <v>118.80092631275662</v>
      </c>
      <c r="AH19" s="89">
        <v>4587.8100000000004</v>
      </c>
      <c r="AI19" s="91">
        <f t="shared" si="19"/>
        <v>1044.2770098843137</v>
      </c>
      <c r="AJ19" s="91">
        <f t="shared" si="20"/>
        <v>65.305333621871171</v>
      </c>
      <c r="AK19" s="91">
        <f t="shared" si="21"/>
        <v>284.05613864242952</v>
      </c>
      <c r="AL19" s="91">
        <f t="shared" si="22"/>
        <v>157.96830700425593</v>
      </c>
      <c r="AM19" s="91">
        <f t="shared" si="23"/>
        <v>261.33164755103519</v>
      </c>
      <c r="AN19" s="91">
        <f t="shared" si="24"/>
        <v>582.01172329221674</v>
      </c>
      <c r="AO19" s="91">
        <f t="shared" si="25"/>
        <v>458.45922240276224</v>
      </c>
      <c r="AP19" s="91">
        <f t="shared" si="26"/>
        <v>589.76961589619395</v>
      </c>
      <c r="AQ19" s="91">
        <f t="shared" si="27"/>
        <v>103.76520492688901</v>
      </c>
    </row>
    <row r="20" spans="1:43" x14ac:dyDescent="0.35">
      <c r="A20" s="75" t="s">
        <v>29</v>
      </c>
      <c r="B20" s="74">
        <v>857</v>
      </c>
      <c r="C20" s="75" t="s">
        <v>38</v>
      </c>
      <c r="D20" s="89">
        <v>359.7</v>
      </c>
      <c r="E20" s="90">
        <v>0.11646433990895295</v>
      </c>
      <c r="F20" s="90">
        <v>5.6081849190000005E-2</v>
      </c>
      <c r="G20" s="90">
        <v>4.2904290429042903E-2</v>
      </c>
      <c r="H20" s="91">
        <f t="shared" si="4"/>
        <v>41.892223065250377</v>
      </c>
      <c r="I20" s="91">
        <f t="shared" si="5"/>
        <v>20.172641153643003</v>
      </c>
      <c r="J20" s="91">
        <f t="shared" si="6"/>
        <v>15.432673267326733</v>
      </c>
      <c r="L20" s="89">
        <v>23.79</v>
      </c>
      <c r="M20" s="89">
        <v>154.06</v>
      </c>
      <c r="N20" s="89">
        <f t="shared" si="7"/>
        <v>177.85</v>
      </c>
      <c r="O20" s="90">
        <v>0.11646433990895295</v>
      </c>
      <c r="P20" s="90">
        <v>0</v>
      </c>
      <c r="Q20" s="90">
        <v>0</v>
      </c>
      <c r="R20" s="90">
        <v>0</v>
      </c>
      <c r="S20" s="90">
        <v>0</v>
      </c>
      <c r="T20" s="90">
        <v>0</v>
      </c>
      <c r="U20" s="90">
        <v>0</v>
      </c>
      <c r="V20" s="90">
        <v>5.6081849190000005E-2</v>
      </c>
      <c r="W20" s="90">
        <v>2.0322354590049056E-2</v>
      </c>
      <c r="X20" s="91">
        <f t="shared" si="10"/>
        <v>20.713182852807282</v>
      </c>
      <c r="Y20" s="91">
        <f t="shared" si="11"/>
        <v>0</v>
      </c>
      <c r="Z20" s="91">
        <f t="shared" si="12"/>
        <v>0</v>
      </c>
      <c r="AA20" s="91">
        <f t="shared" si="13"/>
        <v>0</v>
      </c>
      <c r="AB20" s="91">
        <f t="shared" si="14"/>
        <v>0</v>
      </c>
      <c r="AC20" s="91">
        <f t="shared" si="15"/>
        <v>0</v>
      </c>
      <c r="AD20" s="91">
        <f t="shared" si="16"/>
        <v>0</v>
      </c>
      <c r="AE20" s="91">
        <f t="shared" si="17"/>
        <v>9.9741568784414998</v>
      </c>
      <c r="AF20" s="91">
        <f t="shared" si="18"/>
        <v>3.6143307638402242</v>
      </c>
      <c r="AH20" s="89">
        <v>179.25</v>
      </c>
      <c r="AI20" s="91">
        <f t="shared" si="19"/>
        <v>20.876232928679816</v>
      </c>
      <c r="AJ20" s="91">
        <f t="shared" si="20"/>
        <v>0</v>
      </c>
      <c r="AK20" s="91">
        <f t="shared" si="21"/>
        <v>0</v>
      </c>
      <c r="AL20" s="91">
        <f t="shared" si="22"/>
        <v>0</v>
      </c>
      <c r="AM20" s="91">
        <f t="shared" si="23"/>
        <v>0</v>
      </c>
      <c r="AN20" s="91">
        <f t="shared" si="24"/>
        <v>0</v>
      </c>
      <c r="AO20" s="91">
        <f t="shared" si="25"/>
        <v>0</v>
      </c>
      <c r="AP20" s="91">
        <f t="shared" si="26"/>
        <v>10.052671467307501</v>
      </c>
      <c r="AQ20" s="91">
        <f t="shared" si="27"/>
        <v>3.6427820602662933</v>
      </c>
    </row>
    <row r="21" spans="1:43" x14ac:dyDescent="0.35">
      <c r="A21" s="75" t="s">
        <v>29</v>
      </c>
      <c r="B21" s="74">
        <v>941</v>
      </c>
      <c r="C21" s="75" t="s">
        <v>39</v>
      </c>
      <c r="D21" s="89">
        <v>5807.32</v>
      </c>
      <c r="E21" s="90">
        <v>0.16032265472499713</v>
      </c>
      <c r="F21" s="90">
        <v>0.2487344292</v>
      </c>
      <c r="G21" s="90">
        <v>3.671685284118504E-2</v>
      </c>
      <c r="H21" s="91">
        <f t="shared" si="4"/>
        <v>931.04495923757031</v>
      </c>
      <c r="I21" s="91">
        <f t="shared" si="5"/>
        <v>1444.480425381744</v>
      </c>
      <c r="J21" s="91">
        <f t="shared" si="6"/>
        <v>213.22651384167068</v>
      </c>
      <c r="L21" s="89">
        <v>439</v>
      </c>
      <c r="M21" s="89">
        <v>2166.5300000000002</v>
      </c>
      <c r="N21" s="89">
        <f t="shared" si="7"/>
        <v>2605.5300000000002</v>
      </c>
      <c r="O21" s="90">
        <v>0.16032265472499713</v>
      </c>
      <c r="P21" s="90">
        <v>1.3275613275613276E-2</v>
      </c>
      <c r="Q21" s="90">
        <v>2.6345083487940631E-2</v>
      </c>
      <c r="R21" s="90">
        <v>1.5584415584415584E-2</v>
      </c>
      <c r="S21" s="90">
        <v>3.5415378272521128E-2</v>
      </c>
      <c r="T21" s="90">
        <v>0.11181199752628324</v>
      </c>
      <c r="U21" s="90">
        <v>8.5508142650999791E-2</v>
      </c>
      <c r="V21" s="90">
        <v>0.2487344292</v>
      </c>
      <c r="W21" s="90">
        <v>1.8799770133814956E-2</v>
      </c>
      <c r="X21" s="91">
        <f t="shared" si="10"/>
        <v>417.72548656562179</v>
      </c>
      <c r="Y21" s="91">
        <f t="shared" si="11"/>
        <v>34.590008658008664</v>
      </c>
      <c r="Z21" s="91">
        <f t="shared" si="12"/>
        <v>68.642905380333957</v>
      </c>
      <c r="AA21" s="91">
        <f t="shared" si="13"/>
        <v>40.605662337662338</v>
      </c>
      <c r="AB21" s="91">
        <f t="shared" si="14"/>
        <v>92.275830550401977</v>
      </c>
      <c r="AC21" s="91">
        <f t="shared" si="15"/>
        <v>291.32951391465679</v>
      </c>
      <c r="AD21" s="91">
        <f t="shared" si="16"/>
        <v>222.79403092145949</v>
      </c>
      <c r="AE21" s="91">
        <f t="shared" si="17"/>
        <v>648.08501731347599</v>
      </c>
      <c r="AF21" s="91">
        <f t="shared" si="18"/>
        <v>48.983365076758886</v>
      </c>
      <c r="AH21" s="89">
        <v>1949.79</v>
      </c>
      <c r="AI21" s="91">
        <f t="shared" si="19"/>
        <v>312.59550895625216</v>
      </c>
      <c r="AJ21" s="91">
        <f t="shared" si="20"/>
        <v>25.884658008658008</v>
      </c>
      <c r="AK21" s="91">
        <f t="shared" si="21"/>
        <v>51.367380333951765</v>
      </c>
      <c r="AL21" s="91">
        <f t="shared" si="22"/>
        <v>30.386337662337663</v>
      </c>
      <c r="AM21" s="91">
        <f t="shared" si="23"/>
        <v>69.052550401978962</v>
      </c>
      <c r="AN21" s="91">
        <f t="shared" si="24"/>
        <v>218.0099146567718</v>
      </c>
      <c r="AO21" s="91">
        <f t="shared" si="25"/>
        <v>166.72292145949288</v>
      </c>
      <c r="AP21" s="91">
        <f t="shared" si="26"/>
        <v>484.97990270986799</v>
      </c>
      <c r="AQ21" s="91">
        <f t="shared" si="27"/>
        <v>36.655603809211065</v>
      </c>
    </row>
    <row r="22" spans="1:43" x14ac:dyDescent="0.35">
      <c r="A22" s="75" t="s">
        <v>40</v>
      </c>
      <c r="B22" s="74">
        <v>822</v>
      </c>
      <c r="C22" s="75" t="s">
        <v>41</v>
      </c>
      <c r="D22" s="89">
        <v>2835.86</v>
      </c>
      <c r="E22" s="90">
        <v>0.21543486149752025</v>
      </c>
      <c r="F22" s="90">
        <v>0.2763783689</v>
      </c>
      <c r="G22" s="90">
        <v>3.8974572738641099E-2</v>
      </c>
      <c r="H22" s="91">
        <f t="shared" si="4"/>
        <v>610.94310632635779</v>
      </c>
      <c r="I22" s="91">
        <f t="shared" si="5"/>
        <v>783.77036122875404</v>
      </c>
      <c r="J22" s="91">
        <f t="shared" si="6"/>
        <v>110.52643184660275</v>
      </c>
      <c r="L22" s="89">
        <v>264.58999999999997</v>
      </c>
      <c r="M22" s="89">
        <v>794.03</v>
      </c>
      <c r="N22" s="89">
        <f t="shared" si="7"/>
        <v>1058.6199999999999</v>
      </c>
      <c r="O22" s="90">
        <v>0.21543486149752025</v>
      </c>
      <c r="P22" s="90">
        <v>0</v>
      </c>
      <c r="Q22" s="90">
        <v>6.76216745262034E-3</v>
      </c>
      <c r="R22" s="90">
        <v>1.921879170744728E-2</v>
      </c>
      <c r="S22" s="90">
        <v>9.7695524512857013E-2</v>
      </c>
      <c r="T22" s="90">
        <v>8.1412937094047511E-2</v>
      </c>
      <c r="U22" s="90">
        <v>0.16131328410000889</v>
      </c>
      <c r="V22" s="90">
        <v>0.2763783689</v>
      </c>
      <c r="W22" s="90">
        <v>2.0467578297309219E-2</v>
      </c>
      <c r="X22" s="91">
        <f t="shared" si="10"/>
        <v>228.06365307850487</v>
      </c>
      <c r="Y22" s="91">
        <f t="shared" si="11"/>
        <v>0</v>
      </c>
      <c r="Z22" s="91">
        <f t="shared" si="12"/>
        <v>7.1585657086929437</v>
      </c>
      <c r="AA22" s="91">
        <f t="shared" si="13"/>
        <v>20.345397277337838</v>
      </c>
      <c r="AB22" s="91">
        <f t="shared" si="14"/>
        <v>103.42243615980068</v>
      </c>
      <c r="AC22" s="91">
        <f t="shared" si="15"/>
        <v>86.185363466500561</v>
      </c>
      <c r="AD22" s="91">
        <f t="shared" si="16"/>
        <v>170.76946881395139</v>
      </c>
      <c r="AE22" s="91">
        <f t="shared" si="17"/>
        <v>292.57966888491796</v>
      </c>
      <c r="AF22" s="91">
        <f t="shared" si="18"/>
        <v>21.667387737097485</v>
      </c>
      <c r="AH22" s="89">
        <v>827.31</v>
      </c>
      <c r="AI22" s="91">
        <f t="shared" si="19"/>
        <v>178.23141526551348</v>
      </c>
      <c r="AJ22" s="91">
        <f t="shared" si="20"/>
        <v>0</v>
      </c>
      <c r="AK22" s="91">
        <f t="shared" si="21"/>
        <v>5.5944087552273327</v>
      </c>
      <c r="AL22" s="91">
        <f t="shared" si="22"/>
        <v>15.899898567488208</v>
      </c>
      <c r="AM22" s="91">
        <f t="shared" si="23"/>
        <v>80.824484384731733</v>
      </c>
      <c r="AN22" s="91">
        <f t="shared" si="24"/>
        <v>67.353736987276434</v>
      </c>
      <c r="AO22" s="91">
        <f t="shared" si="25"/>
        <v>133.45609306877836</v>
      </c>
      <c r="AP22" s="91">
        <f t="shared" si="26"/>
        <v>228.65058837465898</v>
      </c>
      <c r="AQ22" s="91">
        <f t="shared" si="27"/>
        <v>16.93303220114689</v>
      </c>
    </row>
    <row r="23" spans="1:43" x14ac:dyDescent="0.35">
      <c r="A23" s="75" t="s">
        <v>40</v>
      </c>
      <c r="B23" s="74">
        <v>873</v>
      </c>
      <c r="C23" s="75" t="s">
        <v>42</v>
      </c>
      <c r="D23" s="89">
        <v>8602.6200000000008</v>
      </c>
      <c r="E23" s="90">
        <v>0.2155152224824356</v>
      </c>
      <c r="F23" s="90">
        <v>0.18977861430000001</v>
      </c>
      <c r="G23" s="90">
        <v>3.5093560631284541E-2</v>
      </c>
      <c r="H23" s="91">
        <f t="shared" si="4"/>
        <v>1853.9955632318504</v>
      </c>
      <c r="I23" s="91">
        <f t="shared" si="5"/>
        <v>1632.5933029494663</v>
      </c>
      <c r="J23" s="91">
        <f t="shared" si="6"/>
        <v>301.89656655790105</v>
      </c>
      <c r="L23" s="89">
        <v>721.56</v>
      </c>
      <c r="M23" s="89">
        <v>3033.24</v>
      </c>
      <c r="N23" s="89">
        <f t="shared" si="7"/>
        <v>3754.7999999999997</v>
      </c>
      <c r="O23" s="90">
        <v>0.2155152224824356</v>
      </c>
      <c r="P23" s="90">
        <v>1.3765809171470361E-3</v>
      </c>
      <c r="Q23" s="90">
        <v>5.4489661303736845E-3</v>
      </c>
      <c r="R23" s="90">
        <v>1.1815652872178726E-2</v>
      </c>
      <c r="S23" s="90">
        <v>2.0992858986492301E-2</v>
      </c>
      <c r="T23" s="90">
        <v>8.3111072872752295E-2</v>
      </c>
      <c r="U23" s="90">
        <v>7.7088531360234025E-2</v>
      </c>
      <c r="V23" s="90">
        <v>0.18977861430000001</v>
      </c>
      <c r="W23" s="90">
        <v>1.9036321527424731E-2</v>
      </c>
      <c r="X23" s="91">
        <f t="shared" si="10"/>
        <v>809.21655737704907</v>
      </c>
      <c r="Y23" s="91">
        <f t="shared" si="11"/>
        <v>5.1687860277036908</v>
      </c>
      <c r="Z23" s="91">
        <f t="shared" si="12"/>
        <v>20.459778026327108</v>
      </c>
      <c r="AA23" s="91">
        <f t="shared" si="13"/>
        <v>44.365413404456675</v>
      </c>
      <c r="AB23" s="91">
        <f t="shared" si="14"/>
        <v>78.823986922481282</v>
      </c>
      <c r="AC23" s="91">
        <f t="shared" si="15"/>
        <v>312.06545642261028</v>
      </c>
      <c r="AD23" s="91">
        <f t="shared" si="16"/>
        <v>289.4520175514067</v>
      </c>
      <c r="AE23" s="91">
        <f t="shared" si="17"/>
        <v>712.58074097363999</v>
      </c>
      <c r="AF23" s="91">
        <f t="shared" si="18"/>
        <v>71.477580071174373</v>
      </c>
      <c r="AH23" s="89">
        <v>3202.8</v>
      </c>
      <c r="AI23" s="91">
        <f t="shared" si="19"/>
        <v>690.25215456674482</v>
      </c>
      <c r="AJ23" s="91">
        <f t="shared" si="20"/>
        <v>4.4089133614385272</v>
      </c>
      <c r="AK23" s="91">
        <f t="shared" si="21"/>
        <v>17.451948722360839</v>
      </c>
      <c r="AL23" s="91">
        <f t="shared" si="22"/>
        <v>37.843173019014024</v>
      </c>
      <c r="AM23" s="91">
        <f t="shared" si="23"/>
        <v>67.235928761937544</v>
      </c>
      <c r="AN23" s="91">
        <f t="shared" si="24"/>
        <v>266.18814419685106</v>
      </c>
      <c r="AO23" s="91">
        <f t="shared" si="25"/>
        <v>246.89914824055754</v>
      </c>
      <c r="AP23" s="91">
        <f t="shared" si="26"/>
        <v>607.82294588004004</v>
      </c>
      <c r="AQ23" s="91">
        <f t="shared" si="27"/>
        <v>60.96953058803593</v>
      </c>
    </row>
    <row r="24" spans="1:43" x14ac:dyDescent="0.35">
      <c r="A24" s="75" t="s">
        <v>40</v>
      </c>
      <c r="B24" s="74">
        <v>823</v>
      </c>
      <c r="C24" s="75" t="s">
        <v>43</v>
      </c>
      <c r="D24" s="89">
        <v>4538.05</v>
      </c>
      <c r="E24" s="90">
        <v>0.12680820759335915</v>
      </c>
      <c r="F24" s="90">
        <v>0.1221971716</v>
      </c>
      <c r="G24" s="90">
        <v>3.4824001002129526E-2</v>
      </c>
      <c r="H24" s="91">
        <f t="shared" si="4"/>
        <v>575.4619864690435</v>
      </c>
      <c r="I24" s="91">
        <f t="shared" si="5"/>
        <v>554.53687457938008</v>
      </c>
      <c r="J24" s="91">
        <f t="shared" si="6"/>
        <v>158.03305774771391</v>
      </c>
      <c r="L24" s="89">
        <v>315.77999999999997</v>
      </c>
      <c r="M24" s="89">
        <v>1761.58</v>
      </c>
      <c r="N24" s="89">
        <f t="shared" si="7"/>
        <v>2077.3599999999997</v>
      </c>
      <c r="O24" s="90">
        <v>0.12680820759335915</v>
      </c>
      <c r="P24" s="90">
        <v>0</v>
      </c>
      <c r="Q24" s="90">
        <v>3.3828022697512004E-3</v>
      </c>
      <c r="R24" s="90">
        <v>3.7319947621126143E-2</v>
      </c>
      <c r="S24" s="90">
        <v>1.5549978175469227E-2</v>
      </c>
      <c r="T24" s="90">
        <v>7.6113051069402013E-2</v>
      </c>
      <c r="U24" s="90">
        <v>7.1093408991706672E-2</v>
      </c>
      <c r="V24" s="90">
        <v>0.1221971716</v>
      </c>
      <c r="W24" s="90">
        <v>1.8097447795823667E-2</v>
      </c>
      <c r="X24" s="91">
        <f t="shared" si="10"/>
        <v>263.42629812614052</v>
      </c>
      <c r="Y24" s="91">
        <f t="shared" si="11"/>
        <v>0</v>
      </c>
      <c r="Z24" s="91">
        <f t="shared" si="12"/>
        <v>7.0272981230903522</v>
      </c>
      <c r="AA24" s="91">
        <f t="shared" si="13"/>
        <v>77.526966390222597</v>
      </c>
      <c r="AB24" s="91">
        <f t="shared" si="14"/>
        <v>32.30290266259275</v>
      </c>
      <c r="AC24" s="91">
        <f t="shared" si="15"/>
        <v>158.11420776953295</v>
      </c>
      <c r="AD24" s="91">
        <f t="shared" si="16"/>
        <v>147.68660410301175</v>
      </c>
      <c r="AE24" s="91">
        <f t="shared" si="17"/>
        <v>253.84751639497597</v>
      </c>
      <c r="AF24" s="91">
        <f t="shared" si="18"/>
        <v>37.594914153132244</v>
      </c>
      <c r="AH24" s="89">
        <v>1735.14</v>
      </c>
      <c r="AI24" s="91">
        <f t="shared" si="19"/>
        <v>220.02999332354119</v>
      </c>
      <c r="AJ24" s="91">
        <f t="shared" si="20"/>
        <v>0</v>
      </c>
      <c r="AK24" s="91">
        <f t="shared" si="21"/>
        <v>5.8696355303360983</v>
      </c>
      <c r="AL24" s="91">
        <f t="shared" si="22"/>
        <v>64.755333915320819</v>
      </c>
      <c r="AM24" s="91">
        <f t="shared" si="23"/>
        <v>26.981389131383676</v>
      </c>
      <c r="AN24" s="91">
        <f t="shared" si="24"/>
        <v>132.06679943256222</v>
      </c>
      <c r="AO24" s="91">
        <f t="shared" si="25"/>
        <v>123.35701767786992</v>
      </c>
      <c r="AP24" s="91">
        <f t="shared" si="26"/>
        <v>212.02920033002403</v>
      </c>
      <c r="AQ24" s="91">
        <f t="shared" si="27"/>
        <v>31.401605568445479</v>
      </c>
    </row>
    <row r="25" spans="1:43" x14ac:dyDescent="0.35">
      <c r="A25" s="75" t="s">
        <v>40</v>
      </c>
      <c r="B25" s="74">
        <v>881</v>
      </c>
      <c r="C25" s="75" t="s">
        <v>44</v>
      </c>
      <c r="D25" s="89">
        <v>20788.490000000002</v>
      </c>
      <c r="E25" s="90">
        <v>0.20238272401078095</v>
      </c>
      <c r="F25" s="90">
        <v>0.12241535409999998</v>
      </c>
      <c r="G25" s="90">
        <v>4.3871371300218932E-2</v>
      </c>
      <c r="H25" s="91">
        <f t="shared" si="4"/>
        <v>4207.2312342708801</v>
      </c>
      <c r="I25" s="91">
        <f t="shared" si="5"/>
        <v>2544.8303645543087</v>
      </c>
      <c r="J25" s="91">
        <f t="shared" si="6"/>
        <v>912.01956356088829</v>
      </c>
      <c r="L25" s="89">
        <v>2127.16</v>
      </c>
      <c r="M25" s="89">
        <v>7469.19</v>
      </c>
      <c r="N25" s="89">
        <f t="shared" si="7"/>
        <v>9596.3499999999985</v>
      </c>
      <c r="O25" s="90">
        <v>0.20238272401078095</v>
      </c>
      <c r="P25" s="90">
        <v>1.5467111534795044E-2</v>
      </c>
      <c r="Q25" s="90">
        <v>2.6501429933269781E-2</v>
      </c>
      <c r="R25" s="90">
        <v>3.5807912297426123E-2</v>
      </c>
      <c r="S25" s="90">
        <v>4.9308865586272642E-2</v>
      </c>
      <c r="T25" s="90">
        <v>8.536701620591039E-2</v>
      </c>
      <c r="U25" s="90">
        <v>0.11690896091515729</v>
      </c>
      <c r="V25" s="90">
        <v>0.12241535409999998</v>
      </c>
      <c r="W25" s="90">
        <v>2.2450021974889236E-2</v>
      </c>
      <c r="X25" s="91">
        <f t="shared" si="10"/>
        <v>1942.1354535608575</v>
      </c>
      <c r="Y25" s="91">
        <f t="shared" si="11"/>
        <v>148.4278157769304</v>
      </c>
      <c r="Z25" s="91">
        <f t="shared" si="12"/>
        <v>254.31699714013342</v>
      </c>
      <c r="AA25" s="91">
        <f t="shared" si="13"/>
        <v>343.62525917540512</v>
      </c>
      <c r="AB25" s="91">
        <f t="shared" si="14"/>
        <v>473.18513226882737</v>
      </c>
      <c r="AC25" s="91">
        <f t="shared" si="15"/>
        <v>819.21176596758801</v>
      </c>
      <c r="AD25" s="91">
        <f t="shared" si="16"/>
        <v>1121.8993070781694</v>
      </c>
      <c r="AE25" s="91">
        <f t="shared" si="17"/>
        <v>1174.7405833175346</v>
      </c>
      <c r="AF25" s="91">
        <f t="shared" si="18"/>
        <v>215.43826837872828</v>
      </c>
      <c r="AH25" s="89">
        <v>6936.48</v>
      </c>
      <c r="AI25" s="91">
        <f t="shared" si="19"/>
        <v>1403.8237174463018</v>
      </c>
      <c r="AJ25" s="91">
        <f t="shared" si="20"/>
        <v>107.28730981887512</v>
      </c>
      <c r="AK25" s="91">
        <f t="shared" si="21"/>
        <v>183.82663870352715</v>
      </c>
      <c r="AL25" s="91">
        <f t="shared" si="22"/>
        <v>248.38086749285034</v>
      </c>
      <c r="AM25" s="91">
        <f t="shared" si="23"/>
        <v>342.02995996186843</v>
      </c>
      <c r="AN25" s="91">
        <f t="shared" si="24"/>
        <v>592.14660057197329</v>
      </c>
      <c r="AO25" s="91">
        <f t="shared" si="25"/>
        <v>810.93666920877024</v>
      </c>
      <c r="AP25" s="91">
        <f t="shared" si="26"/>
        <v>849.13165540756779</v>
      </c>
      <c r="AQ25" s="91">
        <f t="shared" si="27"/>
        <v>155.72412842837969</v>
      </c>
    </row>
    <row r="26" spans="1:43" x14ac:dyDescent="0.35">
      <c r="A26" s="75" t="s">
        <v>40</v>
      </c>
      <c r="B26" s="74">
        <v>919</v>
      </c>
      <c r="C26" s="75" t="s">
        <v>45</v>
      </c>
      <c r="D26" s="89">
        <v>17720.75</v>
      </c>
      <c r="E26" s="90">
        <v>0.16149343649570325</v>
      </c>
      <c r="F26" s="90">
        <v>0.2142487072</v>
      </c>
      <c r="G26" s="90">
        <v>3.711064660932735E-2</v>
      </c>
      <c r="H26" s="91">
        <f t="shared" si="4"/>
        <v>2861.7848147812333</v>
      </c>
      <c r="I26" s="91">
        <f t="shared" si="5"/>
        <v>3796.6477781143999</v>
      </c>
      <c r="J26" s="91">
        <f t="shared" si="6"/>
        <v>657.62849090223767</v>
      </c>
      <c r="L26" s="89">
        <v>1736.09</v>
      </c>
      <c r="M26" s="89">
        <v>5684.98</v>
      </c>
      <c r="N26" s="89">
        <f t="shared" si="7"/>
        <v>7421.07</v>
      </c>
      <c r="O26" s="90">
        <v>0.16149343649570325</v>
      </c>
      <c r="P26" s="90">
        <v>0</v>
      </c>
      <c r="Q26" s="90">
        <v>5.7801805946971875E-3</v>
      </c>
      <c r="R26" s="90">
        <v>1.6161499971242884E-2</v>
      </c>
      <c r="S26" s="90">
        <v>1.9425432794616667E-2</v>
      </c>
      <c r="T26" s="90">
        <v>7.3704491861735777E-2</v>
      </c>
      <c r="U26" s="90">
        <v>0.122634727094956</v>
      </c>
      <c r="V26" s="90">
        <v>0.2142487072</v>
      </c>
      <c r="W26" s="90">
        <v>1.9659773861668534E-2</v>
      </c>
      <c r="X26" s="91">
        <f t="shared" si="10"/>
        <v>1198.4540967751684</v>
      </c>
      <c r="Y26" s="91">
        <f t="shared" si="11"/>
        <v>0</v>
      </c>
      <c r="Z26" s="91">
        <f t="shared" si="12"/>
        <v>42.895124805889459</v>
      </c>
      <c r="AA26" s="91">
        <f t="shared" si="13"/>
        <v>119.93562259159143</v>
      </c>
      <c r="AB26" s="91">
        <f t="shared" si="14"/>
        <v>144.15749654914589</v>
      </c>
      <c r="AC26" s="91">
        <f t="shared" si="15"/>
        <v>546.9661934203715</v>
      </c>
      <c r="AD26" s="91">
        <f t="shared" si="16"/>
        <v>910.0808942025651</v>
      </c>
      <c r="AE26" s="91">
        <f t="shared" si="17"/>
        <v>1589.9546535407039</v>
      </c>
      <c r="AF26" s="91">
        <f t="shared" si="18"/>
        <v>145.89655801161251</v>
      </c>
      <c r="AH26" s="89">
        <v>5870.66</v>
      </c>
      <c r="AI26" s="91">
        <f t="shared" si="19"/>
        <v>948.07305789786517</v>
      </c>
      <c r="AJ26" s="91">
        <f t="shared" si="20"/>
        <v>0</v>
      </c>
      <c r="AK26" s="91">
        <f t="shared" si="21"/>
        <v>33.933475010064988</v>
      </c>
      <c r="AL26" s="91">
        <f t="shared" si="22"/>
        <v>94.878671421176747</v>
      </c>
      <c r="AM26" s="91">
        <f t="shared" si="23"/>
        <v>114.04011129004428</v>
      </c>
      <c r="AN26" s="91">
        <f t="shared" si="24"/>
        <v>432.69401219301773</v>
      </c>
      <c r="AO26" s="91">
        <f t="shared" si="25"/>
        <v>719.94678696727442</v>
      </c>
      <c r="AP26" s="91">
        <f t="shared" si="26"/>
        <v>1257.7813154107519</v>
      </c>
      <c r="AQ26" s="91">
        <f t="shared" si="27"/>
        <v>115.41584801874299</v>
      </c>
    </row>
    <row r="27" spans="1:43" x14ac:dyDescent="0.35">
      <c r="A27" s="75" t="s">
        <v>40</v>
      </c>
      <c r="B27" s="74">
        <v>821</v>
      </c>
      <c r="C27" s="75" t="s">
        <v>46</v>
      </c>
      <c r="D27" s="89">
        <v>4041.93</v>
      </c>
      <c r="E27" s="90">
        <v>0.24829098413517348</v>
      </c>
      <c r="F27" s="90">
        <v>0.53044041450000001</v>
      </c>
      <c r="G27" s="90">
        <v>4.0210287013356071E-2</v>
      </c>
      <c r="H27" s="91">
        <f t="shared" si="4"/>
        <v>1003.5747775054817</v>
      </c>
      <c r="I27" s="91">
        <f t="shared" si="5"/>
        <v>2144.0030245799849</v>
      </c>
      <c r="J27" s="91">
        <f t="shared" si="6"/>
        <v>162.52716538789429</v>
      </c>
      <c r="L27" s="89">
        <v>624.04999999999995</v>
      </c>
      <c r="M27" s="89">
        <v>702.2</v>
      </c>
      <c r="N27" s="89">
        <f t="shared" si="7"/>
        <v>1326.25</v>
      </c>
      <c r="O27" s="90">
        <v>0.24829098413517348</v>
      </c>
      <c r="P27" s="90">
        <v>3.7922556853103875E-2</v>
      </c>
      <c r="Q27" s="90">
        <v>3.2575291948371235E-2</v>
      </c>
      <c r="R27" s="90">
        <v>5.2120467117393973E-2</v>
      </c>
      <c r="S27" s="90">
        <v>4.4499078057775046E-2</v>
      </c>
      <c r="T27" s="90">
        <v>0.16902274124154887</v>
      </c>
      <c r="U27" s="90">
        <v>0.21819299323909036</v>
      </c>
      <c r="V27" s="90">
        <v>0.53044041450000001</v>
      </c>
      <c r="W27" s="90">
        <v>1.9533888763791939E-2</v>
      </c>
      <c r="X27" s="91">
        <f t="shared" si="10"/>
        <v>329.29591770927379</v>
      </c>
      <c r="Y27" s="91">
        <f t="shared" si="11"/>
        <v>50.294791026429017</v>
      </c>
      <c r="Z27" s="91">
        <f t="shared" si="12"/>
        <v>43.202980946527347</v>
      </c>
      <c r="AA27" s="91">
        <f t="shared" si="13"/>
        <v>69.124769514443756</v>
      </c>
      <c r="AB27" s="91">
        <f t="shared" si="14"/>
        <v>59.016902274124156</v>
      </c>
      <c r="AC27" s="91">
        <f t="shared" si="15"/>
        <v>224.16641057160419</v>
      </c>
      <c r="AD27" s="91">
        <f t="shared" si="16"/>
        <v>289.37845728334361</v>
      </c>
      <c r="AE27" s="91">
        <f t="shared" si="17"/>
        <v>703.49659973062501</v>
      </c>
      <c r="AF27" s="91">
        <f t="shared" si="18"/>
        <v>25.906819972979058</v>
      </c>
      <c r="AH27" s="89">
        <v>551.61</v>
      </c>
      <c r="AI27" s="91">
        <f t="shared" si="19"/>
        <v>136.95978975880305</v>
      </c>
      <c r="AJ27" s="91">
        <f t="shared" si="20"/>
        <v>20.91846158574063</v>
      </c>
      <c r="AK27" s="91">
        <f t="shared" si="21"/>
        <v>17.968856791641059</v>
      </c>
      <c r="AL27" s="91">
        <f t="shared" si="22"/>
        <v>28.750170866625691</v>
      </c>
      <c r="AM27" s="91">
        <f t="shared" si="23"/>
        <v>24.546136447449292</v>
      </c>
      <c r="AN27" s="91">
        <f t="shared" si="24"/>
        <v>93.234634296250775</v>
      </c>
      <c r="AO27" s="91">
        <f t="shared" si="25"/>
        <v>120.35743700061464</v>
      </c>
      <c r="AP27" s="91">
        <f t="shared" si="26"/>
        <v>292.59623704234502</v>
      </c>
      <c r="AQ27" s="91">
        <f t="shared" si="27"/>
        <v>10.775088380995271</v>
      </c>
    </row>
    <row r="28" spans="1:43" x14ac:dyDescent="0.35">
      <c r="A28" s="75" t="s">
        <v>40</v>
      </c>
      <c r="B28" s="74">
        <v>926</v>
      </c>
      <c r="C28" s="75" t="s">
        <v>47</v>
      </c>
      <c r="D28" s="89">
        <v>10201.86</v>
      </c>
      <c r="E28" s="90">
        <v>0.23107376585602327</v>
      </c>
      <c r="F28" s="90">
        <v>0.15012254899999999</v>
      </c>
      <c r="G28" s="90">
        <v>4.5417586246950865E-2</v>
      </c>
      <c r="H28" s="91">
        <f t="shared" si="4"/>
        <v>2357.3822089359296</v>
      </c>
      <c r="I28" s="91">
        <f t="shared" si="5"/>
        <v>1531.5292277411399</v>
      </c>
      <c r="J28" s="91">
        <f t="shared" si="6"/>
        <v>463.34385642931818</v>
      </c>
      <c r="L28" s="89">
        <v>1090.17</v>
      </c>
      <c r="M28" s="89">
        <v>3401.65</v>
      </c>
      <c r="N28" s="89">
        <f t="shared" si="7"/>
        <v>4491.82</v>
      </c>
      <c r="O28" s="90">
        <v>0.23107376585602327</v>
      </c>
      <c r="P28" s="90">
        <v>1.5942759730125572E-2</v>
      </c>
      <c r="Q28" s="90">
        <v>4.9196859468414608E-2</v>
      </c>
      <c r="R28" s="90">
        <v>4.1681673029364451E-2</v>
      </c>
      <c r="S28" s="90">
        <v>5.8104636365819105E-2</v>
      </c>
      <c r="T28" s="90">
        <v>7.2222622391894156E-2</v>
      </c>
      <c r="U28" s="90">
        <v>8.7601422072726282E-2</v>
      </c>
      <c r="V28" s="90">
        <v>0.15012254899999999</v>
      </c>
      <c r="W28" s="90">
        <v>2.3640719734011342E-2</v>
      </c>
      <c r="X28" s="91">
        <f t="shared" si="10"/>
        <v>1037.9417629474024</v>
      </c>
      <c r="Y28" s="91">
        <f t="shared" si="11"/>
        <v>71.612007010972647</v>
      </c>
      <c r="Z28" s="91">
        <f t="shared" si="12"/>
        <v>220.9834372974141</v>
      </c>
      <c r="AA28" s="91">
        <f t="shared" si="13"/>
        <v>187.22657254675983</v>
      </c>
      <c r="AB28" s="91">
        <f t="shared" si="14"/>
        <v>260.99556772071355</v>
      </c>
      <c r="AC28" s="91">
        <f t="shared" si="15"/>
        <v>324.41101971235798</v>
      </c>
      <c r="AD28" s="91">
        <f t="shared" si="16"/>
        <v>393.48981969471333</v>
      </c>
      <c r="AE28" s="91">
        <f t="shared" si="17"/>
        <v>674.32346804917995</v>
      </c>
      <c r="AF28" s="91">
        <f t="shared" si="18"/>
        <v>106.18985771562681</v>
      </c>
      <c r="AH28" s="89">
        <v>3012.99</v>
      </c>
      <c r="AI28" s="91">
        <f t="shared" si="19"/>
        <v>696.22294578653953</v>
      </c>
      <c r="AJ28" s="91">
        <f t="shared" si="20"/>
        <v>48.035375639271045</v>
      </c>
      <c r="AK28" s="91">
        <f t="shared" si="21"/>
        <v>148.22964560973853</v>
      </c>
      <c r="AL28" s="91">
        <f t="shared" si="22"/>
        <v>125.58646402074478</v>
      </c>
      <c r="AM28" s="91">
        <f t="shared" si="23"/>
        <v>175.0686883238493</v>
      </c>
      <c r="AN28" s="91">
        <f t="shared" si="24"/>
        <v>217.60603904055316</v>
      </c>
      <c r="AO28" s="91">
        <f t="shared" si="25"/>
        <v>263.94220869090356</v>
      </c>
      <c r="AP28" s="91">
        <f t="shared" si="26"/>
        <v>452.31773891150993</v>
      </c>
      <c r="AQ28" s="91">
        <f t="shared" si="27"/>
        <v>71.22925215137883</v>
      </c>
    </row>
    <row r="29" spans="1:43" x14ac:dyDescent="0.35">
      <c r="A29" s="75" t="s">
        <v>40</v>
      </c>
      <c r="B29" s="74">
        <v>874</v>
      </c>
      <c r="C29" s="75" t="s">
        <v>48</v>
      </c>
      <c r="D29" s="89">
        <v>3354.36</v>
      </c>
      <c r="E29" s="90">
        <v>0.30656059807351321</v>
      </c>
      <c r="F29" s="90">
        <v>0.41902814759999996</v>
      </c>
      <c r="G29" s="90">
        <v>5.5555555555555552E-2</v>
      </c>
      <c r="H29" s="91">
        <f t="shared" si="4"/>
        <v>1028.3146077538697</v>
      </c>
      <c r="I29" s="91">
        <f t="shared" si="5"/>
        <v>1405.5712571835359</v>
      </c>
      <c r="J29" s="91">
        <f t="shared" si="6"/>
        <v>186.35333333333332</v>
      </c>
      <c r="L29" s="89">
        <v>534.87</v>
      </c>
      <c r="M29" s="89">
        <v>944.64</v>
      </c>
      <c r="N29" s="89">
        <f t="shared" si="7"/>
        <v>1479.51</v>
      </c>
      <c r="O29" s="90">
        <v>0.30656059807351321</v>
      </c>
      <c r="P29" s="90">
        <v>9.8787921249912421E-3</v>
      </c>
      <c r="Q29" s="90">
        <v>7.9801022910390249E-2</v>
      </c>
      <c r="R29" s="90">
        <v>7.5457156869613962E-2</v>
      </c>
      <c r="S29" s="90">
        <v>8.7017445526518605E-2</v>
      </c>
      <c r="T29" s="90">
        <v>0.18951867161773978</v>
      </c>
      <c r="U29" s="90">
        <v>0.19056960695018565</v>
      </c>
      <c r="V29" s="90">
        <v>0.41902814759999996</v>
      </c>
      <c r="W29" s="90">
        <v>3.0789364926298388E-2</v>
      </c>
      <c r="X29" s="91">
        <f t="shared" si="10"/>
        <v>453.55947045574351</v>
      </c>
      <c r="Y29" s="91">
        <f t="shared" si="11"/>
        <v>14.615771736845792</v>
      </c>
      <c r="Z29" s="91">
        <f t="shared" si="12"/>
        <v>118.06641140615147</v>
      </c>
      <c r="AA29" s="91">
        <f t="shared" si="13"/>
        <v>111.63961816016256</v>
      </c>
      <c r="AB29" s="91">
        <f t="shared" si="14"/>
        <v>128.74318083093954</v>
      </c>
      <c r="AC29" s="91">
        <f t="shared" si="15"/>
        <v>280.39476984516216</v>
      </c>
      <c r="AD29" s="91">
        <f t="shared" si="16"/>
        <v>281.94963917886918</v>
      </c>
      <c r="AE29" s="91">
        <f t="shared" si="17"/>
        <v>619.95633465567596</v>
      </c>
      <c r="AF29" s="91">
        <f t="shared" si="18"/>
        <v>45.55317330210773</v>
      </c>
      <c r="AH29" s="89">
        <v>855.19</v>
      </c>
      <c r="AI29" s="91">
        <f t="shared" si="19"/>
        <v>262.16755786648775</v>
      </c>
      <c r="AJ29" s="91">
        <f t="shared" si="20"/>
        <v>8.4482442373712612</v>
      </c>
      <c r="AK29" s="91">
        <f t="shared" si="21"/>
        <v>68.245036782736648</v>
      </c>
      <c r="AL29" s="91">
        <f t="shared" si="22"/>
        <v>64.530205983325175</v>
      </c>
      <c r="AM29" s="91">
        <f t="shared" si="23"/>
        <v>74.41644923982345</v>
      </c>
      <c r="AN29" s="91">
        <f t="shared" si="24"/>
        <v>162.0744727807749</v>
      </c>
      <c r="AO29" s="91">
        <f t="shared" si="25"/>
        <v>162.97322216772929</v>
      </c>
      <c r="AP29" s="91">
        <f t="shared" si="26"/>
        <v>358.34868154604396</v>
      </c>
      <c r="AQ29" s="91">
        <f t="shared" si="27"/>
        <v>26.33075699132112</v>
      </c>
    </row>
    <row r="30" spans="1:43" x14ac:dyDescent="0.35">
      <c r="A30" s="75" t="s">
        <v>40</v>
      </c>
      <c r="B30" s="74">
        <v>882</v>
      </c>
      <c r="C30" s="75" t="s">
        <v>49</v>
      </c>
      <c r="D30" s="89">
        <v>2270.5300000000002</v>
      </c>
      <c r="E30" s="90">
        <v>0.24728835978835978</v>
      </c>
      <c r="F30" s="90">
        <v>0.17027685210000001</v>
      </c>
      <c r="G30" s="90">
        <v>5.195435785384802E-2</v>
      </c>
      <c r="H30" s="91">
        <f t="shared" si="4"/>
        <v>561.47563955026453</v>
      </c>
      <c r="I30" s="91">
        <f t="shared" si="5"/>
        <v>386.61870099861306</v>
      </c>
      <c r="J30" s="91">
        <f t="shared" si="6"/>
        <v>117.96392813789755</v>
      </c>
      <c r="L30" s="89">
        <v>262.79000000000002</v>
      </c>
      <c r="M30" s="89">
        <v>695.5</v>
      </c>
      <c r="N30" s="89">
        <f t="shared" si="7"/>
        <v>958.29</v>
      </c>
      <c r="O30" s="90">
        <v>0.24728835978835978</v>
      </c>
      <c r="P30" s="90">
        <v>8.5097882540950853E-2</v>
      </c>
      <c r="Q30" s="90">
        <v>4.0651218537754698E-2</v>
      </c>
      <c r="R30" s="90">
        <v>9.3787455053935279E-2</v>
      </c>
      <c r="S30" s="90">
        <v>9.0890930882940466E-2</v>
      </c>
      <c r="T30" s="90">
        <v>0.12514982021574111</v>
      </c>
      <c r="U30" s="90">
        <v>9.5185777067518976E-2</v>
      </c>
      <c r="V30" s="90">
        <v>0.17027685210000001</v>
      </c>
      <c r="W30" s="90">
        <v>2.6996740016299918E-2</v>
      </c>
      <c r="X30" s="91">
        <f t="shared" si="10"/>
        <v>236.97396230158728</v>
      </c>
      <c r="Y30" s="91">
        <f t="shared" si="11"/>
        <v>81.548449860167793</v>
      </c>
      <c r="Z30" s="91">
        <f t="shared" si="12"/>
        <v>38.955656212544945</v>
      </c>
      <c r="AA30" s="91">
        <f t="shared" si="13"/>
        <v>89.87558030363563</v>
      </c>
      <c r="AB30" s="91">
        <f t="shared" si="14"/>
        <v>87.099870155813022</v>
      </c>
      <c r="AC30" s="91">
        <f t="shared" si="15"/>
        <v>119.92982121454254</v>
      </c>
      <c r="AD30" s="91">
        <f t="shared" si="16"/>
        <v>91.215578306032754</v>
      </c>
      <c r="AE30" s="91">
        <f t="shared" si="17"/>
        <v>163.17460459890901</v>
      </c>
      <c r="AF30" s="91">
        <f t="shared" si="18"/>
        <v>25.870705990220049</v>
      </c>
      <c r="AH30" s="89">
        <v>642.22</v>
      </c>
      <c r="AI30" s="91">
        <f t="shared" si="19"/>
        <v>158.81353042328041</v>
      </c>
      <c r="AJ30" s="91">
        <f t="shared" si="20"/>
        <v>54.651562125449459</v>
      </c>
      <c r="AK30" s="91">
        <f t="shared" si="21"/>
        <v>26.107025569316821</v>
      </c>
      <c r="AL30" s="91">
        <f t="shared" si="22"/>
        <v>60.232179384738316</v>
      </c>
      <c r="AM30" s="91">
        <f t="shared" si="23"/>
        <v>58.371973631642028</v>
      </c>
      <c r="AN30" s="91">
        <f t="shared" si="24"/>
        <v>80.373717538953258</v>
      </c>
      <c r="AO30" s="91">
        <f t="shared" si="25"/>
        <v>61.130209748302036</v>
      </c>
      <c r="AP30" s="91">
        <f t="shared" si="26"/>
        <v>109.35519995566202</v>
      </c>
      <c r="AQ30" s="91">
        <f t="shared" si="27"/>
        <v>17.337846373268135</v>
      </c>
    </row>
    <row r="31" spans="1:43" x14ac:dyDescent="0.35">
      <c r="A31" s="75" t="s">
        <v>40</v>
      </c>
      <c r="B31" s="74">
        <v>935</v>
      </c>
      <c r="C31" s="75" t="s">
        <v>50</v>
      </c>
      <c r="D31" s="89">
        <v>9042.4699999999993</v>
      </c>
      <c r="E31" s="90">
        <v>0.22606808526290623</v>
      </c>
      <c r="F31" s="90">
        <v>0.12858702850000001</v>
      </c>
      <c r="G31" s="90">
        <v>4.5220377790497999E-2</v>
      </c>
      <c r="H31" s="91">
        <f t="shared" si="4"/>
        <v>2044.2138789472715</v>
      </c>
      <c r="I31" s="91">
        <f t="shared" si="5"/>
        <v>1162.744347600395</v>
      </c>
      <c r="J31" s="91">
        <f t="shared" si="6"/>
        <v>408.90390955924443</v>
      </c>
      <c r="L31" s="89">
        <v>963.41</v>
      </c>
      <c r="M31" s="89">
        <v>2946.27</v>
      </c>
      <c r="N31" s="89">
        <f t="shared" si="7"/>
        <v>3909.68</v>
      </c>
      <c r="O31" s="90">
        <v>0.22606808526290623</v>
      </c>
      <c r="P31" s="90">
        <v>1.5051109382126473E-2</v>
      </c>
      <c r="Q31" s="90">
        <v>1.5238912886003273E-2</v>
      </c>
      <c r="R31" s="90">
        <v>4.7460628336865825E-2</v>
      </c>
      <c r="S31" s="90">
        <v>3.6732456050112099E-2</v>
      </c>
      <c r="T31" s="90">
        <v>8.0487215947200388E-2</v>
      </c>
      <c r="U31" s="90">
        <v>0.1062431250503045</v>
      </c>
      <c r="V31" s="90">
        <v>0.12858702850000001</v>
      </c>
      <c r="W31" s="90">
        <v>2.4258832359405992E-2</v>
      </c>
      <c r="X31" s="91">
        <f t="shared" si="10"/>
        <v>883.8538715906792</v>
      </c>
      <c r="Y31" s="91">
        <f t="shared" si="11"/>
        <v>58.845021329112228</v>
      </c>
      <c r="Z31" s="91">
        <f t="shared" si="12"/>
        <v>59.579272932149273</v>
      </c>
      <c r="AA31" s="91">
        <f t="shared" si="13"/>
        <v>185.55586939607758</v>
      </c>
      <c r="AB31" s="91">
        <f t="shared" si="14"/>
        <v>143.61214877000225</v>
      </c>
      <c r="AC31" s="91">
        <f t="shared" si="15"/>
        <v>314.6792584444504</v>
      </c>
      <c r="AD31" s="91">
        <f t="shared" si="16"/>
        <v>415.37662114667449</v>
      </c>
      <c r="AE31" s="91">
        <f t="shared" si="17"/>
        <v>502.73413358587999</v>
      </c>
      <c r="AF31" s="91">
        <f t="shared" si="18"/>
        <v>94.844271698922412</v>
      </c>
      <c r="AH31" s="89">
        <v>2794.33</v>
      </c>
      <c r="AI31" s="91">
        <f t="shared" si="19"/>
        <v>631.70883269269677</v>
      </c>
      <c r="AJ31" s="91">
        <f t="shared" si="20"/>
        <v>42.057766479757468</v>
      </c>
      <c r="AK31" s="91">
        <f t="shared" si="21"/>
        <v>42.582551444745526</v>
      </c>
      <c r="AL31" s="91">
        <f t="shared" si="22"/>
        <v>132.62065758055428</v>
      </c>
      <c r="AM31" s="91">
        <f t="shared" si="23"/>
        <v>102.64260391450973</v>
      </c>
      <c r="AN31" s="91">
        <f t="shared" si="24"/>
        <v>224.90784213774046</v>
      </c>
      <c r="AO31" s="91">
        <f t="shared" si="25"/>
        <v>296.87835162181739</v>
      </c>
      <c r="AP31" s="91">
        <f t="shared" si="26"/>
        <v>359.31459134840503</v>
      </c>
      <c r="AQ31" s="91">
        <f t="shared" si="27"/>
        <v>67.787183026858941</v>
      </c>
    </row>
    <row r="32" spans="1:43" x14ac:dyDescent="0.35">
      <c r="A32" s="75" t="s">
        <v>40</v>
      </c>
      <c r="B32" s="74">
        <v>883</v>
      </c>
      <c r="C32" s="75" t="s">
        <v>51</v>
      </c>
      <c r="D32" s="89">
        <v>2882.38</v>
      </c>
      <c r="E32" s="90">
        <v>0.22497126279489846</v>
      </c>
      <c r="F32" s="90">
        <v>0.2620075697</v>
      </c>
      <c r="G32" s="90">
        <v>3.8699690402476783E-2</v>
      </c>
      <c r="H32" s="91">
        <f t="shared" si="4"/>
        <v>648.45266845475942</v>
      </c>
      <c r="I32" s="91">
        <f t="shared" si="5"/>
        <v>755.20537875188597</v>
      </c>
      <c r="J32" s="91">
        <f t="shared" si="6"/>
        <v>111.54721362229104</v>
      </c>
      <c r="L32" s="89">
        <v>309.64999999999998</v>
      </c>
      <c r="M32" s="89">
        <v>833.99</v>
      </c>
      <c r="N32" s="89">
        <f t="shared" si="7"/>
        <v>1143.6399999999999</v>
      </c>
      <c r="O32" s="90">
        <v>0.22497126279489846</v>
      </c>
      <c r="P32" s="90">
        <v>1.5271539403838302E-2</v>
      </c>
      <c r="Q32" s="90">
        <v>4.524295630869743E-2</v>
      </c>
      <c r="R32" s="90">
        <v>5.8391180073499388E-2</v>
      </c>
      <c r="S32" s="90">
        <v>9.4814209881584316E-2</v>
      </c>
      <c r="T32" s="90">
        <v>0.1532053899550837</v>
      </c>
      <c r="U32" s="90">
        <v>0.20685994283380971</v>
      </c>
      <c r="V32" s="90">
        <v>0.2620075697</v>
      </c>
      <c r="W32" s="90">
        <v>2.0317876454202851E-2</v>
      </c>
      <c r="X32" s="91">
        <f t="shared" si="10"/>
        <v>257.28613498275763</v>
      </c>
      <c r="Y32" s="91">
        <f t="shared" si="11"/>
        <v>17.465143323805634</v>
      </c>
      <c r="Z32" s="91">
        <f t="shared" si="12"/>
        <v>51.741654552878721</v>
      </c>
      <c r="AA32" s="91">
        <f t="shared" si="13"/>
        <v>66.778489179256837</v>
      </c>
      <c r="AB32" s="91">
        <f t="shared" si="14"/>
        <v>108.43332298897508</v>
      </c>
      <c r="AC32" s="91">
        <f t="shared" si="15"/>
        <v>175.21181216823192</v>
      </c>
      <c r="AD32" s="91">
        <f t="shared" si="16"/>
        <v>236.5733050224581</v>
      </c>
      <c r="AE32" s="91">
        <f t="shared" si="17"/>
        <v>299.64233701170798</v>
      </c>
      <c r="AF32" s="91">
        <f t="shared" si="18"/>
        <v>23.236336228084546</v>
      </c>
      <c r="AH32" s="89">
        <v>726.63</v>
      </c>
      <c r="AI32" s="91">
        <f t="shared" si="19"/>
        <v>163.47086868465706</v>
      </c>
      <c r="AJ32" s="91">
        <f t="shared" si="20"/>
        <v>11.096758677011024</v>
      </c>
      <c r="AK32" s="91">
        <f t="shared" si="21"/>
        <v>32.874889342588816</v>
      </c>
      <c r="AL32" s="91">
        <f t="shared" si="22"/>
        <v>42.42878317680686</v>
      </c>
      <c r="AM32" s="91">
        <f t="shared" si="23"/>
        <v>68.89484932625561</v>
      </c>
      <c r="AN32" s="91">
        <f t="shared" si="24"/>
        <v>111.32363250306247</v>
      </c>
      <c r="AO32" s="91">
        <f t="shared" si="25"/>
        <v>150.31064026133114</v>
      </c>
      <c r="AP32" s="91">
        <f t="shared" si="26"/>
        <v>190.382560371111</v>
      </c>
      <c r="AQ32" s="91">
        <f t="shared" si="27"/>
        <v>14.763578567917417</v>
      </c>
    </row>
    <row r="33" spans="1:43" x14ac:dyDescent="0.35">
      <c r="A33" s="75" t="s">
        <v>52</v>
      </c>
      <c r="B33" s="74">
        <v>202</v>
      </c>
      <c r="C33" s="75" t="s">
        <v>53</v>
      </c>
      <c r="D33" s="89">
        <v>2115.73</v>
      </c>
      <c r="E33" s="90">
        <v>0.44705643935555783</v>
      </c>
      <c r="F33" s="90">
        <v>0.52465739720000004</v>
      </c>
      <c r="G33" s="90">
        <v>3.5535667280863388E-2</v>
      </c>
      <c r="H33" s="91">
        <f t="shared" si="4"/>
        <v>945.85072043773437</v>
      </c>
      <c r="I33" s="91">
        <f t="shared" si="5"/>
        <v>1110.033394977956</v>
      </c>
      <c r="J33" s="91">
        <f t="shared" si="6"/>
        <v>75.183877336141094</v>
      </c>
      <c r="L33" s="89">
        <v>338.33</v>
      </c>
      <c r="M33" s="89">
        <v>353.38</v>
      </c>
      <c r="N33" s="89">
        <f t="shared" si="7"/>
        <v>691.71</v>
      </c>
      <c r="O33" s="90">
        <v>0.44705643935555783</v>
      </c>
      <c r="P33" s="90">
        <v>0</v>
      </c>
      <c r="Q33" s="90">
        <v>6.9960910093214396E-2</v>
      </c>
      <c r="R33" s="90">
        <v>0.11003569078445642</v>
      </c>
      <c r="S33" s="90">
        <v>9.1510474090407939E-2</v>
      </c>
      <c r="T33" s="90">
        <v>0.1725234167617779</v>
      </c>
      <c r="U33" s="90">
        <v>0.15958443550601165</v>
      </c>
      <c r="V33" s="90">
        <v>0.52465739720000004</v>
      </c>
      <c r="W33" s="90">
        <v>1.8046048537647789E-2</v>
      </c>
      <c r="X33" s="91">
        <f t="shared" si="10"/>
        <v>309.23340966663295</v>
      </c>
      <c r="Y33" s="91">
        <f t="shared" si="11"/>
        <v>0</v>
      </c>
      <c r="Z33" s="91">
        <f t="shared" si="12"/>
        <v>48.39266112057733</v>
      </c>
      <c r="AA33" s="91">
        <f t="shared" si="13"/>
        <v>76.112787672516362</v>
      </c>
      <c r="AB33" s="91">
        <f t="shared" si="14"/>
        <v>63.298710033076077</v>
      </c>
      <c r="AC33" s="91">
        <f t="shared" si="15"/>
        <v>119.3361726082894</v>
      </c>
      <c r="AD33" s="91">
        <f t="shared" si="16"/>
        <v>110.38614988386333</v>
      </c>
      <c r="AE33" s="91">
        <f t="shared" si="17"/>
        <v>362.91076821721202</v>
      </c>
      <c r="AF33" s="91">
        <f t="shared" si="18"/>
        <v>12.482632233976354</v>
      </c>
      <c r="AH33" s="89">
        <v>350.25</v>
      </c>
      <c r="AI33" s="91">
        <f t="shared" si="19"/>
        <v>156.58151788428412</v>
      </c>
      <c r="AJ33" s="91">
        <f t="shared" si="20"/>
        <v>0</v>
      </c>
      <c r="AK33" s="91">
        <f t="shared" si="21"/>
        <v>24.503808760148342</v>
      </c>
      <c r="AL33" s="91">
        <f t="shared" si="22"/>
        <v>38.540000697255863</v>
      </c>
      <c r="AM33" s="91">
        <f t="shared" si="23"/>
        <v>32.051543550165384</v>
      </c>
      <c r="AN33" s="91">
        <f t="shared" si="24"/>
        <v>60.42632672081271</v>
      </c>
      <c r="AO33" s="91">
        <f t="shared" si="25"/>
        <v>55.89444853598058</v>
      </c>
      <c r="AP33" s="91">
        <f t="shared" si="26"/>
        <v>183.76125336930002</v>
      </c>
      <c r="AQ33" s="91">
        <f t="shared" si="27"/>
        <v>6.3206285003111384</v>
      </c>
    </row>
    <row r="34" spans="1:43" x14ac:dyDescent="0.35">
      <c r="A34" s="75" t="s">
        <v>52</v>
      </c>
      <c r="B34" s="74">
        <v>204</v>
      </c>
      <c r="C34" s="75" t="s">
        <v>54</v>
      </c>
      <c r="D34" s="89">
        <v>4755.8100000000004</v>
      </c>
      <c r="E34" s="90">
        <v>0.4127458599868476</v>
      </c>
      <c r="F34" s="90">
        <v>0.41147882430000005</v>
      </c>
      <c r="G34" s="90">
        <v>4.7414505204031059E-2</v>
      </c>
      <c r="H34" s="91">
        <f t="shared" si="4"/>
        <v>1962.9408883840499</v>
      </c>
      <c r="I34" s="91">
        <f t="shared" si="5"/>
        <v>1956.9151073941835</v>
      </c>
      <c r="J34" s="91">
        <f t="shared" si="6"/>
        <v>225.49437799438297</v>
      </c>
      <c r="L34" s="89">
        <v>617.55999999999995</v>
      </c>
      <c r="M34" s="89">
        <v>879.93</v>
      </c>
      <c r="N34" s="89">
        <f t="shared" si="7"/>
        <v>1497.4899999999998</v>
      </c>
      <c r="O34" s="90">
        <v>0.4127458599868476</v>
      </c>
      <c r="P34" s="90">
        <v>3.0166285467021079E-2</v>
      </c>
      <c r="Q34" s="90">
        <v>0.14872967793781294</v>
      </c>
      <c r="R34" s="90">
        <v>0.12134511961426717</v>
      </c>
      <c r="S34" s="90">
        <v>0.10854917475428078</v>
      </c>
      <c r="T34" s="90">
        <v>0.16680648893049216</v>
      </c>
      <c r="U34" s="90">
        <v>0.1668153198103127</v>
      </c>
      <c r="V34" s="90">
        <v>0.41147882430000005</v>
      </c>
      <c r="W34" s="90">
        <v>2.3124578298472673E-2</v>
      </c>
      <c r="X34" s="91">
        <f t="shared" si="10"/>
        <v>618.08279787170432</v>
      </c>
      <c r="Y34" s="91">
        <f t="shared" si="11"/>
        <v>45.17371082400939</v>
      </c>
      <c r="Z34" s="91">
        <f t="shared" si="12"/>
        <v>222.72120541509548</v>
      </c>
      <c r="AA34" s="91">
        <f t="shared" si="13"/>
        <v>181.71310317116891</v>
      </c>
      <c r="AB34" s="91">
        <f t="shared" si="14"/>
        <v>162.55130370278789</v>
      </c>
      <c r="AC34" s="91">
        <f t="shared" si="15"/>
        <v>249.79104910852266</v>
      </c>
      <c r="AD34" s="91">
        <f t="shared" si="16"/>
        <v>249.80427326274511</v>
      </c>
      <c r="AE34" s="91">
        <f t="shared" si="17"/>
        <v>616.18542460100696</v>
      </c>
      <c r="AF34" s="91">
        <f t="shared" si="18"/>
        <v>34.628824756179839</v>
      </c>
      <c r="AH34" s="89">
        <v>1023.52</v>
      </c>
      <c r="AI34" s="91">
        <f t="shared" si="19"/>
        <v>422.45364261373823</v>
      </c>
      <c r="AJ34" s="91">
        <f t="shared" si="20"/>
        <v>30.875796501205414</v>
      </c>
      <c r="AK34" s="91">
        <f t="shared" si="21"/>
        <v>152.2277999629103</v>
      </c>
      <c r="AL34" s="91">
        <f t="shared" si="22"/>
        <v>124.19915682759473</v>
      </c>
      <c r="AM34" s="91">
        <f t="shared" si="23"/>
        <v>111.10225134450145</v>
      </c>
      <c r="AN34" s="91">
        <f t="shared" si="24"/>
        <v>170.72977755013733</v>
      </c>
      <c r="AO34" s="91">
        <f t="shared" si="25"/>
        <v>170.73881613225126</v>
      </c>
      <c r="AP34" s="91">
        <f t="shared" si="26"/>
        <v>421.15680624753605</v>
      </c>
      <c r="AQ34" s="91">
        <f t="shared" si="27"/>
        <v>23.668468380052751</v>
      </c>
    </row>
    <row r="35" spans="1:43" x14ac:dyDescent="0.35">
      <c r="A35" s="75" t="s">
        <v>52</v>
      </c>
      <c r="B35" s="74">
        <v>205</v>
      </c>
      <c r="C35" s="75" t="s">
        <v>55</v>
      </c>
      <c r="D35" s="89">
        <v>2095.67</v>
      </c>
      <c r="E35" s="90">
        <v>0.30663385166125967</v>
      </c>
      <c r="F35" s="90">
        <v>0.46190049309999998</v>
      </c>
      <c r="G35" s="90">
        <v>3.5469107551487411E-2</v>
      </c>
      <c r="H35" s="91">
        <f t="shared" si="4"/>
        <v>642.60336391095211</v>
      </c>
      <c r="I35" s="91">
        <f t="shared" si="5"/>
        <v>967.99100637487697</v>
      </c>
      <c r="J35" s="91">
        <f t="shared" si="6"/>
        <v>74.331544622425625</v>
      </c>
      <c r="L35" s="89">
        <v>158.13</v>
      </c>
      <c r="M35" s="89">
        <v>327.52999999999997</v>
      </c>
      <c r="N35" s="89">
        <f t="shared" si="7"/>
        <v>485.65999999999997</v>
      </c>
      <c r="O35" s="90">
        <v>0.30663385166125967</v>
      </c>
      <c r="P35" s="90">
        <v>8.7584847821326906E-3</v>
      </c>
      <c r="Q35" s="90">
        <v>4.3245018611780164E-2</v>
      </c>
      <c r="R35" s="90">
        <v>9.4372673527479745E-2</v>
      </c>
      <c r="S35" s="90">
        <v>7.8497919859864249E-2</v>
      </c>
      <c r="T35" s="90">
        <v>0.17703087365885703</v>
      </c>
      <c r="U35" s="90">
        <v>0.10926209765710532</v>
      </c>
      <c r="V35" s="90">
        <v>0.46190049309999998</v>
      </c>
      <c r="W35" s="90">
        <v>1.6254116647190057E-2</v>
      </c>
      <c r="X35" s="91">
        <f t="shared" si="10"/>
        <v>148.91979639780737</v>
      </c>
      <c r="Y35" s="91">
        <f t="shared" si="11"/>
        <v>4.2536457192905619</v>
      </c>
      <c r="Z35" s="91">
        <f t="shared" si="12"/>
        <v>21.002375738997152</v>
      </c>
      <c r="AA35" s="91">
        <f t="shared" si="13"/>
        <v>45.833032625355813</v>
      </c>
      <c r="AB35" s="91">
        <f t="shared" si="14"/>
        <v>38.123299759141666</v>
      </c>
      <c r="AC35" s="91">
        <f t="shared" si="15"/>
        <v>85.9768141011605</v>
      </c>
      <c r="AD35" s="91">
        <f t="shared" si="16"/>
        <v>53.064230348149763</v>
      </c>
      <c r="AE35" s="91">
        <f t="shared" si="17"/>
        <v>224.32659347894597</v>
      </c>
      <c r="AF35" s="91">
        <f t="shared" si="18"/>
        <v>7.8939742908743229</v>
      </c>
      <c r="AH35" s="89">
        <v>351.12</v>
      </c>
      <c r="AI35" s="91">
        <f t="shared" si="19"/>
        <v>107.66527799530149</v>
      </c>
      <c r="AJ35" s="91">
        <f t="shared" si="20"/>
        <v>3.0752791767024306</v>
      </c>
      <c r="AK35" s="91">
        <f t="shared" si="21"/>
        <v>15.184190934968251</v>
      </c>
      <c r="AL35" s="91">
        <f t="shared" si="22"/>
        <v>33.136133128968687</v>
      </c>
      <c r="AM35" s="91">
        <f t="shared" si="23"/>
        <v>27.562189621195536</v>
      </c>
      <c r="AN35" s="91">
        <f t="shared" si="24"/>
        <v>62.159080359097878</v>
      </c>
      <c r="AO35" s="91">
        <f t="shared" si="25"/>
        <v>38.364107729362821</v>
      </c>
      <c r="AP35" s="91">
        <f t="shared" si="26"/>
        <v>162.182501137272</v>
      </c>
      <c r="AQ35" s="91">
        <f t="shared" si="27"/>
        <v>5.7071454371613735</v>
      </c>
    </row>
    <row r="36" spans="1:43" x14ac:dyDescent="0.35">
      <c r="A36" s="75" t="s">
        <v>52</v>
      </c>
      <c r="B36" s="74">
        <v>309</v>
      </c>
      <c r="C36" s="75" t="s">
        <v>56</v>
      </c>
      <c r="D36" s="89">
        <v>3448.87</v>
      </c>
      <c r="E36" s="90">
        <v>0.24326124833452906</v>
      </c>
      <c r="F36" s="90">
        <v>0.48776622089999999</v>
      </c>
      <c r="G36" s="90">
        <v>3.127641589180051E-2</v>
      </c>
      <c r="H36" s="91">
        <f t="shared" si="4"/>
        <v>838.97642154350717</v>
      </c>
      <c r="I36" s="91">
        <f t="shared" si="5"/>
        <v>1682.2422862753829</v>
      </c>
      <c r="J36" s="91">
        <f t="shared" si="6"/>
        <v>107.86829247675402</v>
      </c>
      <c r="L36" s="89">
        <v>540.33000000000004</v>
      </c>
      <c r="M36" s="89">
        <v>775.47</v>
      </c>
      <c r="N36" s="89">
        <f t="shared" si="7"/>
        <v>1315.8000000000002</v>
      </c>
      <c r="O36" s="90">
        <v>0.24326124833452906</v>
      </c>
      <c r="P36" s="90">
        <v>1.3378594249201278E-2</v>
      </c>
      <c r="Q36" s="90">
        <v>6.2034078807241745E-2</v>
      </c>
      <c r="R36" s="90">
        <v>8.3266773162939303E-2</v>
      </c>
      <c r="S36" s="90">
        <v>0.16387113951011714</v>
      </c>
      <c r="T36" s="90">
        <v>0.19169329073482427</v>
      </c>
      <c r="U36" s="90">
        <v>0.11894302449414271</v>
      </c>
      <c r="V36" s="90">
        <v>0.48776622089999999</v>
      </c>
      <c r="W36" s="90">
        <v>1.5909090909090907E-2</v>
      </c>
      <c r="X36" s="91">
        <f t="shared" si="10"/>
        <v>320.08315055857338</v>
      </c>
      <c r="Y36" s="91">
        <f t="shared" si="11"/>
        <v>17.603554313099043</v>
      </c>
      <c r="Z36" s="91">
        <f t="shared" si="12"/>
        <v>81.624440894568693</v>
      </c>
      <c r="AA36" s="91">
        <f t="shared" si="13"/>
        <v>109.56242012779555</v>
      </c>
      <c r="AB36" s="91">
        <f t="shared" si="14"/>
        <v>215.62164536741216</v>
      </c>
      <c r="AC36" s="91">
        <f t="shared" si="15"/>
        <v>252.23003194888182</v>
      </c>
      <c r="AD36" s="91">
        <f t="shared" si="16"/>
        <v>156.50523162939299</v>
      </c>
      <c r="AE36" s="91">
        <f t="shared" si="17"/>
        <v>641.80279346022007</v>
      </c>
      <c r="AF36" s="91">
        <f t="shared" si="18"/>
        <v>20.933181818181819</v>
      </c>
      <c r="AH36" s="89">
        <v>850.39</v>
      </c>
      <c r="AI36" s="91">
        <f t="shared" si="19"/>
        <v>206.86693297120016</v>
      </c>
      <c r="AJ36" s="91">
        <f t="shared" si="20"/>
        <v>11.377022763578275</v>
      </c>
      <c r="AK36" s="91">
        <f t="shared" si="21"/>
        <v>52.753160276890306</v>
      </c>
      <c r="AL36" s="91">
        <f t="shared" si="22"/>
        <v>70.809231230031955</v>
      </c>
      <c r="AM36" s="91">
        <f t="shared" si="23"/>
        <v>139.35437832800852</v>
      </c>
      <c r="AN36" s="91">
        <f t="shared" si="24"/>
        <v>163.01405750798722</v>
      </c>
      <c r="AO36" s="91">
        <f t="shared" si="25"/>
        <v>101.14795859957401</v>
      </c>
      <c r="AP36" s="91">
        <f t="shared" si="26"/>
        <v>414.79151659115098</v>
      </c>
      <c r="AQ36" s="91">
        <f t="shared" si="27"/>
        <v>13.528931818181817</v>
      </c>
    </row>
    <row r="37" spans="1:43" x14ac:dyDescent="0.35">
      <c r="A37" s="75" t="s">
        <v>52</v>
      </c>
      <c r="B37" s="74">
        <v>206</v>
      </c>
      <c r="C37" s="75" t="s">
        <v>57</v>
      </c>
      <c r="D37" s="89">
        <v>2553.25</v>
      </c>
      <c r="E37" s="90">
        <v>0.44495741463026345</v>
      </c>
      <c r="F37" s="90">
        <v>0.41159754220000005</v>
      </c>
      <c r="G37" s="90">
        <v>6.1570035915854283E-2</v>
      </c>
      <c r="H37" s="91">
        <f t="shared" si="4"/>
        <v>1136.0875189047201</v>
      </c>
      <c r="I37" s="91">
        <f t="shared" si="5"/>
        <v>1050.9114246221502</v>
      </c>
      <c r="J37" s="91">
        <f t="shared" si="6"/>
        <v>157.20369420215494</v>
      </c>
      <c r="L37" s="89">
        <v>540.70000000000005</v>
      </c>
      <c r="M37" s="89">
        <v>466.35</v>
      </c>
      <c r="N37" s="89">
        <f t="shared" si="7"/>
        <v>1007.0500000000001</v>
      </c>
      <c r="O37" s="90">
        <v>0.44495741463026345</v>
      </c>
      <c r="P37" s="90">
        <v>2.8106642566651605E-2</v>
      </c>
      <c r="Q37" s="90">
        <v>0.17930411206507005</v>
      </c>
      <c r="R37" s="90">
        <v>0.19891549932218708</v>
      </c>
      <c r="S37" s="90">
        <v>0.13357433348395842</v>
      </c>
      <c r="T37" s="90">
        <v>0.18020786262991415</v>
      </c>
      <c r="U37" s="90">
        <v>0.10619069136918211</v>
      </c>
      <c r="V37" s="90">
        <v>0.41159754220000005</v>
      </c>
      <c r="W37" s="90">
        <v>2.6764678164169258E-2</v>
      </c>
      <c r="X37" s="91">
        <f t="shared" si="10"/>
        <v>448.09436440340681</v>
      </c>
      <c r="Y37" s="91">
        <f t="shared" si="11"/>
        <v>28.304794396746502</v>
      </c>
      <c r="Z37" s="91">
        <f t="shared" si="12"/>
        <v>180.5682060551288</v>
      </c>
      <c r="AA37" s="91">
        <f t="shared" si="13"/>
        <v>200.31785359240851</v>
      </c>
      <c r="AB37" s="91">
        <f t="shared" si="14"/>
        <v>134.51603253502034</v>
      </c>
      <c r="AC37" s="91">
        <f t="shared" si="15"/>
        <v>181.47832806145504</v>
      </c>
      <c r="AD37" s="91">
        <f t="shared" si="16"/>
        <v>106.93933574333485</v>
      </c>
      <c r="AE37" s="91">
        <f t="shared" si="17"/>
        <v>414.49930487251009</v>
      </c>
      <c r="AF37" s="91">
        <f t="shared" si="18"/>
        <v>26.953369145226652</v>
      </c>
      <c r="AH37" s="89">
        <v>514.71</v>
      </c>
      <c r="AI37" s="91">
        <f t="shared" si="19"/>
        <v>229.02403088434292</v>
      </c>
      <c r="AJ37" s="91">
        <f t="shared" si="20"/>
        <v>14.466769995481249</v>
      </c>
      <c r="AK37" s="91">
        <f t="shared" si="21"/>
        <v>92.289619521012213</v>
      </c>
      <c r="AL37" s="91">
        <f t="shared" si="22"/>
        <v>102.38379665612293</v>
      </c>
      <c r="AM37" s="91">
        <f t="shared" si="23"/>
        <v>68.752045187528239</v>
      </c>
      <c r="AN37" s="91">
        <f t="shared" si="24"/>
        <v>92.754788974243112</v>
      </c>
      <c r="AO37" s="91">
        <f t="shared" si="25"/>
        <v>54.657410754631726</v>
      </c>
      <c r="AP37" s="91">
        <f t="shared" si="26"/>
        <v>211.85337094576204</v>
      </c>
      <c r="AQ37" s="91">
        <f t="shared" si="27"/>
        <v>13.77604749787956</v>
      </c>
    </row>
    <row r="38" spans="1:43" x14ac:dyDescent="0.35">
      <c r="A38" s="75" t="s">
        <v>52</v>
      </c>
      <c r="B38" s="74">
        <v>207</v>
      </c>
      <c r="C38" s="75" t="s">
        <v>58</v>
      </c>
      <c r="D38" s="89">
        <v>1890.29</v>
      </c>
      <c r="E38" s="90">
        <v>0.32672965559280709</v>
      </c>
      <c r="F38" s="90">
        <v>0.50688108860000003</v>
      </c>
      <c r="G38" s="90">
        <v>2.9021558872305141E-2</v>
      </c>
      <c r="H38" s="91">
        <f t="shared" si="4"/>
        <v>617.61380067052733</v>
      </c>
      <c r="I38" s="91">
        <f t="shared" si="5"/>
        <v>958.15225296969402</v>
      </c>
      <c r="J38" s="91">
        <f t="shared" si="6"/>
        <v>54.859162520729683</v>
      </c>
      <c r="L38" s="89">
        <v>128.74</v>
      </c>
      <c r="M38" s="89">
        <v>124.26</v>
      </c>
      <c r="N38" s="89">
        <f t="shared" si="7"/>
        <v>253</v>
      </c>
      <c r="O38" s="90">
        <v>0.32672965559280709</v>
      </c>
      <c r="P38" s="90">
        <v>2.9685494223363286E-2</v>
      </c>
      <c r="Q38" s="90">
        <v>6.1938382541720155E-2</v>
      </c>
      <c r="R38" s="90">
        <v>5.5198973042362001E-2</v>
      </c>
      <c r="S38" s="90">
        <v>4.3324775353016688E-2</v>
      </c>
      <c r="T38" s="90">
        <v>4.7657252888318354E-2</v>
      </c>
      <c r="U38" s="90">
        <v>6.0012836970474971E-2</v>
      </c>
      <c r="V38" s="90">
        <v>0.50688108860000003</v>
      </c>
      <c r="W38" s="90">
        <v>1.2556898446083818E-2</v>
      </c>
      <c r="X38" s="91">
        <f t="shared" si="10"/>
        <v>82.662602864980187</v>
      </c>
      <c r="Y38" s="91">
        <f t="shared" si="11"/>
        <v>7.5104300385109113</v>
      </c>
      <c r="Z38" s="91">
        <f t="shared" si="12"/>
        <v>15.6704107830552</v>
      </c>
      <c r="AA38" s="91">
        <f t="shared" si="13"/>
        <v>13.965340179717586</v>
      </c>
      <c r="AB38" s="91">
        <f t="shared" si="14"/>
        <v>10.961168164313221</v>
      </c>
      <c r="AC38" s="91">
        <f t="shared" si="15"/>
        <v>12.057284980744543</v>
      </c>
      <c r="AD38" s="91">
        <f t="shared" si="16"/>
        <v>15.183247753530168</v>
      </c>
      <c r="AE38" s="91">
        <f t="shared" si="17"/>
        <v>128.2409154158</v>
      </c>
      <c r="AF38" s="91">
        <f t="shared" si="18"/>
        <v>3.1768953068592061</v>
      </c>
      <c r="AH38" s="89">
        <v>137.27000000000001</v>
      </c>
      <c r="AI38" s="91">
        <f t="shared" si="19"/>
        <v>44.850179823224636</v>
      </c>
      <c r="AJ38" s="91">
        <f t="shared" si="20"/>
        <v>4.0749277920410787</v>
      </c>
      <c r="AK38" s="91">
        <f t="shared" si="21"/>
        <v>8.5022817715019254</v>
      </c>
      <c r="AL38" s="91">
        <f t="shared" si="22"/>
        <v>7.5771630295250327</v>
      </c>
      <c r="AM38" s="91">
        <f t="shared" si="23"/>
        <v>5.9471919127086013</v>
      </c>
      <c r="AN38" s="91">
        <f t="shared" si="24"/>
        <v>6.5419111039794613</v>
      </c>
      <c r="AO38" s="91">
        <f t="shared" si="25"/>
        <v>8.2379621309371007</v>
      </c>
      <c r="AP38" s="91">
        <f t="shared" si="26"/>
        <v>69.579567032122014</v>
      </c>
      <c r="AQ38" s="91">
        <f t="shared" si="27"/>
        <v>1.7236854496939258</v>
      </c>
    </row>
    <row r="39" spans="1:43" x14ac:dyDescent="0.35">
      <c r="A39" s="75" t="s">
        <v>52</v>
      </c>
      <c r="B39" s="74">
        <v>208</v>
      </c>
      <c r="C39" s="75" t="s">
        <v>59</v>
      </c>
      <c r="D39" s="89">
        <v>3456.43</v>
      </c>
      <c r="E39" s="90">
        <v>0.36599086554528237</v>
      </c>
      <c r="F39" s="90">
        <v>0.45669853830000001</v>
      </c>
      <c r="G39" s="90">
        <v>3.3017077798861483E-2</v>
      </c>
      <c r="H39" s="91">
        <f t="shared" si="4"/>
        <v>1265.0218073966803</v>
      </c>
      <c r="I39" s="91">
        <f t="shared" si="5"/>
        <v>1578.546528736269</v>
      </c>
      <c r="J39" s="91">
        <f t="shared" si="6"/>
        <v>114.12121821631879</v>
      </c>
      <c r="L39" s="89">
        <v>406.95</v>
      </c>
      <c r="M39" s="89">
        <v>948.46</v>
      </c>
      <c r="N39" s="89">
        <f t="shared" si="7"/>
        <v>1355.41</v>
      </c>
      <c r="O39" s="90">
        <v>0.36599086554528237</v>
      </c>
      <c r="P39" s="90">
        <v>7.0835863185589962E-3</v>
      </c>
      <c r="Q39" s="90">
        <v>4.1826890642919785E-2</v>
      </c>
      <c r="R39" s="90">
        <v>0.151183970856102</v>
      </c>
      <c r="S39" s="90">
        <v>0.14288605545436148</v>
      </c>
      <c r="T39" s="90">
        <v>0.1916616069621534</v>
      </c>
      <c r="U39" s="90">
        <v>0.16096606624839777</v>
      </c>
      <c r="V39" s="90">
        <v>0.45669853830000001</v>
      </c>
      <c r="W39" s="90">
        <v>1.5527310202679492E-2</v>
      </c>
      <c r="X39" s="91">
        <f t="shared" si="10"/>
        <v>496.0676790687312</v>
      </c>
      <c r="Y39" s="91">
        <f t="shared" si="11"/>
        <v>9.6011637320380494</v>
      </c>
      <c r="Z39" s="91">
        <f t="shared" si="12"/>
        <v>56.692585846319908</v>
      </c>
      <c r="AA39" s="91">
        <f t="shared" si="13"/>
        <v>204.91626593806922</v>
      </c>
      <c r="AB39" s="91">
        <f t="shared" si="14"/>
        <v>193.66918842339609</v>
      </c>
      <c r="AC39" s="91">
        <f t="shared" si="15"/>
        <v>259.78005869257237</v>
      </c>
      <c r="AD39" s="91">
        <f t="shared" si="16"/>
        <v>218.17501585374083</v>
      </c>
      <c r="AE39" s="91">
        <f t="shared" si="17"/>
        <v>619.01376579720306</v>
      </c>
      <c r="AF39" s="91">
        <f t="shared" si="18"/>
        <v>21.045871521813812</v>
      </c>
      <c r="AH39" s="89">
        <v>1023.81</v>
      </c>
      <c r="AI39" s="91">
        <f t="shared" si="19"/>
        <v>374.70510805391552</v>
      </c>
      <c r="AJ39" s="91">
        <f t="shared" si="20"/>
        <v>7.2522465088038857</v>
      </c>
      <c r="AK39" s="91">
        <f t="shared" si="21"/>
        <v>42.822788909127702</v>
      </c>
      <c r="AL39" s="91">
        <f t="shared" si="22"/>
        <v>154.78366120218578</v>
      </c>
      <c r="AM39" s="91">
        <f t="shared" si="23"/>
        <v>146.2881724347298</v>
      </c>
      <c r="AN39" s="91">
        <f t="shared" si="24"/>
        <v>196.22506982392227</v>
      </c>
      <c r="AO39" s="91">
        <f t="shared" si="25"/>
        <v>164.7986682857721</v>
      </c>
      <c r="AP39" s="91">
        <f t="shared" si="26"/>
        <v>467.57253049692298</v>
      </c>
      <c r="AQ39" s="91">
        <f t="shared" si="27"/>
        <v>15.89701545860529</v>
      </c>
    </row>
    <row r="40" spans="1:43" x14ac:dyDescent="0.35">
      <c r="A40" s="75" t="s">
        <v>52</v>
      </c>
      <c r="B40" s="74">
        <v>209</v>
      </c>
      <c r="C40" s="75" t="s">
        <v>60</v>
      </c>
      <c r="D40" s="89">
        <v>3845.31</v>
      </c>
      <c r="E40" s="90">
        <v>0.25562895422404169</v>
      </c>
      <c r="F40" s="90">
        <v>0.3800679502</v>
      </c>
      <c r="G40" s="90">
        <v>3.8300332417979477E-2</v>
      </c>
      <c r="H40" s="91">
        <f t="shared" si="4"/>
        <v>982.97257396724979</v>
      </c>
      <c r="I40" s="91">
        <f t="shared" si="5"/>
        <v>1461.479089583562</v>
      </c>
      <c r="J40" s="91">
        <f t="shared" si="6"/>
        <v>147.27665125018066</v>
      </c>
      <c r="L40" s="89">
        <v>423.94</v>
      </c>
      <c r="M40" s="89">
        <v>1175.48</v>
      </c>
      <c r="N40" s="89">
        <f t="shared" si="7"/>
        <v>1599.42</v>
      </c>
      <c r="O40" s="90">
        <v>0.25562895422404169</v>
      </c>
      <c r="P40" s="90">
        <v>0</v>
      </c>
      <c r="Q40" s="90">
        <v>7.1324442524701687E-2</v>
      </c>
      <c r="R40" s="90">
        <v>8.8980076669726252E-2</v>
      </c>
      <c r="S40" s="90">
        <v>0.11948598887749041</v>
      </c>
      <c r="T40" s="90">
        <v>0.23184493277900761</v>
      </c>
      <c r="U40" s="90">
        <v>0.25381998812159173</v>
      </c>
      <c r="V40" s="90">
        <v>0.3800679502</v>
      </c>
      <c r="W40" s="90">
        <v>1.8762362249222946E-2</v>
      </c>
      <c r="X40" s="91">
        <f t="shared" si="10"/>
        <v>408.85806196501676</v>
      </c>
      <c r="Y40" s="91">
        <f t="shared" si="11"/>
        <v>0</v>
      </c>
      <c r="Z40" s="91">
        <f t="shared" si="12"/>
        <v>114.07773986285838</v>
      </c>
      <c r="AA40" s="91">
        <f t="shared" si="13"/>
        <v>142.31651422709356</v>
      </c>
      <c r="AB40" s="91">
        <f t="shared" si="14"/>
        <v>191.10828033043572</v>
      </c>
      <c r="AC40" s="91">
        <f t="shared" si="15"/>
        <v>370.81742238540039</v>
      </c>
      <c r="AD40" s="91">
        <f t="shared" si="16"/>
        <v>405.9647654014363</v>
      </c>
      <c r="AE40" s="91">
        <f t="shared" si="17"/>
        <v>607.88828090888398</v>
      </c>
      <c r="AF40" s="91">
        <f t="shared" si="18"/>
        <v>30.008897428652165</v>
      </c>
      <c r="AH40" s="89">
        <v>1295.22</v>
      </c>
      <c r="AI40" s="91">
        <f t="shared" si="19"/>
        <v>331.09573409006327</v>
      </c>
      <c r="AJ40" s="91">
        <f t="shared" si="20"/>
        <v>0</v>
      </c>
      <c r="AK40" s="91">
        <f t="shared" si="21"/>
        <v>92.380844446844122</v>
      </c>
      <c r="AL40" s="91">
        <f t="shared" si="22"/>
        <v>115.24877490416284</v>
      </c>
      <c r="AM40" s="91">
        <f t="shared" si="23"/>
        <v>154.76064251390315</v>
      </c>
      <c r="AN40" s="91">
        <f t="shared" si="24"/>
        <v>300.29019383402624</v>
      </c>
      <c r="AO40" s="91">
        <f t="shared" si="25"/>
        <v>328.75272501484807</v>
      </c>
      <c r="AP40" s="91">
        <f t="shared" si="26"/>
        <v>492.27161045804399</v>
      </c>
      <c r="AQ40" s="91">
        <f t="shared" si="27"/>
        <v>24.301386832438546</v>
      </c>
    </row>
    <row r="41" spans="1:43" x14ac:dyDescent="0.35">
      <c r="A41" s="75" t="s">
        <v>52</v>
      </c>
      <c r="B41" s="74">
        <v>316</v>
      </c>
      <c r="C41" s="75" t="s">
        <v>61</v>
      </c>
      <c r="D41" s="89">
        <v>5579.1</v>
      </c>
      <c r="E41" s="90">
        <v>0.34562819564588226</v>
      </c>
      <c r="F41" s="90">
        <v>0.72419545630000004</v>
      </c>
      <c r="G41" s="90">
        <v>3.9944164071727691E-2</v>
      </c>
      <c r="H41" s="91">
        <f t="shared" si="4"/>
        <v>1928.2942663279418</v>
      </c>
      <c r="I41" s="91">
        <f t="shared" si="5"/>
        <v>4040.3588702433303</v>
      </c>
      <c r="J41" s="91">
        <f t="shared" si="6"/>
        <v>222.85248577257596</v>
      </c>
      <c r="L41" s="89">
        <v>1008.31</v>
      </c>
      <c r="M41" s="89">
        <v>940.03</v>
      </c>
      <c r="N41" s="89">
        <f t="shared" si="7"/>
        <v>1948.34</v>
      </c>
      <c r="O41" s="90">
        <v>0.34562819564588226</v>
      </c>
      <c r="P41" s="90">
        <v>0</v>
      </c>
      <c r="Q41" s="90">
        <v>0</v>
      </c>
      <c r="R41" s="90">
        <v>4.122526073745586E-2</v>
      </c>
      <c r="S41" s="90">
        <v>9.8833867126550054E-2</v>
      </c>
      <c r="T41" s="90">
        <v>0.26201034737620105</v>
      </c>
      <c r="U41" s="90">
        <v>0.24755686950808903</v>
      </c>
      <c r="V41" s="90">
        <v>0.72419545630000004</v>
      </c>
      <c r="W41" s="90">
        <v>1.8121460652216363E-2</v>
      </c>
      <c r="X41" s="91">
        <f t="shared" si="10"/>
        <v>673.40123870469824</v>
      </c>
      <c r="Y41" s="91">
        <f t="shared" si="11"/>
        <v>0</v>
      </c>
      <c r="Z41" s="91">
        <f t="shared" si="12"/>
        <v>0</v>
      </c>
      <c r="AA41" s="91">
        <f t="shared" si="13"/>
        <v>80.320824505214745</v>
      </c>
      <c r="AB41" s="91">
        <f t="shared" si="14"/>
        <v>192.56197667734253</v>
      </c>
      <c r="AC41" s="91">
        <f t="shared" si="15"/>
        <v>510.48524020694754</v>
      </c>
      <c r="AD41" s="91">
        <f t="shared" si="16"/>
        <v>482.32495113739014</v>
      </c>
      <c r="AE41" s="91">
        <f t="shared" si="17"/>
        <v>1410.978975327542</v>
      </c>
      <c r="AF41" s="91">
        <f t="shared" si="18"/>
        <v>35.306766647139227</v>
      </c>
      <c r="AH41" s="89">
        <v>822.47</v>
      </c>
      <c r="AI41" s="91">
        <f t="shared" si="19"/>
        <v>284.26882207286877</v>
      </c>
      <c r="AJ41" s="91">
        <f t="shared" si="20"/>
        <v>0</v>
      </c>
      <c r="AK41" s="91">
        <f t="shared" si="21"/>
        <v>0</v>
      </c>
      <c r="AL41" s="91">
        <f t="shared" si="22"/>
        <v>33.906540198735321</v>
      </c>
      <c r="AM41" s="91">
        <f t="shared" si="23"/>
        <v>81.287890695573623</v>
      </c>
      <c r="AN41" s="91">
        <f t="shared" si="24"/>
        <v>215.49565040650407</v>
      </c>
      <c r="AO41" s="91">
        <f t="shared" si="25"/>
        <v>203.60809846431798</v>
      </c>
      <c r="AP41" s="91">
        <f t="shared" si="26"/>
        <v>595.62903694306101</v>
      </c>
      <c r="AQ41" s="91">
        <f t="shared" si="27"/>
        <v>14.904357742628394</v>
      </c>
    </row>
    <row r="42" spans="1:43" x14ac:dyDescent="0.35">
      <c r="A42" s="75" t="s">
        <v>52</v>
      </c>
      <c r="B42" s="74">
        <v>210</v>
      </c>
      <c r="C42" s="75" t="s">
        <v>62</v>
      </c>
      <c r="D42" s="89">
        <v>3277.22</v>
      </c>
      <c r="E42" s="90">
        <v>0.38674060751398881</v>
      </c>
      <c r="F42" s="90">
        <v>0.35713238529999997</v>
      </c>
      <c r="G42" s="90">
        <v>4.3209876543209874E-2</v>
      </c>
      <c r="H42" s="91">
        <f t="shared" si="4"/>
        <v>1267.4340537569942</v>
      </c>
      <c r="I42" s="91">
        <f t="shared" si="5"/>
        <v>1170.4013957528657</v>
      </c>
      <c r="J42" s="91">
        <f t="shared" si="6"/>
        <v>141.60827160493827</v>
      </c>
      <c r="L42" s="89">
        <v>449.6</v>
      </c>
      <c r="M42" s="89">
        <v>760.49</v>
      </c>
      <c r="N42" s="89">
        <f t="shared" si="7"/>
        <v>1210.0900000000001</v>
      </c>
      <c r="O42" s="90">
        <v>0.38674060751398881</v>
      </c>
      <c r="P42" s="90">
        <v>1.7999242137173171E-2</v>
      </c>
      <c r="Q42" s="90">
        <v>5.5251474791704676E-2</v>
      </c>
      <c r="R42" s="90">
        <v>0.13955084932096423</v>
      </c>
      <c r="S42" s="90">
        <v>0.17651888341543515</v>
      </c>
      <c r="T42" s="90">
        <v>0.25868384489074142</v>
      </c>
      <c r="U42" s="90">
        <v>6.703928255652393E-2</v>
      </c>
      <c r="V42" s="90">
        <v>0.35713238529999997</v>
      </c>
      <c r="W42" s="90">
        <v>1.9013157894736843E-2</v>
      </c>
      <c r="X42" s="91">
        <f t="shared" si="10"/>
        <v>467.9909417466028</v>
      </c>
      <c r="Y42" s="91">
        <f t="shared" si="11"/>
        <v>21.780702917771883</v>
      </c>
      <c r="Z42" s="91">
        <f t="shared" si="12"/>
        <v>66.859257130693919</v>
      </c>
      <c r="AA42" s="91">
        <f t="shared" si="13"/>
        <v>168.86908725480563</v>
      </c>
      <c r="AB42" s="91">
        <f t="shared" si="14"/>
        <v>213.60373563218394</v>
      </c>
      <c r="AC42" s="91">
        <f t="shared" si="15"/>
        <v>313.03073386383733</v>
      </c>
      <c r="AD42" s="91">
        <f t="shared" si="16"/>
        <v>81.123565428824051</v>
      </c>
      <c r="AE42" s="91">
        <f t="shared" si="17"/>
        <v>432.16232812767703</v>
      </c>
      <c r="AF42" s="91">
        <f t="shared" si="18"/>
        <v>23.00763223684211</v>
      </c>
      <c r="AH42" s="89">
        <v>875.47</v>
      </c>
      <c r="AI42" s="91">
        <f t="shared" si="19"/>
        <v>338.57979966027182</v>
      </c>
      <c r="AJ42" s="91">
        <f t="shared" si="20"/>
        <v>15.757796513830996</v>
      </c>
      <c r="AK42" s="91">
        <f t="shared" si="21"/>
        <v>48.371008635893695</v>
      </c>
      <c r="AL42" s="91">
        <f t="shared" si="22"/>
        <v>122.17258205502456</v>
      </c>
      <c r="AM42" s="91">
        <f t="shared" si="23"/>
        <v>154.53698686371101</v>
      </c>
      <c r="AN42" s="91">
        <f t="shared" si="24"/>
        <v>226.4699456864974</v>
      </c>
      <c r="AO42" s="91">
        <f t="shared" si="25"/>
        <v>58.690880699760008</v>
      </c>
      <c r="AP42" s="91">
        <f t="shared" si="26"/>
        <v>312.658689358591</v>
      </c>
      <c r="AQ42" s="91">
        <f t="shared" si="27"/>
        <v>16.645449342105266</v>
      </c>
    </row>
    <row r="43" spans="1:43" x14ac:dyDescent="0.35">
      <c r="A43" s="75" t="s">
        <v>52</v>
      </c>
      <c r="B43" s="74">
        <v>211</v>
      </c>
      <c r="C43" s="75" t="s">
        <v>63</v>
      </c>
      <c r="D43" s="89">
        <v>4116.6499999999996</v>
      </c>
      <c r="E43" s="90">
        <v>0.41271321961620472</v>
      </c>
      <c r="F43" s="90">
        <v>0.6533155504</v>
      </c>
      <c r="G43" s="90">
        <v>5.6422218982358947E-2</v>
      </c>
      <c r="H43" s="91">
        <f t="shared" si="4"/>
        <v>1698.995875533049</v>
      </c>
      <c r="I43" s="91">
        <f t="shared" si="5"/>
        <v>2689.4714605541599</v>
      </c>
      <c r="J43" s="91">
        <f t="shared" si="6"/>
        <v>232.27052777372793</v>
      </c>
      <c r="L43" s="89">
        <v>767.68</v>
      </c>
      <c r="M43" s="89">
        <v>581.91</v>
      </c>
      <c r="N43" s="89">
        <f t="shared" si="7"/>
        <v>1349.59</v>
      </c>
      <c r="O43" s="90">
        <v>0.41271321961620472</v>
      </c>
      <c r="P43" s="90">
        <v>0</v>
      </c>
      <c r="Q43" s="90">
        <v>4.8474253019707564E-2</v>
      </c>
      <c r="R43" s="90">
        <v>0.21804211966769749</v>
      </c>
      <c r="S43" s="90">
        <v>0.16624284806102987</v>
      </c>
      <c r="T43" s="90">
        <v>0.38556987439884205</v>
      </c>
      <c r="U43" s="90">
        <v>7.7293918203009113E-2</v>
      </c>
      <c r="V43" s="90">
        <v>0.6533155504</v>
      </c>
      <c r="W43" s="90">
        <v>2.694262121532924E-2</v>
      </c>
      <c r="X43" s="91">
        <f t="shared" si="10"/>
        <v>556.99363406183375</v>
      </c>
      <c r="Y43" s="91">
        <f t="shared" si="11"/>
        <v>0</v>
      </c>
      <c r="Z43" s="91">
        <f t="shared" si="12"/>
        <v>65.420367132867128</v>
      </c>
      <c r="AA43" s="91">
        <f t="shared" si="13"/>
        <v>294.26746428232781</v>
      </c>
      <c r="AB43" s="91">
        <f t="shared" si="14"/>
        <v>224.35968531468529</v>
      </c>
      <c r="AC43" s="91">
        <f t="shared" si="15"/>
        <v>520.36124678993326</v>
      </c>
      <c r="AD43" s="91">
        <f t="shared" si="16"/>
        <v>104.31509906759906</v>
      </c>
      <c r="AE43" s="91">
        <f t="shared" si="17"/>
        <v>881.70813366433595</v>
      </c>
      <c r="AF43" s="91">
        <f t="shared" si="18"/>
        <v>36.361492165996189</v>
      </c>
      <c r="AH43" s="89">
        <v>567.23</v>
      </c>
      <c r="AI43" s="91">
        <f t="shared" si="19"/>
        <v>234.1033195628998</v>
      </c>
      <c r="AJ43" s="91">
        <f t="shared" si="20"/>
        <v>0</v>
      </c>
      <c r="AK43" s="91">
        <f t="shared" si="21"/>
        <v>27.496050540368721</v>
      </c>
      <c r="AL43" s="91">
        <f t="shared" si="22"/>
        <v>123.68003153910804</v>
      </c>
      <c r="AM43" s="91">
        <f t="shared" si="23"/>
        <v>94.297930705657976</v>
      </c>
      <c r="AN43" s="91">
        <f t="shared" si="24"/>
        <v>218.70679985525518</v>
      </c>
      <c r="AO43" s="91">
        <f t="shared" si="25"/>
        <v>43.843429222292862</v>
      </c>
      <c r="AP43" s="91">
        <f t="shared" si="26"/>
        <v>370.58017965339201</v>
      </c>
      <c r="AQ43" s="91">
        <f t="shared" si="27"/>
        <v>15.282663031971206</v>
      </c>
    </row>
    <row r="44" spans="1:43" x14ac:dyDescent="0.35">
      <c r="A44" s="75" t="s">
        <v>52</v>
      </c>
      <c r="B44" s="74">
        <v>212</v>
      </c>
      <c r="C44" s="75" t="s">
        <v>64</v>
      </c>
      <c r="D44" s="89">
        <v>4471.8900000000003</v>
      </c>
      <c r="E44" s="90">
        <v>0.28417369356966671</v>
      </c>
      <c r="F44" s="90">
        <v>0.40482693269999998</v>
      </c>
      <c r="G44" s="90">
        <v>2.9565977279347511E-2</v>
      </c>
      <c r="H44" s="91">
        <f t="shared" ref="H44:H75" si="28">$D44*E44</f>
        <v>1270.7934985372569</v>
      </c>
      <c r="I44" s="91">
        <f t="shared" ref="I44:I75" si="29">$D44*F44</f>
        <v>1810.341512071803</v>
      </c>
      <c r="J44" s="91">
        <f t="shared" ref="J44:J75" si="30">$D44*G44</f>
        <v>132.21579813574135</v>
      </c>
      <c r="L44" s="89">
        <v>381.3</v>
      </c>
      <c r="M44" s="89">
        <v>744.67</v>
      </c>
      <c r="N44" s="89">
        <f t="shared" ref="N44:N75" si="31">L44+M44</f>
        <v>1125.97</v>
      </c>
      <c r="O44" s="90">
        <v>0.28417369356966671</v>
      </c>
      <c r="P44" s="90">
        <v>0</v>
      </c>
      <c r="Q44" s="90">
        <v>3.650636802810716E-2</v>
      </c>
      <c r="R44" s="90">
        <v>9.2391304347826081E-2</v>
      </c>
      <c r="S44" s="90">
        <v>4.3862538427755816E-2</v>
      </c>
      <c r="T44" s="90">
        <v>9.2171717171717168E-2</v>
      </c>
      <c r="U44" s="90">
        <v>0.13680281071585421</v>
      </c>
      <c r="V44" s="90">
        <v>0.40482693269999998</v>
      </c>
      <c r="W44" s="90">
        <v>1.4136038583070014E-2</v>
      </c>
      <c r="X44" s="91">
        <f t="shared" si="10"/>
        <v>319.97105374863764</v>
      </c>
      <c r="Y44" s="91">
        <f t="shared" si="11"/>
        <v>0</v>
      </c>
      <c r="Z44" s="91">
        <f t="shared" si="12"/>
        <v>41.105075208607822</v>
      </c>
      <c r="AA44" s="91">
        <f t="shared" si="13"/>
        <v>104.02983695652173</v>
      </c>
      <c r="AB44" s="91">
        <f t="shared" si="14"/>
        <v>49.387902393500219</v>
      </c>
      <c r="AC44" s="91">
        <f t="shared" si="15"/>
        <v>103.78258838383839</v>
      </c>
      <c r="AD44" s="91">
        <f t="shared" si="16"/>
        <v>154.03586078173038</v>
      </c>
      <c r="AE44" s="91">
        <f t="shared" si="17"/>
        <v>455.82298141221901</v>
      </c>
      <c r="AF44" s="91">
        <f t="shared" si="18"/>
        <v>15.916755363379345</v>
      </c>
      <c r="AH44" s="89">
        <v>987.96</v>
      </c>
      <c r="AI44" s="91">
        <f t="shared" si="19"/>
        <v>280.75224229908792</v>
      </c>
      <c r="AJ44" s="91">
        <f t="shared" si="20"/>
        <v>0</v>
      </c>
      <c r="AK44" s="91">
        <f t="shared" si="21"/>
        <v>36.066831357048748</v>
      </c>
      <c r="AL44" s="91">
        <f t="shared" si="22"/>
        <v>91.278913043478255</v>
      </c>
      <c r="AM44" s="91">
        <f t="shared" si="23"/>
        <v>43.334433465085638</v>
      </c>
      <c r="AN44" s="91">
        <f t="shared" si="24"/>
        <v>91.061969696969697</v>
      </c>
      <c r="AO44" s="91">
        <f t="shared" si="25"/>
        <v>135.15570487483532</v>
      </c>
      <c r="AP44" s="91">
        <f t="shared" si="26"/>
        <v>399.95281643029199</v>
      </c>
      <c r="AQ44" s="91">
        <f t="shared" si="27"/>
        <v>13.965840678529851</v>
      </c>
    </row>
    <row r="45" spans="1:43" x14ac:dyDescent="0.35">
      <c r="A45" s="75" t="s">
        <v>52</v>
      </c>
      <c r="B45" s="74">
        <v>213</v>
      </c>
      <c r="C45" s="75" t="s">
        <v>65</v>
      </c>
      <c r="D45" s="89">
        <v>1773.3</v>
      </c>
      <c r="E45" s="90">
        <v>0.38102704821638572</v>
      </c>
      <c r="F45" s="90">
        <v>0.55533777600000001</v>
      </c>
      <c r="G45" s="90">
        <v>3.9844218094667469E-2</v>
      </c>
      <c r="H45" s="91">
        <f t="shared" si="28"/>
        <v>675.67526460211684</v>
      </c>
      <c r="I45" s="91">
        <f t="shared" si="29"/>
        <v>984.78047818079995</v>
      </c>
      <c r="J45" s="91">
        <f t="shared" si="30"/>
        <v>70.655751947273828</v>
      </c>
      <c r="L45" s="89">
        <v>256</v>
      </c>
      <c r="M45" s="89">
        <v>236.4</v>
      </c>
      <c r="N45" s="89">
        <f t="shared" si="31"/>
        <v>492.4</v>
      </c>
      <c r="O45" s="90">
        <v>0.38102704821638572</v>
      </c>
      <c r="P45" s="90">
        <v>0</v>
      </c>
      <c r="Q45" s="90">
        <v>6.1393554244212438E-2</v>
      </c>
      <c r="R45" s="90">
        <v>0.10996368588288698</v>
      </c>
      <c r="S45" s="90">
        <v>7.4216976849750343E-2</v>
      </c>
      <c r="T45" s="90">
        <v>0.14207898320472084</v>
      </c>
      <c r="U45" s="90">
        <v>0.11505888753603143</v>
      </c>
      <c r="V45" s="90">
        <v>0.55533777600000001</v>
      </c>
      <c r="W45" s="90">
        <v>1.7330262147636284E-2</v>
      </c>
      <c r="X45" s="91">
        <f t="shared" si="10"/>
        <v>187.61771854174833</v>
      </c>
      <c r="Y45" s="91">
        <f t="shared" si="11"/>
        <v>0</v>
      </c>
      <c r="Z45" s="91">
        <f t="shared" si="12"/>
        <v>30.230186109850202</v>
      </c>
      <c r="AA45" s="91">
        <f t="shared" si="13"/>
        <v>54.146118928733543</v>
      </c>
      <c r="AB45" s="91">
        <f t="shared" si="14"/>
        <v>36.544439400817069</v>
      </c>
      <c r="AC45" s="91">
        <f t="shared" si="15"/>
        <v>69.959691330004546</v>
      </c>
      <c r="AD45" s="91">
        <f t="shared" si="16"/>
        <v>56.654996222741872</v>
      </c>
      <c r="AE45" s="91">
        <f t="shared" si="17"/>
        <v>273.44832090239998</v>
      </c>
      <c r="AF45" s="91">
        <f t="shared" si="18"/>
        <v>8.5334210814961065</v>
      </c>
      <c r="AH45" s="89">
        <v>327.92</v>
      </c>
      <c r="AI45" s="91">
        <f t="shared" si="19"/>
        <v>124.94638965111722</v>
      </c>
      <c r="AJ45" s="91">
        <f t="shared" si="20"/>
        <v>0</v>
      </c>
      <c r="AK45" s="91">
        <f t="shared" si="21"/>
        <v>20.132174307762142</v>
      </c>
      <c r="AL45" s="91">
        <f t="shared" si="22"/>
        <v>36.059291874716301</v>
      </c>
      <c r="AM45" s="91">
        <f t="shared" si="23"/>
        <v>24.337231048570136</v>
      </c>
      <c r="AN45" s="91">
        <f t="shared" si="24"/>
        <v>46.590540172492062</v>
      </c>
      <c r="AO45" s="91">
        <f t="shared" si="25"/>
        <v>37.730110400815427</v>
      </c>
      <c r="AP45" s="91">
        <f t="shared" si="26"/>
        <v>182.10636350592</v>
      </c>
      <c r="AQ45" s="91">
        <f t="shared" si="27"/>
        <v>5.6829395634528908</v>
      </c>
    </row>
    <row r="46" spans="1:43" x14ac:dyDescent="0.35">
      <c r="A46" s="75" t="s">
        <v>66</v>
      </c>
      <c r="B46" s="74">
        <v>841</v>
      </c>
      <c r="C46" s="75" t="s">
        <v>67</v>
      </c>
      <c r="D46" s="89">
        <v>1434.67</v>
      </c>
      <c r="E46" s="90">
        <v>0.27094117647058824</v>
      </c>
      <c r="F46" s="90">
        <v>0.114117918</v>
      </c>
      <c r="G46" s="90">
        <v>4.909560723514212E-2</v>
      </c>
      <c r="H46" s="91">
        <f t="shared" si="28"/>
        <v>388.71117764705883</v>
      </c>
      <c r="I46" s="91">
        <f t="shared" si="29"/>
        <v>163.72155341705999</v>
      </c>
      <c r="J46" s="91">
        <f t="shared" si="30"/>
        <v>70.435994832041345</v>
      </c>
      <c r="L46" s="89">
        <v>247.63</v>
      </c>
      <c r="M46" s="89">
        <v>472.17</v>
      </c>
      <c r="N46" s="89">
        <f t="shared" si="31"/>
        <v>719.8</v>
      </c>
      <c r="O46" s="90">
        <v>0.27094117647058824</v>
      </c>
      <c r="P46" s="90">
        <v>8.2269894920788206E-2</v>
      </c>
      <c r="Q46" s="90">
        <v>8.2706766917293228E-2</v>
      </c>
      <c r="R46" s="90">
        <v>0.1355961988851552</v>
      </c>
      <c r="S46" s="90">
        <v>5.8002148227712137E-2</v>
      </c>
      <c r="T46" s="90">
        <v>6.6774078052273547E-2</v>
      </c>
      <c r="U46" s="90">
        <v>9.2910848549946301E-2</v>
      </c>
      <c r="V46" s="90">
        <v>0.114117918</v>
      </c>
      <c r="W46" s="90">
        <v>2.8293386195710937E-2</v>
      </c>
      <c r="X46" s="91">
        <f t="shared" si="10"/>
        <v>195.02345882352941</v>
      </c>
      <c r="Y46" s="91">
        <f t="shared" si="11"/>
        <v>59.217870363983344</v>
      </c>
      <c r="Z46" s="91">
        <f t="shared" si="12"/>
        <v>59.532330827067661</v>
      </c>
      <c r="AA46" s="91">
        <f t="shared" si="13"/>
        <v>97.602143957534707</v>
      </c>
      <c r="AB46" s="91">
        <f t="shared" si="14"/>
        <v>41.749946294307193</v>
      </c>
      <c r="AC46" s="91">
        <f t="shared" si="15"/>
        <v>48.063981382026498</v>
      </c>
      <c r="AD46" s="91">
        <f t="shared" si="16"/>
        <v>66.877228786251337</v>
      </c>
      <c r="AE46" s="91">
        <f t="shared" si="17"/>
        <v>82.142077376399996</v>
      </c>
      <c r="AF46" s="91">
        <f t="shared" si="18"/>
        <v>20.365579383672731</v>
      </c>
      <c r="AH46" s="89">
        <v>506.83</v>
      </c>
      <c r="AI46" s="91">
        <f t="shared" si="19"/>
        <v>137.32111647058824</v>
      </c>
      <c r="AJ46" s="91">
        <f t="shared" si="20"/>
        <v>41.696850842703086</v>
      </c>
      <c r="AK46" s="91">
        <f t="shared" si="21"/>
        <v>41.918270676691726</v>
      </c>
      <c r="AL46" s="91">
        <f t="shared" si="22"/>
        <v>68.724221480963209</v>
      </c>
      <c r="AM46" s="91">
        <f t="shared" si="23"/>
        <v>29.397228786251343</v>
      </c>
      <c r="AN46" s="91">
        <f t="shared" si="24"/>
        <v>33.843105979233798</v>
      </c>
      <c r="AO46" s="91">
        <f t="shared" si="25"/>
        <v>47.09000537056928</v>
      </c>
      <c r="AP46" s="91">
        <f t="shared" si="26"/>
        <v>57.838384379939995</v>
      </c>
      <c r="AQ46" s="91">
        <f t="shared" si="27"/>
        <v>14.339936925572173</v>
      </c>
    </row>
    <row r="47" spans="1:43" x14ac:dyDescent="0.35">
      <c r="A47" s="75" t="s">
        <v>66</v>
      </c>
      <c r="B47" s="74">
        <v>840</v>
      </c>
      <c r="C47" s="75" t="s">
        <v>68</v>
      </c>
      <c r="D47" s="89">
        <v>6349.13</v>
      </c>
      <c r="E47" s="90">
        <v>0.33518455452806956</v>
      </c>
      <c r="F47" s="90">
        <v>4.9613369919999997E-2</v>
      </c>
      <c r="G47" s="90">
        <v>6.9147874675713428E-2</v>
      </c>
      <c r="H47" s="91">
        <f t="shared" si="28"/>
        <v>2128.1303106908022</v>
      </c>
      <c r="I47" s="91">
        <f t="shared" si="29"/>
        <v>315.00173536016956</v>
      </c>
      <c r="J47" s="91">
        <f t="shared" si="30"/>
        <v>439.02884553981238</v>
      </c>
      <c r="L47" s="89">
        <v>1155.42</v>
      </c>
      <c r="M47" s="89">
        <v>2135.79</v>
      </c>
      <c r="N47" s="89">
        <f t="shared" si="31"/>
        <v>3291.21</v>
      </c>
      <c r="O47" s="90">
        <v>0.33518455452806956</v>
      </c>
      <c r="P47" s="90">
        <v>6.7126210405383233E-2</v>
      </c>
      <c r="Q47" s="90">
        <v>9.2319054652880359E-2</v>
      </c>
      <c r="R47" s="90">
        <v>8.4356789019031292E-2</v>
      </c>
      <c r="S47" s="90">
        <v>0.10064828491711801</v>
      </c>
      <c r="T47" s="90">
        <v>0.16418225832923025</v>
      </c>
      <c r="U47" s="90">
        <v>0.14443034375628463</v>
      </c>
      <c r="V47" s="90">
        <v>4.9613369919999997E-2</v>
      </c>
      <c r="W47" s="90">
        <v>3.6096754186479223E-2</v>
      </c>
      <c r="X47" s="91">
        <f t="shared" si="10"/>
        <v>1103.1627577083277</v>
      </c>
      <c r="Y47" s="91">
        <f t="shared" si="11"/>
        <v>220.92645494830134</v>
      </c>
      <c r="Z47" s="91">
        <f t="shared" si="12"/>
        <v>303.84139586410635</v>
      </c>
      <c r="AA47" s="91">
        <f t="shared" si="13"/>
        <v>277.63590758732596</v>
      </c>
      <c r="AB47" s="91">
        <f t="shared" si="14"/>
        <v>331.25464180206797</v>
      </c>
      <c r="AC47" s="91">
        <f t="shared" si="15"/>
        <v>540.35829043574586</v>
      </c>
      <c r="AD47" s="91">
        <f t="shared" si="16"/>
        <v>475.35059167412157</v>
      </c>
      <c r="AE47" s="91">
        <f t="shared" si="17"/>
        <v>163.28801921440319</v>
      </c>
      <c r="AF47" s="91">
        <f t="shared" si="18"/>
        <v>118.80199834608229</v>
      </c>
      <c r="AH47" s="89">
        <v>2320.1</v>
      </c>
      <c r="AI47" s="91">
        <f t="shared" si="19"/>
        <v>777.66168496057412</v>
      </c>
      <c r="AJ47" s="91">
        <f t="shared" si="20"/>
        <v>155.73952076152963</v>
      </c>
      <c r="AK47" s="91">
        <f t="shared" si="21"/>
        <v>214.18943870014772</v>
      </c>
      <c r="AL47" s="91">
        <f t="shared" si="22"/>
        <v>195.71618620305449</v>
      </c>
      <c r="AM47" s="91">
        <f t="shared" si="23"/>
        <v>233.51408583620548</v>
      </c>
      <c r="AN47" s="91">
        <f t="shared" si="24"/>
        <v>380.91925754964711</v>
      </c>
      <c r="AO47" s="91">
        <f t="shared" si="25"/>
        <v>335.09284054895596</v>
      </c>
      <c r="AP47" s="91">
        <f t="shared" si="26"/>
        <v>115.10797955139199</v>
      </c>
      <c r="AQ47" s="91">
        <f t="shared" si="27"/>
        <v>83.748079388050442</v>
      </c>
    </row>
    <row r="48" spans="1:43" x14ac:dyDescent="0.35">
      <c r="A48" s="75" t="s">
        <v>66</v>
      </c>
      <c r="B48" s="74">
        <v>390</v>
      </c>
      <c r="C48" s="75" t="s">
        <v>69</v>
      </c>
      <c r="D48" s="89">
        <v>2686.4</v>
      </c>
      <c r="E48" s="90">
        <v>0.29345693213343255</v>
      </c>
      <c r="F48" s="90">
        <v>0.14288465240000001</v>
      </c>
      <c r="G48" s="90">
        <v>6.8681983071342198E-2</v>
      </c>
      <c r="H48" s="91">
        <f t="shared" si="28"/>
        <v>788.34270248325322</v>
      </c>
      <c r="I48" s="91">
        <f t="shared" si="29"/>
        <v>383.84533020736001</v>
      </c>
      <c r="J48" s="91">
        <f t="shared" si="30"/>
        <v>184.50727932285369</v>
      </c>
      <c r="L48" s="89">
        <v>349.59</v>
      </c>
      <c r="M48" s="89">
        <v>871.14</v>
      </c>
      <c r="N48" s="89">
        <f t="shared" si="31"/>
        <v>1220.73</v>
      </c>
      <c r="O48" s="90">
        <v>0.29345693213343255</v>
      </c>
      <c r="P48" s="90">
        <v>5.549389567147614E-2</v>
      </c>
      <c r="Q48" s="90">
        <v>6.568459287660175E-2</v>
      </c>
      <c r="R48" s="90">
        <v>5.549389567147614E-2</v>
      </c>
      <c r="S48" s="90">
        <v>8.5258803349813339E-2</v>
      </c>
      <c r="T48" s="90">
        <v>0.19431607977667911</v>
      </c>
      <c r="U48" s="90">
        <v>0.11916052870547876</v>
      </c>
      <c r="V48" s="90">
        <v>0.14288465240000001</v>
      </c>
      <c r="W48" s="90">
        <v>3.6457281357301558E-2</v>
      </c>
      <c r="X48" s="91">
        <f t="shared" si="10"/>
        <v>358.23168076324509</v>
      </c>
      <c r="Y48" s="91">
        <f t="shared" si="11"/>
        <v>67.743063263041066</v>
      </c>
      <c r="Z48" s="91">
        <f t="shared" si="12"/>
        <v>80.18315306225405</v>
      </c>
      <c r="AA48" s="91">
        <f t="shared" si="13"/>
        <v>67.743063263041066</v>
      </c>
      <c r="AB48" s="91">
        <f t="shared" si="14"/>
        <v>104.07797901321764</v>
      </c>
      <c r="AC48" s="91">
        <f t="shared" si="15"/>
        <v>237.20746806578549</v>
      </c>
      <c r="AD48" s="91">
        <f t="shared" si="16"/>
        <v>145.46283220663909</v>
      </c>
      <c r="AE48" s="91">
        <f t="shared" si="17"/>
        <v>174.42358172425202</v>
      </c>
      <c r="AF48" s="91">
        <f t="shared" si="18"/>
        <v>44.504497071298729</v>
      </c>
      <c r="AH48" s="89">
        <v>898.28</v>
      </c>
      <c r="AI48" s="91">
        <f t="shared" si="19"/>
        <v>263.60649299681978</v>
      </c>
      <c r="AJ48" s="91">
        <f t="shared" si="20"/>
        <v>49.849056603773583</v>
      </c>
      <c r="AK48" s="91">
        <f t="shared" si="21"/>
        <v>59.003156089193816</v>
      </c>
      <c r="AL48" s="91">
        <f t="shared" si="22"/>
        <v>49.849056603773583</v>
      </c>
      <c r="AM48" s="91">
        <f t="shared" si="23"/>
        <v>76.58627787307033</v>
      </c>
      <c r="AN48" s="91">
        <f t="shared" si="24"/>
        <v>174.55024814179532</v>
      </c>
      <c r="AO48" s="91">
        <f t="shared" si="25"/>
        <v>107.03951972555745</v>
      </c>
      <c r="AP48" s="91">
        <f t="shared" si="26"/>
        <v>128.350425557872</v>
      </c>
      <c r="AQ48" s="91">
        <f t="shared" si="27"/>
        <v>32.748846697636843</v>
      </c>
    </row>
    <row r="49" spans="1:43" x14ac:dyDescent="0.35">
      <c r="A49" s="75" t="s">
        <v>66</v>
      </c>
      <c r="B49" s="74">
        <v>805</v>
      </c>
      <c r="C49" s="75" t="s">
        <v>70</v>
      </c>
      <c r="D49" s="89">
        <v>1275.27</v>
      </c>
      <c r="E49" s="90">
        <v>0.40205792682926828</v>
      </c>
      <c r="F49" s="90">
        <v>7.3031186900000003E-2</v>
      </c>
      <c r="G49" s="90">
        <v>6.5217391304347824E-2</v>
      </c>
      <c r="H49" s="91">
        <f t="shared" si="28"/>
        <v>512.73241234756097</v>
      </c>
      <c r="I49" s="91">
        <f t="shared" si="29"/>
        <v>93.134481717962998</v>
      </c>
      <c r="J49" s="91">
        <f t="shared" si="30"/>
        <v>83.169782608695655</v>
      </c>
      <c r="L49" s="89">
        <v>277</v>
      </c>
      <c r="M49" s="89">
        <v>340.43</v>
      </c>
      <c r="N49" s="89">
        <f t="shared" si="31"/>
        <v>617.43000000000006</v>
      </c>
      <c r="O49" s="90">
        <v>0.40205792682926828</v>
      </c>
      <c r="P49" s="90">
        <v>0.23147208121827412</v>
      </c>
      <c r="Q49" s="90">
        <v>0.22030456852791877</v>
      </c>
      <c r="R49" s="90">
        <v>9.3807106598984766E-2</v>
      </c>
      <c r="S49" s="90">
        <v>6.1116751269035534E-2</v>
      </c>
      <c r="T49" s="90">
        <v>5.096446700507614E-2</v>
      </c>
      <c r="U49" s="90">
        <v>1.3807106598984771E-2</v>
      </c>
      <c r="V49" s="90">
        <v>7.3031186900000003E-2</v>
      </c>
      <c r="W49" s="90">
        <v>3.5193466848143104E-2</v>
      </c>
      <c r="X49" s="91">
        <f t="shared" si="10"/>
        <v>248.24262576219513</v>
      </c>
      <c r="Y49" s="91">
        <f t="shared" si="11"/>
        <v>142.91780710659901</v>
      </c>
      <c r="Z49" s="91">
        <f t="shared" si="12"/>
        <v>136.02264974619291</v>
      </c>
      <c r="AA49" s="91">
        <f t="shared" si="13"/>
        <v>57.919321827411167</v>
      </c>
      <c r="AB49" s="91">
        <f t="shared" si="14"/>
        <v>37.735315736040612</v>
      </c>
      <c r="AC49" s="91">
        <f t="shared" si="15"/>
        <v>31.466990862944165</v>
      </c>
      <c r="AD49" s="91">
        <f t="shared" si="16"/>
        <v>8.524921827411168</v>
      </c>
      <c r="AE49" s="91">
        <f t="shared" si="17"/>
        <v>45.091645727667007</v>
      </c>
      <c r="AF49" s="91">
        <f t="shared" si="18"/>
        <v>21.729502236048997</v>
      </c>
      <c r="AH49" s="89">
        <v>422.71</v>
      </c>
      <c r="AI49" s="91">
        <f t="shared" si="19"/>
        <v>169.95390624999999</v>
      </c>
      <c r="AJ49" s="91">
        <f t="shared" si="20"/>
        <v>97.845563451776641</v>
      </c>
      <c r="AK49" s="91">
        <f t="shared" si="21"/>
        <v>93.124944162436535</v>
      </c>
      <c r="AL49" s="91">
        <f t="shared" si="22"/>
        <v>39.653202030456846</v>
      </c>
      <c r="AM49" s="91">
        <f t="shared" si="23"/>
        <v>25.834661928934008</v>
      </c>
      <c r="AN49" s="91">
        <f t="shared" si="24"/>
        <v>21.543189847715734</v>
      </c>
      <c r="AO49" s="91">
        <f t="shared" si="25"/>
        <v>5.8364020304568527</v>
      </c>
      <c r="AP49" s="91">
        <f t="shared" si="26"/>
        <v>30.871013014498999</v>
      </c>
      <c r="AQ49" s="91">
        <f t="shared" si="27"/>
        <v>14.876630371378571</v>
      </c>
    </row>
    <row r="50" spans="1:43" x14ac:dyDescent="0.35">
      <c r="A50" s="75" t="s">
        <v>66</v>
      </c>
      <c r="B50" s="74">
        <v>806</v>
      </c>
      <c r="C50" s="75" t="s">
        <v>71</v>
      </c>
      <c r="D50" s="89">
        <v>2321.4</v>
      </c>
      <c r="E50" s="90">
        <v>0.44207447567413327</v>
      </c>
      <c r="F50" s="90">
        <v>0.23308173669999999</v>
      </c>
      <c r="G50" s="90">
        <v>6.0972334139135109E-2</v>
      </c>
      <c r="H50" s="91">
        <f t="shared" si="28"/>
        <v>1026.231687829933</v>
      </c>
      <c r="I50" s="91">
        <f t="shared" si="29"/>
        <v>541.07594357537994</v>
      </c>
      <c r="J50" s="91">
        <f t="shared" si="30"/>
        <v>141.54117647058825</v>
      </c>
      <c r="L50" s="89">
        <v>657.93</v>
      </c>
      <c r="M50" s="89">
        <v>483.47</v>
      </c>
      <c r="N50" s="89">
        <f t="shared" si="31"/>
        <v>1141.4000000000001</v>
      </c>
      <c r="O50" s="90">
        <v>0.44207447567413327</v>
      </c>
      <c r="P50" s="90">
        <v>0.37629613111829635</v>
      </c>
      <c r="Q50" s="90">
        <v>0.11929981045824507</v>
      </c>
      <c r="R50" s="90">
        <v>3.3225554688371059E-2</v>
      </c>
      <c r="S50" s="90">
        <v>4.3037127884937007E-2</v>
      </c>
      <c r="T50" s="90">
        <v>7.5147731073698293E-2</v>
      </c>
      <c r="U50" s="90">
        <v>5.0618798082283423E-2</v>
      </c>
      <c r="V50" s="90">
        <v>0.23308173669999999</v>
      </c>
      <c r="W50" s="90">
        <v>3.078062195895917E-2</v>
      </c>
      <c r="X50" s="91">
        <f t="shared" si="10"/>
        <v>504.58380653445573</v>
      </c>
      <c r="Y50" s="91">
        <f t="shared" si="11"/>
        <v>429.50440405842346</v>
      </c>
      <c r="Z50" s="91">
        <f t="shared" si="12"/>
        <v>136.16880365704094</v>
      </c>
      <c r="AA50" s="91">
        <f t="shared" si="13"/>
        <v>37.923648121306726</v>
      </c>
      <c r="AB50" s="91">
        <f t="shared" si="14"/>
        <v>49.122577767867107</v>
      </c>
      <c r="AC50" s="91">
        <f t="shared" si="15"/>
        <v>85.773620247519233</v>
      </c>
      <c r="AD50" s="91">
        <f t="shared" si="16"/>
        <v>57.776296131118301</v>
      </c>
      <c r="AE50" s="91">
        <f t="shared" si="17"/>
        <v>266.03949426937999</v>
      </c>
      <c r="AF50" s="91">
        <f t="shared" si="18"/>
        <v>35.133001903956</v>
      </c>
      <c r="AH50" s="89">
        <v>627.96</v>
      </c>
      <c r="AI50" s="91">
        <f t="shared" si="19"/>
        <v>277.60508774432873</v>
      </c>
      <c r="AJ50" s="91">
        <f t="shared" si="20"/>
        <v>236.29891849704538</v>
      </c>
      <c r="AK50" s="91">
        <f t="shared" si="21"/>
        <v>74.915508975359586</v>
      </c>
      <c r="AL50" s="91">
        <f t="shared" si="22"/>
        <v>20.864319322109491</v>
      </c>
      <c r="AM50" s="91">
        <f t="shared" si="23"/>
        <v>27.025594826625046</v>
      </c>
      <c r="AN50" s="91">
        <f t="shared" si="24"/>
        <v>47.189769205039582</v>
      </c>
      <c r="AO50" s="91">
        <f t="shared" si="25"/>
        <v>31.786580443750701</v>
      </c>
      <c r="AP50" s="91">
        <f t="shared" si="26"/>
        <v>146.366007378132</v>
      </c>
      <c r="AQ50" s="91">
        <f t="shared" si="27"/>
        <v>19.328999365348</v>
      </c>
    </row>
    <row r="51" spans="1:43" x14ac:dyDescent="0.35">
      <c r="A51" s="75" t="s">
        <v>66</v>
      </c>
      <c r="B51" s="74">
        <v>391</v>
      </c>
      <c r="C51" s="75" t="s">
        <v>72</v>
      </c>
      <c r="D51" s="89">
        <v>3913.37</v>
      </c>
      <c r="E51" s="90">
        <v>0.41079568533646249</v>
      </c>
      <c r="F51" s="90">
        <v>0.30197802200000001</v>
      </c>
      <c r="G51" s="90">
        <v>4.779912267433066E-2</v>
      </c>
      <c r="H51" s="91">
        <f t="shared" si="28"/>
        <v>1607.5955111251521</v>
      </c>
      <c r="I51" s="91">
        <f t="shared" si="29"/>
        <v>1181.75173195414</v>
      </c>
      <c r="J51" s="91">
        <f t="shared" si="30"/>
        <v>187.05565270004536</v>
      </c>
      <c r="L51" s="89">
        <v>803.37</v>
      </c>
      <c r="M51" s="89">
        <v>1112.8900000000001</v>
      </c>
      <c r="N51" s="89">
        <f t="shared" si="31"/>
        <v>1916.2600000000002</v>
      </c>
      <c r="O51" s="90">
        <v>0.41079568533646249</v>
      </c>
      <c r="P51" s="90">
        <v>0.12746626116707849</v>
      </c>
      <c r="Q51" s="90">
        <v>0.19850472026864346</v>
      </c>
      <c r="R51" s="90">
        <v>9.7763416334030281E-2</v>
      </c>
      <c r="S51" s="90">
        <v>5.1257682316416399E-2</v>
      </c>
      <c r="T51" s="90">
        <v>9.7003104606221885E-2</v>
      </c>
      <c r="U51" s="90">
        <v>4.2324019514667681E-2</v>
      </c>
      <c r="V51" s="90">
        <v>0.30197802200000001</v>
      </c>
      <c r="W51" s="90">
        <v>2.6103670634920636E-2</v>
      </c>
      <c r="X51" s="91">
        <f t="shared" si="10"/>
        <v>787.19133998284974</v>
      </c>
      <c r="Y51" s="91">
        <f t="shared" si="11"/>
        <v>244.25849762402586</v>
      </c>
      <c r="Z51" s="91">
        <f t="shared" si="12"/>
        <v>380.38665526199077</v>
      </c>
      <c r="AA51" s="91">
        <f t="shared" si="13"/>
        <v>187.34012418424888</v>
      </c>
      <c r="AB51" s="91">
        <f t="shared" si="14"/>
        <v>98.223046315656106</v>
      </c>
      <c r="AC51" s="91">
        <f t="shared" si="15"/>
        <v>185.88316923271876</v>
      </c>
      <c r="AD51" s="91">
        <f t="shared" si="16"/>
        <v>81.103825635177103</v>
      </c>
      <c r="AE51" s="91">
        <f t="shared" si="17"/>
        <v>578.66840443772014</v>
      </c>
      <c r="AF51" s="91">
        <f t="shared" si="18"/>
        <v>50.021419890873027</v>
      </c>
      <c r="AH51" s="89">
        <v>1139.25</v>
      </c>
      <c r="AI51" s="91">
        <f t="shared" si="19"/>
        <v>467.99898451956489</v>
      </c>
      <c r="AJ51" s="91">
        <f t="shared" si="20"/>
        <v>145.21593803459416</v>
      </c>
      <c r="AK51" s="91">
        <f t="shared" si="21"/>
        <v>226.14650256605208</v>
      </c>
      <c r="AL51" s="91">
        <f t="shared" si="22"/>
        <v>111.376972058544</v>
      </c>
      <c r="AM51" s="91">
        <f t="shared" si="23"/>
        <v>58.395314578977384</v>
      </c>
      <c r="AN51" s="91">
        <f t="shared" si="24"/>
        <v>110.51078692263829</v>
      </c>
      <c r="AO51" s="91">
        <f t="shared" si="25"/>
        <v>48.217639232085155</v>
      </c>
      <c r="AP51" s="91">
        <f t="shared" si="26"/>
        <v>344.0284615635</v>
      </c>
      <c r="AQ51" s="91">
        <f t="shared" si="27"/>
        <v>29.738606770833336</v>
      </c>
    </row>
    <row r="52" spans="1:43" x14ac:dyDescent="0.35">
      <c r="A52" s="75" t="s">
        <v>66</v>
      </c>
      <c r="B52" s="74">
        <v>392</v>
      </c>
      <c r="C52" s="75" t="s">
        <v>73</v>
      </c>
      <c r="D52" s="89">
        <v>2951.62</v>
      </c>
      <c r="E52" s="90">
        <v>0.29563156112428041</v>
      </c>
      <c r="F52" s="90">
        <v>7.5547468159999992E-2</v>
      </c>
      <c r="G52" s="90">
        <v>5.7463042441583213E-2</v>
      </c>
      <c r="H52" s="91">
        <f t="shared" si="28"/>
        <v>872.59202844564845</v>
      </c>
      <c r="I52" s="91">
        <f t="shared" si="29"/>
        <v>222.98741797041916</v>
      </c>
      <c r="J52" s="91">
        <f t="shared" si="30"/>
        <v>169.60906533142582</v>
      </c>
      <c r="L52" s="89">
        <v>308.60000000000002</v>
      </c>
      <c r="M52" s="89">
        <v>1191.53</v>
      </c>
      <c r="N52" s="89">
        <f t="shared" si="31"/>
        <v>1500.13</v>
      </c>
      <c r="O52" s="90">
        <v>0.29563156112428041</v>
      </c>
      <c r="P52" s="90">
        <v>2.6367461430575036E-2</v>
      </c>
      <c r="Q52" s="90">
        <v>7.4614305750350635E-2</v>
      </c>
      <c r="R52" s="90">
        <v>7.6110331930808794E-2</v>
      </c>
      <c r="S52" s="90">
        <v>8.1159420289855067E-2</v>
      </c>
      <c r="T52" s="90">
        <v>0.13819541841982236</v>
      </c>
      <c r="U52" s="90">
        <v>6.152407667134175E-2</v>
      </c>
      <c r="V52" s="90">
        <v>7.5547468159999992E-2</v>
      </c>
      <c r="W52" s="90">
        <v>3.1169602216505048E-2</v>
      </c>
      <c r="X52" s="91">
        <f t="shared" si="10"/>
        <v>443.48577378936682</v>
      </c>
      <c r="Y52" s="91">
        <f t="shared" si="11"/>
        <v>39.554619915848534</v>
      </c>
      <c r="Z52" s="91">
        <f t="shared" si="12"/>
        <v>111.9311584852735</v>
      </c>
      <c r="AA52" s="91">
        <f t="shared" si="13"/>
        <v>114.1753922393642</v>
      </c>
      <c r="AB52" s="91">
        <f t="shared" si="14"/>
        <v>121.74968115942029</v>
      </c>
      <c r="AC52" s="91">
        <f t="shared" si="15"/>
        <v>207.31109303412813</v>
      </c>
      <c r="AD52" s="91">
        <f t="shared" si="16"/>
        <v>92.294113136979902</v>
      </c>
      <c r="AE52" s="91">
        <f t="shared" si="17"/>
        <v>113.33102341086079</v>
      </c>
      <c r="AF52" s="91">
        <f t="shared" si="18"/>
        <v>46.75845537304572</v>
      </c>
      <c r="AH52" s="89">
        <v>1302.71</v>
      </c>
      <c r="AI52" s="91">
        <f t="shared" si="19"/>
        <v>385.12219099221136</v>
      </c>
      <c r="AJ52" s="91">
        <f t="shared" si="20"/>
        <v>34.349155680224406</v>
      </c>
      <c r="AK52" s="91">
        <f t="shared" si="21"/>
        <v>97.200802244039281</v>
      </c>
      <c r="AL52" s="91">
        <f t="shared" si="22"/>
        <v>99.149690509583934</v>
      </c>
      <c r="AM52" s="91">
        <f t="shared" si="23"/>
        <v>105.72718840579709</v>
      </c>
      <c r="AN52" s="91">
        <f t="shared" si="24"/>
        <v>180.02855352968677</v>
      </c>
      <c r="AO52" s="91">
        <f t="shared" si="25"/>
        <v>80.148029920523612</v>
      </c>
      <c r="AP52" s="91">
        <f t="shared" si="26"/>
        <v>98.416442246713586</v>
      </c>
      <c r="AQ52" s="91">
        <f t="shared" si="27"/>
        <v>40.604952503463295</v>
      </c>
    </row>
    <row r="53" spans="1:43" x14ac:dyDescent="0.35">
      <c r="A53" s="75" t="s">
        <v>66</v>
      </c>
      <c r="B53" s="74">
        <v>929</v>
      </c>
      <c r="C53" s="75" t="s">
        <v>74</v>
      </c>
      <c r="D53" s="89">
        <v>3869.24</v>
      </c>
      <c r="E53" s="90">
        <v>0.23656612065521374</v>
      </c>
      <c r="F53" s="90">
        <v>3.6080074490000003E-2</v>
      </c>
      <c r="G53" s="90">
        <v>5.6749785038693032E-2</v>
      </c>
      <c r="H53" s="91">
        <f t="shared" si="28"/>
        <v>915.33109668397913</v>
      </c>
      <c r="I53" s="91">
        <f t="shared" si="29"/>
        <v>139.6024674196876</v>
      </c>
      <c r="J53" s="91">
        <f t="shared" si="30"/>
        <v>219.57853826311262</v>
      </c>
      <c r="L53" s="89">
        <v>500.06</v>
      </c>
      <c r="M53" s="89">
        <v>1478.77</v>
      </c>
      <c r="N53" s="89">
        <f t="shared" si="31"/>
        <v>1978.83</v>
      </c>
      <c r="O53" s="90">
        <v>0.23656612065521374</v>
      </c>
      <c r="P53" s="90">
        <v>4.3636623339522923E-2</v>
      </c>
      <c r="Q53" s="90">
        <v>8.7058991572632485E-2</v>
      </c>
      <c r="R53" s="90">
        <v>9.2986716183402374E-2</v>
      </c>
      <c r="S53" s="90">
        <v>3.0567061848307386E-2</v>
      </c>
      <c r="T53" s="90">
        <v>8.2941158781828159E-2</v>
      </c>
      <c r="U53" s="90">
        <v>0.11484073703756606</v>
      </c>
      <c r="V53" s="90">
        <v>3.6080074490000003E-2</v>
      </c>
      <c r="W53" s="90">
        <v>3.1629462662691774E-2</v>
      </c>
      <c r="X53" s="91">
        <f t="shared" si="10"/>
        <v>468.12413653615658</v>
      </c>
      <c r="Y53" s="91">
        <f t="shared" si="11"/>
        <v>86.349459362948139</v>
      </c>
      <c r="Z53" s="91">
        <f t="shared" si="12"/>
        <v>172.27494429367235</v>
      </c>
      <c r="AA53" s="91">
        <f t="shared" si="13"/>
        <v>184.0049035852021</v>
      </c>
      <c r="AB53" s="91">
        <f t="shared" si="14"/>
        <v>60.4870189972861</v>
      </c>
      <c r="AC53" s="91">
        <f t="shared" si="15"/>
        <v>164.12645323224501</v>
      </c>
      <c r="AD53" s="91">
        <f t="shared" si="16"/>
        <v>227.25029567204683</v>
      </c>
      <c r="AE53" s="91">
        <f t="shared" si="17"/>
        <v>71.396333803046701</v>
      </c>
      <c r="AF53" s="91">
        <f t="shared" si="18"/>
        <v>62.589329600814359</v>
      </c>
      <c r="AH53" s="89">
        <v>1613.44</v>
      </c>
      <c r="AI53" s="91">
        <f t="shared" si="19"/>
        <v>381.68524170994806</v>
      </c>
      <c r="AJ53" s="91">
        <f t="shared" si="20"/>
        <v>70.405073560919874</v>
      </c>
      <c r="AK53" s="91">
        <f t="shared" si="21"/>
        <v>140.46445936294816</v>
      </c>
      <c r="AL53" s="91">
        <f t="shared" si="22"/>
        <v>150.02848735894872</v>
      </c>
      <c r="AM53" s="91">
        <f t="shared" si="23"/>
        <v>49.318120268533072</v>
      </c>
      <c r="AN53" s="91">
        <f t="shared" si="24"/>
        <v>133.82058322495283</v>
      </c>
      <c r="AO53" s="91">
        <f t="shared" si="25"/>
        <v>185.2886387658906</v>
      </c>
      <c r="AP53" s="91">
        <f t="shared" si="26"/>
        <v>58.213035385145609</v>
      </c>
      <c r="AQ53" s="91">
        <f t="shared" si="27"/>
        <v>51.032240238493415</v>
      </c>
    </row>
    <row r="54" spans="1:43" x14ac:dyDescent="0.35">
      <c r="A54" s="75" t="s">
        <v>66</v>
      </c>
      <c r="B54" s="74">
        <v>807</v>
      </c>
      <c r="C54" s="75" t="s">
        <v>75</v>
      </c>
      <c r="D54" s="89">
        <v>1641.43</v>
      </c>
      <c r="E54" s="90">
        <v>0.34224649279728842</v>
      </c>
      <c r="F54" s="90">
        <v>3.7377657779999997E-2</v>
      </c>
      <c r="G54" s="90">
        <v>7.7586206896551727E-2</v>
      </c>
      <c r="H54" s="91">
        <f t="shared" si="28"/>
        <v>561.77366067225319</v>
      </c>
      <c r="I54" s="91">
        <f t="shared" si="29"/>
        <v>61.352808809825397</v>
      </c>
      <c r="J54" s="91">
        <f t="shared" si="30"/>
        <v>127.35232758620691</v>
      </c>
      <c r="L54" s="89">
        <v>354.8</v>
      </c>
      <c r="M54" s="89">
        <v>489.6</v>
      </c>
      <c r="N54" s="89">
        <f t="shared" si="31"/>
        <v>844.40000000000009</v>
      </c>
      <c r="O54" s="90">
        <v>0.34224649279728842</v>
      </c>
      <c r="P54" s="90">
        <v>0.19493441881501583</v>
      </c>
      <c r="Q54" s="90">
        <v>0.13583597165686717</v>
      </c>
      <c r="R54" s="90">
        <v>0.11472938338609981</v>
      </c>
      <c r="S54" s="90">
        <v>1.5226895823910749E-2</v>
      </c>
      <c r="T54" s="90">
        <v>8.5933966530981454E-2</v>
      </c>
      <c r="U54" s="90">
        <v>0.11035730438715513</v>
      </c>
      <c r="V54" s="90">
        <v>3.7377657779999997E-2</v>
      </c>
      <c r="W54" s="90">
        <v>4.0322580645161289E-2</v>
      </c>
      <c r="X54" s="91">
        <f t="shared" si="10"/>
        <v>288.99293851803037</v>
      </c>
      <c r="Y54" s="91">
        <f t="shared" si="11"/>
        <v>164.60262324739938</v>
      </c>
      <c r="Z54" s="91">
        <f t="shared" si="12"/>
        <v>114.69989446705866</v>
      </c>
      <c r="AA54" s="91">
        <f t="shared" si="13"/>
        <v>96.877491331222686</v>
      </c>
      <c r="AB54" s="91">
        <f t="shared" si="14"/>
        <v>12.857590833710239</v>
      </c>
      <c r="AC54" s="91">
        <f t="shared" si="15"/>
        <v>72.562641338760741</v>
      </c>
      <c r="AD54" s="91">
        <f t="shared" si="16"/>
        <v>93.185707824513798</v>
      </c>
      <c r="AE54" s="91">
        <f t="shared" si="17"/>
        <v>31.561694229432</v>
      </c>
      <c r="AF54" s="91">
        <f t="shared" si="18"/>
        <v>34.048387096774199</v>
      </c>
      <c r="AH54" s="89">
        <v>526.92999999999995</v>
      </c>
      <c r="AI54" s="91">
        <f t="shared" si="19"/>
        <v>180.33994444967516</v>
      </c>
      <c r="AJ54" s="91">
        <f t="shared" si="20"/>
        <v>102.71679330619628</v>
      </c>
      <c r="AK54" s="91">
        <f t="shared" si="21"/>
        <v>71.576048545153014</v>
      </c>
      <c r="AL54" s="91">
        <f t="shared" si="22"/>
        <v>60.454353987637568</v>
      </c>
      <c r="AM54" s="91">
        <f t="shared" si="23"/>
        <v>8.0235082164932905</v>
      </c>
      <c r="AN54" s="91">
        <f t="shared" si="24"/>
        <v>45.281184984170054</v>
      </c>
      <c r="AO54" s="91">
        <f t="shared" si="25"/>
        <v>58.150574400723649</v>
      </c>
      <c r="AP54" s="91">
        <f t="shared" si="26"/>
        <v>19.695409214015395</v>
      </c>
      <c r="AQ54" s="91">
        <f t="shared" si="27"/>
        <v>21.247177419354838</v>
      </c>
    </row>
    <row r="55" spans="1:43" x14ac:dyDescent="0.35">
      <c r="A55" s="75" t="s">
        <v>66</v>
      </c>
      <c r="B55" s="74">
        <v>393</v>
      </c>
      <c r="C55" s="75" t="s">
        <v>76</v>
      </c>
      <c r="D55" s="89">
        <v>1980.8</v>
      </c>
      <c r="E55" s="90">
        <v>0.34189888202903385</v>
      </c>
      <c r="F55" s="90">
        <v>7.7595190379999998E-2</v>
      </c>
      <c r="G55" s="90">
        <v>7.3821339950372211E-2</v>
      </c>
      <c r="H55" s="91">
        <f t="shared" si="28"/>
        <v>677.23330552311018</v>
      </c>
      <c r="I55" s="91">
        <f t="shared" si="29"/>
        <v>153.700553104704</v>
      </c>
      <c r="J55" s="91">
        <f t="shared" si="30"/>
        <v>146.22531017369727</v>
      </c>
      <c r="L55" s="89">
        <v>367.28</v>
      </c>
      <c r="M55" s="89">
        <v>502.45</v>
      </c>
      <c r="N55" s="89">
        <f t="shared" si="31"/>
        <v>869.73</v>
      </c>
      <c r="O55" s="90">
        <v>0.34189888202903385</v>
      </c>
      <c r="P55" s="90">
        <v>0.11257328990228013</v>
      </c>
      <c r="Q55" s="90">
        <v>0.17954397394136809</v>
      </c>
      <c r="R55" s="90">
        <v>0.15166123778501628</v>
      </c>
      <c r="S55" s="90">
        <v>7.0228013029315958E-2</v>
      </c>
      <c r="T55" s="90">
        <v>0.13368078175895765</v>
      </c>
      <c r="U55" s="90">
        <v>0.11179153094462541</v>
      </c>
      <c r="V55" s="90">
        <v>7.7595190379999998E-2</v>
      </c>
      <c r="W55" s="90">
        <v>3.9554021767985136E-2</v>
      </c>
      <c r="X55" s="91">
        <f t="shared" si="10"/>
        <v>297.35971466711163</v>
      </c>
      <c r="Y55" s="91">
        <f t="shared" si="11"/>
        <v>97.9083674267101</v>
      </c>
      <c r="Z55" s="91">
        <f t="shared" si="12"/>
        <v>156.15478045602606</v>
      </c>
      <c r="AA55" s="91">
        <f t="shared" si="13"/>
        <v>131.90432833876221</v>
      </c>
      <c r="AB55" s="91">
        <f t="shared" si="14"/>
        <v>61.079409771986967</v>
      </c>
      <c r="AC55" s="91">
        <f t="shared" si="15"/>
        <v>116.26618631921824</v>
      </c>
      <c r="AD55" s="91">
        <f t="shared" si="16"/>
        <v>97.228448208469061</v>
      </c>
      <c r="AE55" s="91">
        <f t="shared" si="17"/>
        <v>67.486864929197395</v>
      </c>
      <c r="AF55" s="91">
        <f t="shared" si="18"/>
        <v>34.401319352269709</v>
      </c>
      <c r="AH55" s="89">
        <v>507.68</v>
      </c>
      <c r="AI55" s="91">
        <f t="shared" si="19"/>
        <v>173.57522442849989</v>
      </c>
      <c r="AJ55" s="91">
        <f t="shared" si="20"/>
        <v>57.151207817589579</v>
      </c>
      <c r="AK55" s="91">
        <f t="shared" si="21"/>
        <v>91.150884690553752</v>
      </c>
      <c r="AL55" s="91">
        <f t="shared" si="22"/>
        <v>76.995377198697071</v>
      </c>
      <c r="AM55" s="91">
        <f t="shared" si="23"/>
        <v>35.653357654723123</v>
      </c>
      <c r="AN55" s="91">
        <f t="shared" si="24"/>
        <v>67.867059283387619</v>
      </c>
      <c r="AO55" s="91">
        <f t="shared" si="25"/>
        <v>56.754324429967426</v>
      </c>
      <c r="AP55" s="91">
        <f t="shared" si="26"/>
        <v>39.393526252118399</v>
      </c>
      <c r="AQ55" s="91">
        <f t="shared" si="27"/>
        <v>20.080785771170692</v>
      </c>
    </row>
    <row r="56" spans="1:43" x14ac:dyDescent="0.35">
      <c r="A56" s="75" t="s">
        <v>66</v>
      </c>
      <c r="B56" s="74">
        <v>808</v>
      </c>
      <c r="C56" s="75" t="s">
        <v>77</v>
      </c>
      <c r="D56" s="89">
        <v>2752.03</v>
      </c>
      <c r="E56" s="90">
        <v>0.29142391051037053</v>
      </c>
      <c r="F56" s="90">
        <v>8.8591838939999987E-2</v>
      </c>
      <c r="G56" s="90">
        <v>5.9671245215041656E-2</v>
      </c>
      <c r="H56" s="91">
        <f t="shared" si="28"/>
        <v>802.00734444185503</v>
      </c>
      <c r="I56" s="91">
        <f t="shared" si="29"/>
        <v>243.80739851804819</v>
      </c>
      <c r="J56" s="91">
        <f t="shared" si="30"/>
        <v>164.21705696915109</v>
      </c>
      <c r="L56" s="89">
        <v>397.07</v>
      </c>
      <c r="M56" s="89">
        <v>927.19</v>
      </c>
      <c r="N56" s="89">
        <f t="shared" si="31"/>
        <v>1324.26</v>
      </c>
      <c r="O56" s="90">
        <v>0.29142391051037053</v>
      </c>
      <c r="P56" s="90">
        <v>0.10879893576586849</v>
      </c>
      <c r="Q56" s="90">
        <v>9.787153173698214E-2</v>
      </c>
      <c r="R56" s="90">
        <v>9.9011782592170278E-2</v>
      </c>
      <c r="S56" s="90">
        <v>6.9270239452679586E-2</v>
      </c>
      <c r="T56" s="90">
        <v>9.7301406309388064E-2</v>
      </c>
      <c r="U56" s="90">
        <v>6.2048650703154691E-2</v>
      </c>
      <c r="V56" s="90">
        <v>8.8591838939999987E-2</v>
      </c>
      <c r="W56" s="90">
        <v>3.2562045157678673E-2</v>
      </c>
      <c r="X56" s="91">
        <f t="shared" si="10"/>
        <v>385.9210277324633</v>
      </c>
      <c r="Y56" s="91">
        <f t="shared" si="11"/>
        <v>144.07807867730901</v>
      </c>
      <c r="Z56" s="91">
        <f t="shared" si="12"/>
        <v>129.60735461801596</v>
      </c>
      <c r="AA56" s="91">
        <f t="shared" si="13"/>
        <v>131.11734321550742</v>
      </c>
      <c r="AB56" s="91">
        <f t="shared" si="14"/>
        <v>91.731807297605471</v>
      </c>
      <c r="AC56" s="91">
        <f t="shared" si="15"/>
        <v>128.85236031927025</v>
      </c>
      <c r="AD56" s="91">
        <f t="shared" si="16"/>
        <v>82.168546180159638</v>
      </c>
      <c r="AE56" s="91">
        <f t="shared" si="17"/>
        <v>117.31862863468439</v>
      </c>
      <c r="AF56" s="91">
        <f t="shared" si="18"/>
        <v>43.120613920507559</v>
      </c>
      <c r="AH56" s="89">
        <v>1111.81</v>
      </c>
      <c r="AI56" s="91">
        <f t="shared" si="19"/>
        <v>324.00801794453503</v>
      </c>
      <c r="AJ56" s="91">
        <f t="shared" si="20"/>
        <v>120.96374477385024</v>
      </c>
      <c r="AK56" s="91">
        <f t="shared" si="21"/>
        <v>108.8145477004941</v>
      </c>
      <c r="AL56" s="91">
        <f t="shared" si="22"/>
        <v>110.08229000380084</v>
      </c>
      <c r="AM56" s="91">
        <f t="shared" si="23"/>
        <v>77.015344925883682</v>
      </c>
      <c r="AN56" s="91">
        <f t="shared" si="24"/>
        <v>108.18067654884074</v>
      </c>
      <c r="AO56" s="91">
        <f t="shared" si="25"/>
        <v>68.986310338274407</v>
      </c>
      <c r="AP56" s="91">
        <f t="shared" si="26"/>
        <v>98.497292451881378</v>
      </c>
      <c r="AQ56" s="91">
        <f t="shared" si="27"/>
        <v>36.202807426758724</v>
      </c>
    </row>
    <row r="57" spans="1:43" x14ac:dyDescent="0.35">
      <c r="A57" s="75" t="s">
        <v>66</v>
      </c>
      <c r="B57" s="74">
        <v>394</v>
      </c>
      <c r="C57" s="75" t="s">
        <v>78</v>
      </c>
      <c r="D57" s="89">
        <v>3726.18</v>
      </c>
      <c r="E57" s="90">
        <v>0.29133456904541244</v>
      </c>
      <c r="F57" s="90">
        <v>8.4750162230000009E-2</v>
      </c>
      <c r="G57" s="90">
        <v>7.9815416168176376E-2</v>
      </c>
      <c r="H57" s="91">
        <f t="shared" si="28"/>
        <v>1085.5650444856349</v>
      </c>
      <c r="I57" s="91">
        <f t="shared" si="29"/>
        <v>315.79435949818139</v>
      </c>
      <c r="J57" s="91">
        <f t="shared" si="30"/>
        <v>297.40660741753544</v>
      </c>
      <c r="L57" s="89">
        <v>605.6</v>
      </c>
      <c r="M57" s="89">
        <v>1078.4100000000001</v>
      </c>
      <c r="N57" s="89">
        <f t="shared" si="31"/>
        <v>1684.0100000000002</v>
      </c>
      <c r="O57" s="90">
        <v>0.29133456904541244</v>
      </c>
      <c r="P57" s="90">
        <v>8.1394845816029404E-2</v>
      </c>
      <c r="Q57" s="90">
        <v>0.15163313284643659</v>
      </c>
      <c r="R57" s="90">
        <v>0.12620157883431191</v>
      </c>
      <c r="S57" s="90">
        <v>7.9192324215953028E-2</v>
      </c>
      <c r="T57" s="90">
        <v>0.1348274380638694</v>
      </c>
      <c r="U57" s="90">
        <v>9.3870829156522978E-2</v>
      </c>
      <c r="V57" s="90">
        <v>8.4750162230000009E-2</v>
      </c>
      <c r="W57" s="90">
        <v>4.171040660648051E-2</v>
      </c>
      <c r="X57" s="91">
        <f t="shared" si="10"/>
        <v>490.61032761816506</v>
      </c>
      <c r="Y57" s="91">
        <f t="shared" si="11"/>
        <v>137.06973430265168</v>
      </c>
      <c r="Z57" s="91">
        <f t="shared" si="12"/>
        <v>255.35171204472772</v>
      </c>
      <c r="AA57" s="91">
        <f t="shared" si="13"/>
        <v>212.52472077276963</v>
      </c>
      <c r="AB57" s="91">
        <f t="shared" si="14"/>
        <v>133.36066590290707</v>
      </c>
      <c r="AC57" s="91">
        <f t="shared" si="15"/>
        <v>227.05075397393674</v>
      </c>
      <c r="AD57" s="91">
        <f t="shared" si="16"/>
        <v>158.07941500787629</v>
      </c>
      <c r="AE57" s="91">
        <f t="shared" si="17"/>
        <v>142.72012069694233</v>
      </c>
      <c r="AF57" s="91">
        <f t="shared" si="18"/>
        <v>70.240741829379246</v>
      </c>
      <c r="AH57" s="89">
        <v>1157.53</v>
      </c>
      <c r="AI57" s="91">
        <f t="shared" si="19"/>
        <v>337.22850370713627</v>
      </c>
      <c r="AJ57" s="91">
        <f t="shared" si="20"/>
        <v>94.21697587742851</v>
      </c>
      <c r="AK57" s="91">
        <f t="shared" si="21"/>
        <v>175.51990026373574</v>
      </c>
      <c r="AL57" s="91">
        <f t="shared" si="22"/>
        <v>146.08211354808105</v>
      </c>
      <c r="AM57" s="91">
        <f t="shared" si="23"/>
        <v>91.667491049692103</v>
      </c>
      <c r="AN57" s="91">
        <f t="shared" si="24"/>
        <v>156.06680438207076</v>
      </c>
      <c r="AO57" s="91">
        <f t="shared" si="25"/>
        <v>108.65830087355005</v>
      </c>
      <c r="AP57" s="91">
        <f t="shared" si="26"/>
        <v>98.100855286091914</v>
      </c>
      <c r="AQ57" s="91">
        <f t="shared" si="27"/>
        <v>48.281046959199386</v>
      </c>
    </row>
    <row r="58" spans="1:43" x14ac:dyDescent="0.35">
      <c r="A58" s="75" t="s">
        <v>79</v>
      </c>
      <c r="B58" s="74">
        <v>889</v>
      </c>
      <c r="C58" s="75" t="s">
        <v>80</v>
      </c>
      <c r="D58" s="89">
        <v>2508.04</v>
      </c>
      <c r="E58" s="90">
        <v>0.2452461578536077</v>
      </c>
      <c r="F58" s="90">
        <v>0.46316126959999998</v>
      </c>
      <c r="G58" s="90">
        <v>5.0839552238805971E-2</v>
      </c>
      <c r="H58" s="91">
        <f t="shared" si="28"/>
        <v>615.08717374316223</v>
      </c>
      <c r="I58" s="91">
        <f t="shared" si="29"/>
        <v>1161.626990607584</v>
      </c>
      <c r="J58" s="91">
        <f t="shared" si="30"/>
        <v>127.50763059701492</v>
      </c>
      <c r="L58" s="89">
        <v>364.53</v>
      </c>
      <c r="M58" s="89">
        <v>628.20000000000005</v>
      </c>
      <c r="N58" s="89">
        <f t="shared" si="31"/>
        <v>992.73</v>
      </c>
      <c r="O58" s="90">
        <v>0.2452461578536077</v>
      </c>
      <c r="P58" s="90">
        <v>0.10467906418716257</v>
      </c>
      <c r="Q58" s="90">
        <v>5.9088182363527295E-2</v>
      </c>
      <c r="R58" s="90">
        <v>7.2085582883423316E-2</v>
      </c>
      <c r="S58" s="90">
        <v>0.10837832433513298</v>
      </c>
      <c r="T58" s="90">
        <v>0.15546890621875625</v>
      </c>
      <c r="U58" s="90">
        <v>0.13067386522695462</v>
      </c>
      <c r="V58" s="90">
        <v>0.46316126959999998</v>
      </c>
      <c r="W58" s="90">
        <v>2.7105800058292044E-2</v>
      </c>
      <c r="X58" s="91">
        <f t="shared" si="10"/>
        <v>243.46321828601199</v>
      </c>
      <c r="Y58" s="91">
        <f t="shared" si="11"/>
        <v>103.91804739052189</v>
      </c>
      <c r="Z58" s="91">
        <f t="shared" si="12"/>
        <v>58.658611277744455</v>
      </c>
      <c r="AA58" s="91">
        <f t="shared" si="13"/>
        <v>71.561520695860835</v>
      </c>
      <c r="AB58" s="91">
        <f t="shared" si="14"/>
        <v>107.59041391721657</v>
      </c>
      <c r="AC58" s="91">
        <f t="shared" si="15"/>
        <v>154.33864727054589</v>
      </c>
      <c r="AD58" s="91">
        <f t="shared" si="16"/>
        <v>129.72386622675467</v>
      </c>
      <c r="AE58" s="91">
        <f t="shared" si="17"/>
        <v>459.79408717000797</v>
      </c>
      <c r="AF58" s="91">
        <f t="shared" si="18"/>
        <v>26.908740891868263</v>
      </c>
      <c r="AH58" s="89">
        <v>658.98</v>
      </c>
      <c r="AI58" s="91">
        <f t="shared" si="19"/>
        <v>161.61231310237042</v>
      </c>
      <c r="AJ58" s="91">
        <f t="shared" si="20"/>
        <v>68.981409718056383</v>
      </c>
      <c r="AK58" s="91">
        <f t="shared" si="21"/>
        <v>38.937930413917215</v>
      </c>
      <c r="AL58" s="91">
        <f t="shared" si="22"/>
        <v>47.502957408518299</v>
      </c>
      <c r="AM58" s="91">
        <f t="shared" si="23"/>
        <v>71.419148170365929</v>
      </c>
      <c r="AN58" s="91">
        <f t="shared" si="24"/>
        <v>102.450899820036</v>
      </c>
      <c r="AO58" s="91">
        <f t="shared" si="25"/>
        <v>86.111463707258565</v>
      </c>
      <c r="AP58" s="91">
        <f t="shared" si="26"/>
        <v>305.21401344100798</v>
      </c>
      <c r="AQ58" s="91">
        <f t="shared" si="27"/>
        <v>17.862180122413292</v>
      </c>
    </row>
    <row r="59" spans="1:43" x14ac:dyDescent="0.35">
      <c r="A59" s="75" t="s">
        <v>79</v>
      </c>
      <c r="B59" s="74">
        <v>890</v>
      </c>
      <c r="C59" s="75" t="s">
        <v>81</v>
      </c>
      <c r="D59" s="89">
        <v>1643.66</v>
      </c>
      <c r="E59" s="90">
        <v>0.39687643546164447</v>
      </c>
      <c r="F59" s="90">
        <v>0.1194160329</v>
      </c>
      <c r="G59" s="90">
        <v>7.0275722932078011E-2</v>
      </c>
      <c r="H59" s="91">
        <f t="shared" si="28"/>
        <v>652.32992191088658</v>
      </c>
      <c r="I59" s="91">
        <f t="shared" si="29"/>
        <v>196.27935663641401</v>
      </c>
      <c r="J59" s="91">
        <f t="shared" si="30"/>
        <v>115.50939475453934</v>
      </c>
      <c r="L59" s="89">
        <v>368.32</v>
      </c>
      <c r="M59" s="89">
        <v>537.28</v>
      </c>
      <c r="N59" s="89">
        <f t="shared" si="31"/>
        <v>905.59999999999991</v>
      </c>
      <c r="O59" s="90">
        <v>0.39687643546164447</v>
      </c>
      <c r="P59" s="90">
        <v>0.24360902255639097</v>
      </c>
      <c r="Q59" s="90">
        <v>0.11250854408749146</v>
      </c>
      <c r="R59" s="90">
        <v>0.10580997949419002</v>
      </c>
      <c r="S59" s="90">
        <v>3.5816814764183184E-2</v>
      </c>
      <c r="T59" s="90">
        <v>0.11674641148325358</v>
      </c>
      <c r="U59" s="90">
        <v>0.11086807928913192</v>
      </c>
      <c r="V59" s="90">
        <v>0.1194160329</v>
      </c>
      <c r="W59" s="90">
        <v>3.5923254864607429E-2</v>
      </c>
      <c r="X59" s="91">
        <f t="shared" si="10"/>
        <v>359.41129995406521</v>
      </c>
      <c r="Y59" s="91">
        <f t="shared" si="11"/>
        <v>220.61233082706764</v>
      </c>
      <c r="Z59" s="91">
        <f t="shared" si="12"/>
        <v>101.88773752563226</v>
      </c>
      <c r="AA59" s="91">
        <f t="shared" si="13"/>
        <v>95.821517429938467</v>
      </c>
      <c r="AB59" s="91">
        <f t="shared" si="14"/>
        <v>32.435707450444291</v>
      </c>
      <c r="AC59" s="91">
        <f t="shared" si="15"/>
        <v>105.72555023923444</v>
      </c>
      <c r="AD59" s="91">
        <f t="shared" si="16"/>
        <v>100.40213260423786</v>
      </c>
      <c r="AE59" s="91">
        <f t="shared" si="17"/>
        <v>108.14315939423999</v>
      </c>
      <c r="AF59" s="91">
        <f t="shared" si="18"/>
        <v>32.532099605388481</v>
      </c>
      <c r="AH59" s="89">
        <v>512.29999999999995</v>
      </c>
      <c r="AI59" s="91">
        <f t="shared" si="19"/>
        <v>203.31979788700045</v>
      </c>
      <c r="AJ59" s="91">
        <f t="shared" si="20"/>
        <v>124.80090225563909</v>
      </c>
      <c r="AK59" s="91">
        <f t="shared" si="21"/>
        <v>57.638127136021872</v>
      </c>
      <c r="AL59" s="91">
        <f t="shared" si="22"/>
        <v>54.206452494873545</v>
      </c>
      <c r="AM59" s="91">
        <f t="shared" si="23"/>
        <v>18.348954203691044</v>
      </c>
      <c r="AN59" s="91">
        <f t="shared" si="24"/>
        <v>59.809186602870803</v>
      </c>
      <c r="AO59" s="91">
        <f t="shared" si="25"/>
        <v>56.797717019822279</v>
      </c>
      <c r="AP59" s="91">
        <f t="shared" si="26"/>
        <v>61.176833654669991</v>
      </c>
      <c r="AQ59" s="91">
        <f t="shared" si="27"/>
        <v>18.403483467138383</v>
      </c>
    </row>
    <row r="60" spans="1:43" x14ac:dyDescent="0.35">
      <c r="A60" s="75" t="s">
        <v>79</v>
      </c>
      <c r="B60" s="74">
        <v>350</v>
      </c>
      <c r="C60" s="75" t="s">
        <v>82</v>
      </c>
      <c r="D60" s="89">
        <v>4746.6000000000004</v>
      </c>
      <c r="E60" s="90">
        <v>0.27458620689655172</v>
      </c>
      <c r="F60" s="90">
        <v>0.34249728699999998</v>
      </c>
      <c r="G60" s="90">
        <v>4.2886901115059432E-2</v>
      </c>
      <c r="H60" s="91">
        <f t="shared" si="28"/>
        <v>1303.3508896551725</v>
      </c>
      <c r="I60" s="91">
        <f t="shared" si="29"/>
        <v>1625.6976224742</v>
      </c>
      <c r="J60" s="91">
        <f t="shared" si="30"/>
        <v>203.56696483274112</v>
      </c>
      <c r="L60" s="89">
        <v>655.29999999999995</v>
      </c>
      <c r="M60" s="89">
        <v>1354.05</v>
      </c>
      <c r="N60" s="89">
        <f t="shared" si="31"/>
        <v>2009.35</v>
      </c>
      <c r="O60" s="90">
        <v>0.27458620689655172</v>
      </c>
      <c r="P60" s="90">
        <v>6.7324371205550737E-2</v>
      </c>
      <c r="Q60" s="90">
        <v>8.1038594969644412E-2</v>
      </c>
      <c r="R60" s="90">
        <v>0.11730268863833478</v>
      </c>
      <c r="S60" s="90">
        <v>7.6918907198612316E-2</v>
      </c>
      <c r="T60" s="90">
        <v>0.19416738941890721</v>
      </c>
      <c r="U60" s="90">
        <v>0.101040763226366</v>
      </c>
      <c r="V60" s="90">
        <v>0.34249728699999998</v>
      </c>
      <c r="W60" s="90">
        <v>2.3234248621915407E-2</v>
      </c>
      <c r="X60" s="91">
        <f t="shared" si="10"/>
        <v>551.73979482758614</v>
      </c>
      <c r="Y60" s="91">
        <f t="shared" si="11"/>
        <v>135.27822528187338</v>
      </c>
      <c r="Z60" s="91">
        <f t="shared" si="12"/>
        <v>162.83490080225499</v>
      </c>
      <c r="AA60" s="91">
        <f t="shared" si="13"/>
        <v>235.70215741543797</v>
      </c>
      <c r="AB60" s="91">
        <f t="shared" si="14"/>
        <v>154.55700617953164</v>
      </c>
      <c r="AC60" s="91">
        <f t="shared" si="15"/>
        <v>390.1502439288812</v>
      </c>
      <c r="AD60" s="91">
        <f t="shared" si="16"/>
        <v>203.02625758889852</v>
      </c>
      <c r="AE60" s="91">
        <f t="shared" si="17"/>
        <v>688.19692363344996</v>
      </c>
      <c r="AF60" s="91">
        <f t="shared" si="18"/>
        <v>46.685737468445723</v>
      </c>
      <c r="AH60" s="89">
        <v>1372.33</v>
      </c>
      <c r="AI60" s="91">
        <f t="shared" si="19"/>
        <v>376.82288931034481</v>
      </c>
      <c r="AJ60" s="91">
        <f t="shared" si="20"/>
        <v>92.391254336513441</v>
      </c>
      <c r="AK60" s="91">
        <f t="shared" si="21"/>
        <v>111.21169503469211</v>
      </c>
      <c r="AL60" s="91">
        <f t="shared" si="22"/>
        <v>160.97799869904594</v>
      </c>
      <c r="AM60" s="91">
        <f t="shared" si="23"/>
        <v>105.55812391587163</v>
      </c>
      <c r="AN60" s="91">
        <f t="shared" si="24"/>
        <v>266.4617335212489</v>
      </c>
      <c r="AO60" s="91">
        <f t="shared" si="25"/>
        <v>138.66127059843885</v>
      </c>
      <c r="AP60" s="91">
        <f t="shared" si="26"/>
        <v>470.01930186870993</v>
      </c>
      <c r="AQ60" s="91">
        <f t="shared" si="27"/>
        <v>31.885056411313169</v>
      </c>
    </row>
    <row r="61" spans="1:43" x14ac:dyDescent="0.35">
      <c r="A61" s="75" t="s">
        <v>79</v>
      </c>
      <c r="B61" s="74">
        <v>351</v>
      </c>
      <c r="C61" s="75" t="s">
        <v>83</v>
      </c>
      <c r="D61" s="89">
        <v>2706.95</v>
      </c>
      <c r="E61" s="90">
        <v>0.22016662582700319</v>
      </c>
      <c r="F61" s="90">
        <v>0.20208050119999998</v>
      </c>
      <c r="G61" s="90">
        <v>5.0042955326460484E-2</v>
      </c>
      <c r="H61" s="91">
        <f t="shared" si="28"/>
        <v>595.98004778240625</v>
      </c>
      <c r="I61" s="91">
        <f t="shared" si="29"/>
        <v>547.02181272333996</v>
      </c>
      <c r="J61" s="91">
        <f t="shared" si="30"/>
        <v>135.4637779209622</v>
      </c>
      <c r="L61" s="89">
        <v>345.82</v>
      </c>
      <c r="M61" s="89">
        <v>980.67</v>
      </c>
      <c r="N61" s="89">
        <f t="shared" si="31"/>
        <v>1326.49</v>
      </c>
      <c r="O61" s="90">
        <v>0.22016662582700319</v>
      </c>
      <c r="P61" s="90">
        <v>2.544896669975634E-2</v>
      </c>
      <c r="Q61" s="90">
        <v>4.4671058568721236E-2</v>
      </c>
      <c r="R61" s="90">
        <v>0.10657882862557531</v>
      </c>
      <c r="S61" s="90">
        <v>6.669073188340402E-2</v>
      </c>
      <c r="T61" s="90">
        <v>0.16180850103781247</v>
      </c>
      <c r="U61" s="90">
        <v>8.1671329302409529E-2</v>
      </c>
      <c r="V61" s="90">
        <v>0.20208050119999998</v>
      </c>
      <c r="W61" s="90">
        <v>2.5507454643434523E-2</v>
      </c>
      <c r="X61" s="91">
        <f t="shared" si="10"/>
        <v>292.04882749326146</v>
      </c>
      <c r="Y61" s="91">
        <f t="shared" si="11"/>
        <v>33.757799837559787</v>
      </c>
      <c r="Z61" s="91">
        <f t="shared" si="12"/>
        <v>59.255712480823036</v>
      </c>
      <c r="AA61" s="91">
        <f t="shared" si="13"/>
        <v>141.37575038353941</v>
      </c>
      <c r="AB61" s="91">
        <f t="shared" si="14"/>
        <v>88.464588936016597</v>
      </c>
      <c r="AC61" s="91">
        <f t="shared" si="15"/>
        <v>214.63735854164787</v>
      </c>
      <c r="AD61" s="91">
        <f t="shared" si="16"/>
        <v>108.33620160635321</v>
      </c>
      <c r="AE61" s="91">
        <f t="shared" si="17"/>
        <v>268.057764036788</v>
      </c>
      <c r="AF61" s="91">
        <f t="shared" si="18"/>
        <v>33.835383509969461</v>
      </c>
      <c r="AH61" s="89">
        <v>1185.23</v>
      </c>
      <c r="AI61" s="91">
        <f t="shared" si="19"/>
        <v>260.948089928939</v>
      </c>
      <c r="AJ61" s="91">
        <f t="shared" si="20"/>
        <v>30.162878801552207</v>
      </c>
      <c r="AK61" s="91">
        <f t="shared" si="21"/>
        <v>52.945478747405474</v>
      </c>
      <c r="AL61" s="91">
        <f t="shared" si="22"/>
        <v>126.32042505189064</v>
      </c>
      <c r="AM61" s="91">
        <f t="shared" si="23"/>
        <v>79.043856150166945</v>
      </c>
      <c r="AN61" s="91">
        <f t="shared" si="24"/>
        <v>191.78028968504648</v>
      </c>
      <c r="AO61" s="91">
        <f t="shared" si="25"/>
        <v>96.79930962909485</v>
      </c>
      <c r="AP61" s="91">
        <f t="shared" si="26"/>
        <v>239.511872437276</v>
      </c>
      <c r="AQ61" s="91">
        <f t="shared" si="27"/>
        <v>30.232200467037899</v>
      </c>
    </row>
    <row r="62" spans="1:43" x14ac:dyDescent="0.35">
      <c r="A62" s="75" t="s">
        <v>79</v>
      </c>
      <c r="B62" s="74">
        <v>895</v>
      </c>
      <c r="C62" s="75" t="s">
        <v>84</v>
      </c>
      <c r="D62" s="89">
        <v>5325.08</v>
      </c>
      <c r="E62" s="90">
        <v>0.15363337563864754</v>
      </c>
      <c r="F62" s="90">
        <v>0.11188232299999999</v>
      </c>
      <c r="G62" s="90">
        <v>3.9399839651815372E-2</v>
      </c>
      <c r="H62" s="91">
        <f t="shared" si="28"/>
        <v>818.11001594584923</v>
      </c>
      <c r="I62" s="91">
        <f t="shared" si="29"/>
        <v>595.78232056083993</v>
      </c>
      <c r="J62" s="91">
        <f t="shared" si="30"/>
        <v>209.80729813308901</v>
      </c>
      <c r="L62" s="89">
        <v>380.52</v>
      </c>
      <c r="M62" s="89">
        <v>2323.4899999999998</v>
      </c>
      <c r="N62" s="89">
        <f t="shared" si="31"/>
        <v>2704.0099999999998</v>
      </c>
      <c r="O62" s="90">
        <v>0.15363337563864754</v>
      </c>
      <c r="P62" s="90">
        <v>4.6692224515875354E-3</v>
      </c>
      <c r="Q62" s="90">
        <v>9.6333431632753368E-3</v>
      </c>
      <c r="R62" s="90">
        <v>0</v>
      </c>
      <c r="S62" s="90">
        <v>5.8094957239752283E-2</v>
      </c>
      <c r="T62" s="90">
        <v>9.7709623513221266E-2</v>
      </c>
      <c r="U62" s="90">
        <v>5.0427602477145388E-2</v>
      </c>
      <c r="V62" s="90">
        <v>0.11188232299999999</v>
      </c>
      <c r="W62" s="90">
        <v>2.1313783560712726E-2</v>
      </c>
      <c r="X62" s="91">
        <f t="shared" si="10"/>
        <v>415.4261840606593</v>
      </c>
      <c r="Y62" s="91">
        <f t="shared" si="11"/>
        <v>12.62562420131721</v>
      </c>
      <c r="Z62" s="91">
        <f t="shared" si="12"/>
        <v>26.04865624692814</v>
      </c>
      <c r="AA62" s="91">
        <f t="shared" si="13"/>
        <v>0</v>
      </c>
      <c r="AB62" s="91">
        <f t="shared" si="14"/>
        <v>157.08934532586255</v>
      </c>
      <c r="AC62" s="91">
        <f t="shared" si="15"/>
        <v>264.20779907598541</v>
      </c>
      <c r="AD62" s="91">
        <f t="shared" si="16"/>
        <v>136.35674137422589</v>
      </c>
      <c r="AE62" s="91">
        <f t="shared" si="17"/>
        <v>302.53092021522997</v>
      </c>
      <c r="AF62" s="91">
        <f t="shared" si="18"/>
        <v>57.632683886002809</v>
      </c>
      <c r="AH62" s="89">
        <v>2344.19</v>
      </c>
      <c r="AI62" s="91">
        <f t="shared" si="19"/>
        <v>360.1458228383612</v>
      </c>
      <c r="AJ62" s="91">
        <f t="shared" si="20"/>
        <v>10.945544578786985</v>
      </c>
      <c r="AK62" s="91">
        <f t="shared" si="21"/>
        <v>22.582386709918413</v>
      </c>
      <c r="AL62" s="91">
        <f t="shared" si="22"/>
        <v>0</v>
      </c>
      <c r="AM62" s="91">
        <f t="shared" si="23"/>
        <v>136.18561781185491</v>
      </c>
      <c r="AN62" s="91">
        <f t="shared" si="24"/>
        <v>229.04992234345818</v>
      </c>
      <c r="AO62" s="91">
        <f t="shared" si="25"/>
        <v>118.21188145089945</v>
      </c>
      <c r="AP62" s="91">
        <f t="shared" si="26"/>
        <v>262.27342275336997</v>
      </c>
      <c r="AQ62" s="91">
        <f t="shared" si="27"/>
        <v>49.963558285187169</v>
      </c>
    </row>
    <row r="63" spans="1:43" x14ac:dyDescent="0.35">
      <c r="A63" s="75" t="s">
        <v>79</v>
      </c>
      <c r="B63" s="74">
        <v>896</v>
      </c>
      <c r="C63" s="75" t="s">
        <v>85</v>
      </c>
      <c r="D63" s="89">
        <v>4663.6499999999996</v>
      </c>
      <c r="E63" s="90">
        <v>0.18990410711054823</v>
      </c>
      <c r="F63" s="90">
        <v>9.3462230529999996E-2</v>
      </c>
      <c r="G63" s="90">
        <v>4.6051740484897741E-2</v>
      </c>
      <c r="H63" s="91">
        <f t="shared" si="28"/>
        <v>885.64628912610817</v>
      </c>
      <c r="I63" s="91">
        <f t="shared" si="29"/>
        <v>435.87513141123446</v>
      </c>
      <c r="J63" s="91">
        <f t="shared" si="30"/>
        <v>214.76919951239333</v>
      </c>
      <c r="L63" s="89">
        <v>589.87</v>
      </c>
      <c r="M63" s="89">
        <v>1800.95</v>
      </c>
      <c r="N63" s="89">
        <f t="shared" si="31"/>
        <v>2390.8200000000002</v>
      </c>
      <c r="O63" s="90">
        <v>0.18990410711054823</v>
      </c>
      <c r="P63" s="90">
        <v>1.5751600657261035E-2</v>
      </c>
      <c r="Q63" s="90">
        <v>8.0797778910986454E-2</v>
      </c>
      <c r="R63" s="90">
        <v>5.734035922715168E-2</v>
      </c>
      <c r="S63" s="90">
        <v>4.153209813587172E-2</v>
      </c>
      <c r="T63" s="90">
        <v>6.8502464728879817E-2</v>
      </c>
      <c r="U63" s="90">
        <v>9.9495722137231568E-2</v>
      </c>
      <c r="V63" s="90">
        <v>9.3462230529999996E-2</v>
      </c>
      <c r="W63" s="90">
        <v>2.4741676234213549E-2</v>
      </c>
      <c r="X63" s="91">
        <f t="shared" si="10"/>
        <v>454.02653736204093</v>
      </c>
      <c r="Y63" s="91">
        <f t="shared" si="11"/>
        <v>37.659241883392831</v>
      </c>
      <c r="Z63" s="91">
        <f t="shared" si="12"/>
        <v>193.17294577596465</v>
      </c>
      <c r="AA63" s="91">
        <f t="shared" si="13"/>
        <v>137.09047764745878</v>
      </c>
      <c r="AB63" s="91">
        <f t="shared" si="14"/>
        <v>99.29577086520483</v>
      </c>
      <c r="AC63" s="91">
        <f t="shared" si="15"/>
        <v>163.77706272310044</v>
      </c>
      <c r="AD63" s="91">
        <f t="shared" si="16"/>
        <v>237.876362400136</v>
      </c>
      <c r="AE63" s="91">
        <f t="shared" si="17"/>
        <v>223.45136999573461</v>
      </c>
      <c r="AF63" s="91">
        <f t="shared" si="18"/>
        <v>59.15289437428244</v>
      </c>
      <c r="AH63" s="89">
        <v>2051.4899999999998</v>
      </c>
      <c r="AI63" s="91">
        <f t="shared" si="19"/>
        <v>389.58637669621857</v>
      </c>
      <c r="AJ63" s="91">
        <f t="shared" si="20"/>
        <v>32.314251232364434</v>
      </c>
      <c r="AK63" s="91">
        <f t="shared" si="21"/>
        <v>165.75583545809957</v>
      </c>
      <c r="AL63" s="91">
        <f t="shared" si="22"/>
        <v>117.63317355090939</v>
      </c>
      <c r="AM63" s="91">
        <f t="shared" si="23"/>
        <v>85.202684004759462</v>
      </c>
      <c r="AN63" s="91">
        <f t="shared" si="24"/>
        <v>140.53212136664965</v>
      </c>
      <c r="AO63" s="91">
        <f t="shared" si="25"/>
        <v>204.11447900730917</v>
      </c>
      <c r="AP63" s="91">
        <f t="shared" si="26"/>
        <v>191.73683130998967</v>
      </c>
      <c r="AQ63" s="91">
        <f t="shared" si="27"/>
        <v>50.757301377726748</v>
      </c>
    </row>
    <row r="64" spans="1:43" x14ac:dyDescent="0.35">
      <c r="A64" s="75" t="s">
        <v>79</v>
      </c>
      <c r="B64" s="74">
        <v>942</v>
      </c>
      <c r="C64" s="75" t="s">
        <v>86</v>
      </c>
      <c r="D64" s="89">
        <v>3314.01</v>
      </c>
      <c r="E64" s="90">
        <v>0.20634167180899035</v>
      </c>
      <c r="F64" s="90">
        <v>6.4394980310000002E-2</v>
      </c>
      <c r="G64" s="90">
        <v>5.3003533568904596E-2</v>
      </c>
      <c r="H64" s="91">
        <f t="shared" si="28"/>
        <v>683.81836379171216</v>
      </c>
      <c r="I64" s="91">
        <f t="shared" si="29"/>
        <v>213.40560869714312</v>
      </c>
      <c r="J64" s="91">
        <f t="shared" si="30"/>
        <v>175.65424028268552</v>
      </c>
      <c r="L64" s="89">
        <v>368.04</v>
      </c>
      <c r="M64" s="89">
        <v>1305.31</v>
      </c>
      <c r="N64" s="89">
        <f t="shared" si="31"/>
        <v>1673.35</v>
      </c>
      <c r="O64" s="90">
        <v>0.20634167180899035</v>
      </c>
      <c r="P64" s="90">
        <v>8.8969372490355098E-3</v>
      </c>
      <c r="Q64" s="90">
        <v>6.8799163988519166E-2</v>
      </c>
      <c r="R64" s="90">
        <v>4.6846704983859538E-2</v>
      </c>
      <c r="S64" s="90">
        <v>3.2674592551767578E-2</v>
      </c>
      <c r="T64" s="90">
        <v>8.61349500039367E-2</v>
      </c>
      <c r="U64" s="90">
        <v>0.13529854572618635</v>
      </c>
      <c r="V64" s="90">
        <v>6.4394980310000002E-2</v>
      </c>
      <c r="W64" s="90">
        <v>2.6962916106586542E-2</v>
      </c>
      <c r="X64" s="91">
        <f t="shared" si="10"/>
        <v>345.28183652157401</v>
      </c>
      <c r="Y64" s="91">
        <f t="shared" si="11"/>
        <v>14.88768994567357</v>
      </c>
      <c r="Z64" s="91">
        <f t="shared" si="12"/>
        <v>115.12508106018853</v>
      </c>
      <c r="AA64" s="91">
        <f t="shared" si="13"/>
        <v>78.39093378474135</v>
      </c>
      <c r="AB64" s="91">
        <f t="shared" si="14"/>
        <v>54.676029446500273</v>
      </c>
      <c r="AC64" s="91">
        <f t="shared" si="15"/>
        <v>144.13391858908747</v>
      </c>
      <c r="AD64" s="91">
        <f t="shared" si="16"/>
        <v>226.40182149091393</v>
      </c>
      <c r="AE64" s="91">
        <f t="shared" si="17"/>
        <v>107.7553403017385</v>
      </c>
      <c r="AF64" s="91">
        <f t="shared" si="18"/>
        <v>45.118395666956587</v>
      </c>
      <c r="AH64" s="89">
        <v>1431.54</v>
      </c>
      <c r="AI64" s="91">
        <f t="shared" si="19"/>
        <v>295.38635686144204</v>
      </c>
      <c r="AJ64" s="91">
        <f t="shared" si="20"/>
        <v>12.736321549484293</v>
      </c>
      <c r="AK64" s="91">
        <f t="shared" si="21"/>
        <v>98.48875521612473</v>
      </c>
      <c r="AL64" s="91">
        <f t="shared" si="22"/>
        <v>67.062932052594277</v>
      </c>
      <c r="AM64" s="91">
        <f t="shared" si="23"/>
        <v>46.774986221557356</v>
      </c>
      <c r="AN64" s="91">
        <f t="shared" si="24"/>
        <v>123.30562632863554</v>
      </c>
      <c r="AO64" s="91">
        <f t="shared" si="25"/>
        <v>193.68528014886482</v>
      </c>
      <c r="AP64" s="91">
        <f t="shared" si="26"/>
        <v>92.183990112977398</v>
      </c>
      <c r="AQ64" s="91">
        <f t="shared" si="27"/>
        <v>38.598492923222899</v>
      </c>
    </row>
    <row r="65" spans="1:43" x14ac:dyDescent="0.35">
      <c r="A65" s="75" t="s">
        <v>79</v>
      </c>
      <c r="B65" s="74">
        <v>876</v>
      </c>
      <c r="C65" s="75" t="s">
        <v>87</v>
      </c>
      <c r="D65" s="89">
        <v>1623.6</v>
      </c>
      <c r="E65" s="90">
        <v>0.36520678792805611</v>
      </c>
      <c r="F65" s="90">
        <v>6.2615669339999999E-2</v>
      </c>
      <c r="G65" s="90">
        <v>6.3733979909941119E-2</v>
      </c>
      <c r="H65" s="91">
        <f t="shared" si="28"/>
        <v>592.94974087999185</v>
      </c>
      <c r="I65" s="91">
        <f t="shared" si="29"/>
        <v>101.66280074042399</v>
      </c>
      <c r="J65" s="91">
        <f t="shared" si="30"/>
        <v>103.4784897817804</v>
      </c>
      <c r="L65" s="89">
        <v>327.02</v>
      </c>
      <c r="M65" s="89">
        <v>498.37</v>
      </c>
      <c r="N65" s="89">
        <f t="shared" si="31"/>
        <v>825.39</v>
      </c>
      <c r="O65" s="90">
        <v>0.36520678792805611</v>
      </c>
      <c r="P65" s="90">
        <v>6.6579062636881292E-2</v>
      </c>
      <c r="Q65" s="90">
        <v>0.20557745656300189</v>
      </c>
      <c r="R65" s="90">
        <v>4.9350270112425175E-2</v>
      </c>
      <c r="S65" s="90">
        <v>0.12483574244415244</v>
      </c>
      <c r="T65" s="90">
        <v>0.11344721857205431</v>
      </c>
      <c r="U65" s="90">
        <v>0.1375383267630311</v>
      </c>
      <c r="V65" s="90">
        <v>6.2615669339999999E-2</v>
      </c>
      <c r="W65" s="90">
        <v>3.4265631864108949E-2</v>
      </c>
      <c r="X65" s="91">
        <f t="shared" si="10"/>
        <v>301.43803068793824</v>
      </c>
      <c r="Y65" s="91">
        <f t="shared" si="11"/>
        <v>54.953692509855451</v>
      </c>
      <c r="Z65" s="91">
        <f t="shared" si="12"/>
        <v>169.68157687253611</v>
      </c>
      <c r="AA65" s="91">
        <f t="shared" si="13"/>
        <v>40.733219448094616</v>
      </c>
      <c r="AB65" s="91">
        <f t="shared" si="14"/>
        <v>103.03817345597898</v>
      </c>
      <c r="AC65" s="91">
        <f t="shared" si="15"/>
        <v>93.638199737187904</v>
      </c>
      <c r="AD65" s="91">
        <f t="shared" si="16"/>
        <v>113.52275952693823</v>
      </c>
      <c r="AE65" s="91">
        <f t="shared" si="17"/>
        <v>51.682347316542597</v>
      </c>
      <c r="AF65" s="91">
        <f t="shared" si="18"/>
        <v>28.282509884316884</v>
      </c>
      <c r="AH65" s="89">
        <v>599.82000000000005</v>
      </c>
      <c r="AI65" s="91">
        <f t="shared" si="19"/>
        <v>219.05833553500662</v>
      </c>
      <c r="AJ65" s="91">
        <f t="shared" si="20"/>
        <v>39.935453350854139</v>
      </c>
      <c r="AK65" s="91">
        <f t="shared" si="21"/>
        <v>123.30946999561981</v>
      </c>
      <c r="AL65" s="91">
        <f t="shared" si="22"/>
        <v>29.60127901883487</v>
      </c>
      <c r="AM65" s="91">
        <f t="shared" si="23"/>
        <v>74.878975032851514</v>
      </c>
      <c r="AN65" s="91">
        <f t="shared" si="24"/>
        <v>68.047910643889622</v>
      </c>
      <c r="AO65" s="91">
        <f t="shared" si="25"/>
        <v>82.498239159001315</v>
      </c>
      <c r="AP65" s="91">
        <f t="shared" si="26"/>
        <v>37.558130783518806</v>
      </c>
      <c r="AQ65" s="91">
        <f t="shared" si="27"/>
        <v>20.553211304729832</v>
      </c>
    </row>
    <row r="66" spans="1:43" x14ac:dyDescent="0.35">
      <c r="A66" s="75" t="s">
        <v>79</v>
      </c>
      <c r="B66" s="74">
        <v>340</v>
      </c>
      <c r="C66" s="75" t="s">
        <v>88</v>
      </c>
      <c r="D66" s="89">
        <v>2461.0500000000002</v>
      </c>
      <c r="E66" s="90">
        <v>0.38085196119780684</v>
      </c>
      <c r="F66" s="90">
        <v>9.016117068E-2</v>
      </c>
      <c r="G66" s="90">
        <v>5.6779246206558984E-2</v>
      </c>
      <c r="H66" s="91">
        <f t="shared" si="28"/>
        <v>937.29571910586264</v>
      </c>
      <c r="I66" s="91">
        <f t="shared" si="29"/>
        <v>221.89114910201403</v>
      </c>
      <c r="J66" s="91">
        <f t="shared" si="30"/>
        <v>139.73656387665199</v>
      </c>
      <c r="L66" s="89">
        <v>441.63</v>
      </c>
      <c r="M66" s="89">
        <v>752.69</v>
      </c>
      <c r="N66" s="89">
        <f t="shared" si="31"/>
        <v>1194.3200000000002</v>
      </c>
      <c r="O66" s="90">
        <v>0.38085196119780684</v>
      </c>
      <c r="P66" s="90">
        <v>0.2593849840255591</v>
      </c>
      <c r="Q66" s="90">
        <v>0.15325479233226838</v>
      </c>
      <c r="R66" s="90">
        <v>9.9640575079872201E-2</v>
      </c>
      <c r="S66" s="90">
        <v>3.5742811501597443E-2</v>
      </c>
      <c r="T66" s="90">
        <v>8.5263578274760388E-2</v>
      </c>
      <c r="U66" s="90">
        <v>5.8406549520766772E-2</v>
      </c>
      <c r="V66" s="90">
        <v>9.016117068E-2</v>
      </c>
      <c r="W66" s="90">
        <v>3.035143769968051E-2</v>
      </c>
      <c r="X66" s="91">
        <f t="shared" si="10"/>
        <v>454.85911429776473</v>
      </c>
      <c r="Y66" s="91">
        <f t="shared" si="11"/>
        <v>309.78867412140579</v>
      </c>
      <c r="Z66" s="91">
        <f t="shared" si="12"/>
        <v>183.03526357827479</v>
      </c>
      <c r="AA66" s="91">
        <f t="shared" si="13"/>
        <v>119.00273162939298</v>
      </c>
      <c r="AB66" s="91">
        <f t="shared" si="14"/>
        <v>42.688354632587867</v>
      </c>
      <c r="AC66" s="91">
        <f t="shared" si="15"/>
        <v>101.83199680511184</v>
      </c>
      <c r="AD66" s="91">
        <f t="shared" si="16"/>
        <v>69.756110223642182</v>
      </c>
      <c r="AE66" s="91">
        <f t="shared" si="17"/>
        <v>107.68128936653761</v>
      </c>
      <c r="AF66" s="91">
        <f t="shared" si="18"/>
        <v>36.249329073482428</v>
      </c>
      <c r="AH66" s="89">
        <v>976.66</v>
      </c>
      <c r="AI66" s="91">
        <f t="shared" si="19"/>
        <v>371.96287642345004</v>
      </c>
      <c r="AJ66" s="91">
        <f t="shared" si="20"/>
        <v>253.33093849840253</v>
      </c>
      <c r="AK66" s="91">
        <f t="shared" si="21"/>
        <v>149.67782547923323</v>
      </c>
      <c r="AL66" s="91">
        <f t="shared" si="22"/>
        <v>97.314964057507979</v>
      </c>
      <c r="AM66" s="91">
        <f t="shared" si="23"/>
        <v>34.908574281150159</v>
      </c>
      <c r="AN66" s="91">
        <f t="shared" si="24"/>
        <v>83.273526357827478</v>
      </c>
      <c r="AO66" s="91">
        <f t="shared" si="25"/>
        <v>57.043340654952075</v>
      </c>
      <c r="AP66" s="91">
        <f t="shared" si="26"/>
        <v>88.056808956328794</v>
      </c>
      <c r="AQ66" s="91">
        <f t="shared" si="27"/>
        <v>29.643035143769964</v>
      </c>
    </row>
    <row r="67" spans="1:43" x14ac:dyDescent="0.35">
      <c r="A67" s="75" t="s">
        <v>79</v>
      </c>
      <c r="B67" s="74">
        <v>888</v>
      </c>
      <c r="C67" s="75" t="s">
        <v>89</v>
      </c>
      <c r="D67" s="89">
        <v>16631.009999999998</v>
      </c>
      <c r="E67" s="90">
        <v>0.24122360981165847</v>
      </c>
      <c r="F67" s="90">
        <v>0.1599046073</v>
      </c>
      <c r="G67" s="90">
        <v>4.661987439970447E-2</v>
      </c>
      <c r="H67" s="91">
        <f t="shared" si="28"/>
        <v>4011.7922670137896</v>
      </c>
      <c r="I67" s="91">
        <f t="shared" si="29"/>
        <v>2659.3751230523726</v>
      </c>
      <c r="J67" s="91">
        <f t="shared" si="30"/>
        <v>775.3355973402289</v>
      </c>
      <c r="L67" s="89">
        <v>2529.56</v>
      </c>
      <c r="M67" s="89">
        <v>5863.23</v>
      </c>
      <c r="N67" s="89">
        <f t="shared" si="31"/>
        <v>8392.7899999999991</v>
      </c>
      <c r="O67" s="90">
        <v>0.24122360981165847</v>
      </c>
      <c r="P67" s="90">
        <v>2.0222734012682587E-2</v>
      </c>
      <c r="Q67" s="90">
        <v>5.6898129160488371E-2</v>
      </c>
      <c r="R67" s="90">
        <v>6.9831251426651988E-2</v>
      </c>
      <c r="S67" s="90">
        <v>7.7783386440357136E-2</v>
      </c>
      <c r="T67" s="90">
        <v>0.12856106256112565</v>
      </c>
      <c r="U67" s="90">
        <v>9.0434425970912072E-2</v>
      </c>
      <c r="V67" s="90">
        <v>0.1599046073</v>
      </c>
      <c r="W67" s="90">
        <v>2.4848871000326345E-2</v>
      </c>
      <c r="X67" s="91">
        <f t="shared" si="10"/>
        <v>2024.5391001911889</v>
      </c>
      <c r="Y67" s="91">
        <f t="shared" si="11"/>
        <v>169.72515979430227</v>
      </c>
      <c r="Z67" s="91">
        <f t="shared" si="12"/>
        <v>477.53404943685513</v>
      </c>
      <c r="AA67" s="91">
        <f t="shared" si="13"/>
        <v>586.07902866109043</v>
      </c>
      <c r="AB67" s="91">
        <f t="shared" si="14"/>
        <v>652.81962788276485</v>
      </c>
      <c r="AC67" s="91">
        <f t="shared" si="15"/>
        <v>1078.9860002523897</v>
      </c>
      <c r="AD67" s="91">
        <f t="shared" si="16"/>
        <v>758.99714594441105</v>
      </c>
      <c r="AE67" s="91">
        <f t="shared" si="17"/>
        <v>1342.0457891013668</v>
      </c>
      <c r="AF67" s="91">
        <f t="shared" si="18"/>
        <v>208.55135604282893</v>
      </c>
      <c r="AH67" s="89">
        <v>6604.71</v>
      </c>
      <c r="AI67" s="91">
        <f t="shared" si="19"/>
        <v>1593.2119879591587</v>
      </c>
      <c r="AJ67" s="91">
        <f t="shared" si="20"/>
        <v>133.56529356090482</v>
      </c>
      <c r="AK67" s="91">
        <f t="shared" si="21"/>
        <v>375.79564264756914</v>
      </c>
      <c r="AL67" s="91">
        <f t="shared" si="22"/>
        <v>461.21516461012266</v>
      </c>
      <c r="AM67" s="91">
        <f t="shared" si="23"/>
        <v>513.73671025649116</v>
      </c>
      <c r="AN67" s="91">
        <f t="shared" si="24"/>
        <v>849.10853550809225</v>
      </c>
      <c r="AO67" s="91">
        <f t="shared" si="25"/>
        <v>597.29315755434266</v>
      </c>
      <c r="AP67" s="91">
        <f t="shared" si="26"/>
        <v>1056.1235588803829</v>
      </c>
      <c r="AQ67" s="91">
        <f t="shared" si="27"/>
        <v>164.1195867845654</v>
      </c>
    </row>
    <row r="68" spans="1:43" x14ac:dyDescent="0.35">
      <c r="A68" s="75" t="s">
        <v>79</v>
      </c>
      <c r="B68" s="74">
        <v>341</v>
      </c>
      <c r="C68" s="75" t="s">
        <v>90</v>
      </c>
      <c r="D68" s="89">
        <v>6701.37</v>
      </c>
      <c r="E68" s="90">
        <v>0.35361370953431187</v>
      </c>
      <c r="F68" s="90">
        <v>0.2479936566</v>
      </c>
      <c r="G68" s="90">
        <v>6.3639746929661331E-2</v>
      </c>
      <c r="H68" s="91">
        <f t="shared" si="28"/>
        <v>2369.6963046619517</v>
      </c>
      <c r="I68" s="91">
        <f t="shared" si="29"/>
        <v>1661.8972505295419</v>
      </c>
      <c r="J68" s="91">
        <f t="shared" si="30"/>
        <v>426.47349088202452</v>
      </c>
      <c r="L68" s="89">
        <v>1259.26</v>
      </c>
      <c r="M68" s="89">
        <v>2059.9699999999998</v>
      </c>
      <c r="N68" s="89">
        <f t="shared" si="31"/>
        <v>3319.2299999999996</v>
      </c>
      <c r="O68" s="90">
        <v>0.35361370953431187</v>
      </c>
      <c r="P68" s="90">
        <v>0.19409170762784639</v>
      </c>
      <c r="Q68" s="90">
        <v>0.27518380959599786</v>
      </c>
      <c r="R68" s="90">
        <v>8.2126885469567201E-2</v>
      </c>
      <c r="S68" s="90">
        <v>6.9771848707647993E-2</v>
      </c>
      <c r="T68" s="90">
        <v>8.9878052356862248E-2</v>
      </c>
      <c r="U68" s="90">
        <v>4.5023876298036836E-2</v>
      </c>
      <c r="V68" s="90">
        <v>0.2479936566</v>
      </c>
      <c r="W68" s="90">
        <v>3.3496082661519246E-2</v>
      </c>
      <c r="X68" s="91">
        <f t="shared" si="10"/>
        <v>1173.7252330975739</v>
      </c>
      <c r="Y68" s="91">
        <f t="shared" si="11"/>
        <v>644.23501870957648</v>
      </c>
      <c r="Z68" s="91">
        <f t="shared" si="12"/>
        <v>913.3983563253239</v>
      </c>
      <c r="AA68" s="91">
        <f t="shared" si="13"/>
        <v>272.59802205715152</v>
      </c>
      <c r="AB68" s="91">
        <f t="shared" si="14"/>
        <v>231.58881338588643</v>
      </c>
      <c r="AC68" s="91">
        <f t="shared" si="15"/>
        <v>298.32592772446782</v>
      </c>
      <c r="AD68" s="91">
        <f t="shared" si="16"/>
        <v>149.44460092473278</v>
      </c>
      <c r="AE68" s="91">
        <f t="shared" si="17"/>
        <v>823.14798479641786</v>
      </c>
      <c r="AF68" s="91">
        <f t="shared" si="18"/>
        <v>111.1812024525945</v>
      </c>
      <c r="AH68" s="89">
        <v>2227.0500000000002</v>
      </c>
      <c r="AI68" s="91">
        <f t="shared" si="19"/>
        <v>787.51541181838934</v>
      </c>
      <c r="AJ68" s="91">
        <f t="shared" si="20"/>
        <v>432.25193747259533</v>
      </c>
      <c r="AK68" s="91">
        <f t="shared" si="21"/>
        <v>612.8481031607671</v>
      </c>
      <c r="AL68" s="91">
        <f t="shared" si="22"/>
        <v>182.90068028499965</v>
      </c>
      <c r="AM68" s="91">
        <f t="shared" si="23"/>
        <v>155.38539566436748</v>
      </c>
      <c r="AN68" s="91">
        <f t="shared" si="24"/>
        <v>200.16291650135008</v>
      </c>
      <c r="AO68" s="91">
        <f t="shared" si="25"/>
        <v>100.27042370954294</v>
      </c>
      <c r="AP68" s="91">
        <f t="shared" si="26"/>
        <v>552.29427293103004</v>
      </c>
      <c r="AQ68" s="91">
        <f t="shared" si="27"/>
        <v>74.597450891336436</v>
      </c>
    </row>
    <row r="69" spans="1:43" x14ac:dyDescent="0.35">
      <c r="A69" s="75" t="s">
        <v>79</v>
      </c>
      <c r="B69" s="74">
        <v>352</v>
      </c>
      <c r="C69" s="75" t="s">
        <v>91</v>
      </c>
      <c r="D69" s="89">
        <v>7869.13</v>
      </c>
      <c r="E69" s="90">
        <v>0.46805610767221306</v>
      </c>
      <c r="F69" s="90">
        <v>0.45579305549999999</v>
      </c>
      <c r="G69" s="90">
        <v>4.9064238745574106E-2</v>
      </c>
      <c r="H69" s="91">
        <f t="shared" si="28"/>
        <v>3683.1943585666422</v>
      </c>
      <c r="I69" s="91">
        <f t="shared" si="29"/>
        <v>3586.6948068267147</v>
      </c>
      <c r="J69" s="91">
        <f t="shared" si="30"/>
        <v>386.09287303995956</v>
      </c>
      <c r="L69" s="89">
        <v>1541.88</v>
      </c>
      <c r="M69" s="89">
        <v>1651.08</v>
      </c>
      <c r="N69" s="89">
        <f t="shared" si="31"/>
        <v>3192.96</v>
      </c>
      <c r="O69" s="90">
        <v>0.46805610767221306</v>
      </c>
      <c r="P69" s="90">
        <v>0.11889968203961378</v>
      </c>
      <c r="Q69" s="90">
        <v>0.21586301449782677</v>
      </c>
      <c r="R69" s="90">
        <v>0.17292499246424162</v>
      </c>
      <c r="S69" s="90">
        <v>7.7039759633616284E-2</v>
      </c>
      <c r="T69" s="90">
        <v>0.16943058837256789</v>
      </c>
      <c r="U69" s="90">
        <v>9.8093696216563109E-2</v>
      </c>
      <c r="V69" s="90">
        <v>0.45579305549999999</v>
      </c>
      <c r="W69" s="90">
        <v>2.4640538033395176E-2</v>
      </c>
      <c r="X69" s="91">
        <f t="shared" si="10"/>
        <v>1494.4844295530695</v>
      </c>
      <c r="Y69" s="91">
        <f t="shared" si="11"/>
        <v>379.64192876520519</v>
      </c>
      <c r="Z69" s="91">
        <f t="shared" si="12"/>
        <v>689.24197077098097</v>
      </c>
      <c r="AA69" s="91">
        <f t="shared" si="13"/>
        <v>552.14258393862497</v>
      </c>
      <c r="AB69" s="91">
        <f t="shared" si="14"/>
        <v>245.98487091975144</v>
      </c>
      <c r="AC69" s="91">
        <f t="shared" si="15"/>
        <v>540.98509145007438</v>
      </c>
      <c r="AD69" s="91">
        <f t="shared" si="16"/>
        <v>313.20924827163736</v>
      </c>
      <c r="AE69" s="91">
        <f t="shared" si="17"/>
        <v>1455.3289944892799</v>
      </c>
      <c r="AF69" s="91">
        <f t="shared" si="18"/>
        <v>78.676252319109466</v>
      </c>
      <c r="AH69" s="89">
        <v>1724.14</v>
      </c>
      <c r="AI69" s="91">
        <f t="shared" si="19"/>
        <v>806.9942574819695</v>
      </c>
      <c r="AJ69" s="91">
        <f t="shared" si="20"/>
        <v>204.99969779177971</v>
      </c>
      <c r="AK69" s="91">
        <f t="shared" si="21"/>
        <v>372.17805781628306</v>
      </c>
      <c r="AL69" s="91">
        <f t="shared" si="22"/>
        <v>298.14689650729758</v>
      </c>
      <c r="AM69" s="91">
        <f t="shared" si="23"/>
        <v>132.82733117470318</v>
      </c>
      <c r="AN69" s="91">
        <f t="shared" si="24"/>
        <v>292.1220546366792</v>
      </c>
      <c r="AO69" s="91">
        <f t="shared" si="25"/>
        <v>169.12726539482512</v>
      </c>
      <c r="AP69" s="91">
        <f t="shared" si="26"/>
        <v>785.85103870977002</v>
      </c>
      <c r="AQ69" s="91">
        <f t="shared" si="27"/>
        <v>42.483737244897959</v>
      </c>
    </row>
    <row r="70" spans="1:43" x14ac:dyDescent="0.35">
      <c r="A70" s="75" t="s">
        <v>79</v>
      </c>
      <c r="B70" s="74">
        <v>353</v>
      </c>
      <c r="C70" s="75" t="s">
        <v>92</v>
      </c>
      <c r="D70" s="89">
        <v>3963.27</v>
      </c>
      <c r="E70" s="90">
        <v>0.33514588321227123</v>
      </c>
      <c r="F70" s="90">
        <v>0.36017586489999998</v>
      </c>
      <c r="G70" s="90">
        <v>4.7095528153320458E-2</v>
      </c>
      <c r="H70" s="91">
        <f t="shared" si="28"/>
        <v>1328.2736245586982</v>
      </c>
      <c r="I70" s="91">
        <f t="shared" si="29"/>
        <v>1427.474200082223</v>
      </c>
      <c r="J70" s="91">
        <f t="shared" si="30"/>
        <v>186.65229386421038</v>
      </c>
      <c r="L70" s="89">
        <v>831.96</v>
      </c>
      <c r="M70" s="89">
        <v>1020.84</v>
      </c>
      <c r="N70" s="89">
        <f t="shared" si="31"/>
        <v>1852.8000000000002</v>
      </c>
      <c r="O70" s="90">
        <v>0.33514588321227123</v>
      </c>
      <c r="P70" s="90">
        <v>4.7223084083152345E-2</v>
      </c>
      <c r="Q70" s="90">
        <v>0.10573999379460131</v>
      </c>
      <c r="R70" s="90">
        <v>0.1325473161650636</v>
      </c>
      <c r="S70" s="90">
        <v>0.1300651566863171</v>
      </c>
      <c r="T70" s="90">
        <v>0.21985727582997208</v>
      </c>
      <c r="U70" s="90">
        <v>9.053676698727893E-2</v>
      </c>
      <c r="V70" s="90">
        <v>0.36017586489999998</v>
      </c>
      <c r="W70" s="90">
        <v>2.3485261182737121E-2</v>
      </c>
      <c r="X70" s="91">
        <f t="shared" si="10"/>
        <v>620.95829241569618</v>
      </c>
      <c r="Y70" s="91">
        <f t="shared" si="11"/>
        <v>87.494930189264679</v>
      </c>
      <c r="Z70" s="91">
        <f t="shared" si="12"/>
        <v>195.91506050263732</v>
      </c>
      <c r="AA70" s="91">
        <f t="shared" si="13"/>
        <v>245.58366739062987</v>
      </c>
      <c r="AB70" s="91">
        <f t="shared" si="14"/>
        <v>240.98472230840835</v>
      </c>
      <c r="AC70" s="91">
        <f t="shared" si="15"/>
        <v>407.35156065777232</v>
      </c>
      <c r="AD70" s="91">
        <f t="shared" si="16"/>
        <v>167.74652187403041</v>
      </c>
      <c r="AE70" s="91">
        <f t="shared" si="17"/>
        <v>667.33384248672007</v>
      </c>
      <c r="AF70" s="91">
        <f t="shared" si="18"/>
        <v>43.51349191937534</v>
      </c>
      <c r="AH70" s="89">
        <v>1012.79</v>
      </c>
      <c r="AI70" s="91">
        <f t="shared" si="19"/>
        <v>339.43239905855614</v>
      </c>
      <c r="AJ70" s="91">
        <f t="shared" si="20"/>
        <v>47.827067328575865</v>
      </c>
      <c r="AK70" s="91">
        <f t="shared" si="21"/>
        <v>107.09240831523425</v>
      </c>
      <c r="AL70" s="91">
        <f t="shared" si="22"/>
        <v>134.24259633881476</v>
      </c>
      <c r="AM70" s="91">
        <f t="shared" si="23"/>
        <v>131.7286900403351</v>
      </c>
      <c r="AN70" s="91">
        <f t="shared" si="24"/>
        <v>222.66925038783742</v>
      </c>
      <c r="AO70" s="91">
        <f t="shared" si="25"/>
        <v>91.694732237046225</v>
      </c>
      <c r="AP70" s="91">
        <f t="shared" si="26"/>
        <v>364.78251421207096</v>
      </c>
      <c r="AQ70" s="91">
        <f t="shared" si="27"/>
        <v>23.785637673264329</v>
      </c>
    </row>
    <row r="71" spans="1:43" x14ac:dyDescent="0.35">
      <c r="A71" s="75" t="s">
        <v>79</v>
      </c>
      <c r="B71" s="74">
        <v>354</v>
      </c>
      <c r="C71" s="75" t="s">
        <v>93</v>
      </c>
      <c r="D71" s="89">
        <v>3514.09</v>
      </c>
      <c r="E71" s="90">
        <v>0.30956379646861243</v>
      </c>
      <c r="F71" s="90">
        <v>0.27612795210000002</v>
      </c>
      <c r="G71" s="90">
        <v>5.0820199421035703E-2</v>
      </c>
      <c r="H71" s="91">
        <f t="shared" si="28"/>
        <v>1087.8350415323862</v>
      </c>
      <c r="I71" s="91">
        <f t="shared" si="29"/>
        <v>970.33847519508913</v>
      </c>
      <c r="J71" s="91">
        <f t="shared" si="30"/>
        <v>178.58675458346735</v>
      </c>
      <c r="L71" s="89">
        <v>667.9</v>
      </c>
      <c r="M71" s="89">
        <v>1049.47</v>
      </c>
      <c r="N71" s="89">
        <f t="shared" si="31"/>
        <v>1717.37</v>
      </c>
      <c r="O71" s="90">
        <v>0.30956379646861243</v>
      </c>
      <c r="P71" s="90">
        <v>3.6940935472857629E-2</v>
      </c>
      <c r="Q71" s="90">
        <v>0.1203141003755548</v>
      </c>
      <c r="R71" s="90">
        <v>0.1707067258449983</v>
      </c>
      <c r="S71" s="90">
        <v>0.12297712529873676</v>
      </c>
      <c r="T71" s="90">
        <v>0.12304540798907478</v>
      </c>
      <c r="U71" s="90">
        <v>0.1510413110276545</v>
      </c>
      <c r="V71" s="90">
        <v>0.27612795210000002</v>
      </c>
      <c r="W71" s="90">
        <v>2.7588964414234307E-2</v>
      </c>
      <c r="X71" s="91">
        <f t="shared" si="10"/>
        <v>531.63557714130093</v>
      </c>
      <c r="Y71" s="91">
        <f t="shared" si="11"/>
        <v>63.441254353021506</v>
      </c>
      <c r="Z71" s="91">
        <f t="shared" si="12"/>
        <v>206.62382656196655</v>
      </c>
      <c r="AA71" s="91">
        <f t="shared" si="13"/>
        <v>293.16660976442472</v>
      </c>
      <c r="AB71" s="91">
        <f t="shared" si="14"/>
        <v>211.19722567429153</v>
      </c>
      <c r="AC71" s="91">
        <f t="shared" si="15"/>
        <v>211.31449231819732</v>
      </c>
      <c r="AD71" s="91">
        <f t="shared" si="16"/>
        <v>259.39381631956297</v>
      </c>
      <c r="AE71" s="91">
        <f t="shared" si="17"/>
        <v>474.21386109797697</v>
      </c>
      <c r="AF71" s="91">
        <f t="shared" si="18"/>
        <v>47.380459816073568</v>
      </c>
      <c r="AH71" s="89">
        <v>1066.26</v>
      </c>
      <c r="AI71" s="91">
        <f t="shared" si="19"/>
        <v>330.07549362262267</v>
      </c>
      <c r="AJ71" s="91">
        <f t="shared" si="20"/>
        <v>39.388641857289173</v>
      </c>
      <c r="AK71" s="91">
        <f t="shared" si="21"/>
        <v>128.28611266643907</v>
      </c>
      <c r="AL71" s="91">
        <f t="shared" si="22"/>
        <v>182.0177534994879</v>
      </c>
      <c r="AM71" s="91">
        <f t="shared" si="23"/>
        <v>131.12558962103105</v>
      </c>
      <c r="AN71" s="91">
        <f t="shared" si="24"/>
        <v>131.19839672243086</v>
      </c>
      <c r="AO71" s="91">
        <f t="shared" si="25"/>
        <v>161.04930829634688</v>
      </c>
      <c r="AP71" s="91">
        <f t="shared" si="26"/>
        <v>294.42419020614602</v>
      </c>
      <c r="AQ71" s="91">
        <f t="shared" si="27"/>
        <v>29.417009196321473</v>
      </c>
    </row>
    <row r="72" spans="1:43" x14ac:dyDescent="0.35">
      <c r="A72" s="75" t="s">
        <v>79</v>
      </c>
      <c r="B72" s="74">
        <v>355</v>
      </c>
      <c r="C72" s="75" t="s">
        <v>94</v>
      </c>
      <c r="D72" s="89">
        <v>4684.4399999999996</v>
      </c>
      <c r="E72" s="90">
        <v>0.34154103852596313</v>
      </c>
      <c r="F72" s="90">
        <v>0.2409015025</v>
      </c>
      <c r="G72" s="90">
        <v>4.8272078990674712E-2</v>
      </c>
      <c r="H72" s="91">
        <f t="shared" si="28"/>
        <v>1599.9285025125625</v>
      </c>
      <c r="I72" s="91">
        <f t="shared" si="29"/>
        <v>1128.4886343710998</v>
      </c>
      <c r="J72" s="91">
        <f t="shared" si="30"/>
        <v>226.12765770707622</v>
      </c>
      <c r="L72" s="89">
        <v>788.83</v>
      </c>
      <c r="M72" s="89">
        <v>1346.77</v>
      </c>
      <c r="N72" s="89">
        <f t="shared" si="31"/>
        <v>2135.6</v>
      </c>
      <c r="O72" s="90">
        <v>0.34154103852596313</v>
      </c>
      <c r="P72" s="90">
        <v>9.5827416453658998E-2</v>
      </c>
      <c r="Q72" s="90">
        <v>0.14433399602385685</v>
      </c>
      <c r="R72" s="90">
        <v>8.5711918962415978E-2</v>
      </c>
      <c r="S72" s="90">
        <v>0.1228060210167566</v>
      </c>
      <c r="T72" s="90">
        <v>7.8670832149957404E-2</v>
      </c>
      <c r="U72" s="90">
        <v>0.10235728486225504</v>
      </c>
      <c r="V72" s="90">
        <v>0.2409015025</v>
      </c>
      <c r="W72" s="90">
        <v>2.4418540412131925E-2</v>
      </c>
      <c r="X72" s="91">
        <f t="shared" si="10"/>
        <v>729.39504187604678</v>
      </c>
      <c r="Y72" s="91">
        <f t="shared" si="11"/>
        <v>204.64903057843415</v>
      </c>
      <c r="Z72" s="91">
        <f t="shared" si="12"/>
        <v>308.23968190854868</v>
      </c>
      <c r="AA72" s="91">
        <f t="shared" si="13"/>
        <v>183.04637413613557</v>
      </c>
      <c r="AB72" s="91">
        <f t="shared" si="14"/>
        <v>262.26453848338537</v>
      </c>
      <c r="AC72" s="91">
        <f t="shared" si="15"/>
        <v>168.00942913944903</v>
      </c>
      <c r="AD72" s="91">
        <f t="shared" si="16"/>
        <v>218.59421755183186</v>
      </c>
      <c r="AE72" s="91">
        <f t="shared" si="17"/>
        <v>514.46924873900002</v>
      </c>
      <c r="AF72" s="91">
        <f t="shared" si="18"/>
        <v>52.148234904148936</v>
      </c>
      <c r="AH72" s="89">
        <v>1561.29</v>
      </c>
      <c r="AI72" s="91">
        <f t="shared" si="19"/>
        <v>533.244608040201</v>
      </c>
      <c r="AJ72" s="91">
        <f t="shared" si="20"/>
        <v>149.61438703493326</v>
      </c>
      <c r="AK72" s="91">
        <f t="shared" si="21"/>
        <v>225.34722465208745</v>
      </c>
      <c r="AL72" s="91">
        <f t="shared" si="22"/>
        <v>133.82116195683045</v>
      </c>
      <c r="AM72" s="91">
        <f t="shared" si="23"/>
        <v>191.73581255325189</v>
      </c>
      <c r="AN72" s="91">
        <f t="shared" si="24"/>
        <v>122.82798352740699</v>
      </c>
      <c r="AO72" s="91">
        <f t="shared" si="25"/>
        <v>159.80940528259018</v>
      </c>
      <c r="AP72" s="91">
        <f t="shared" si="26"/>
        <v>376.11710683822497</v>
      </c>
      <c r="AQ72" s="91">
        <f t="shared" si="27"/>
        <v>38.124422960057451</v>
      </c>
    </row>
    <row r="73" spans="1:43" x14ac:dyDescent="0.35">
      <c r="A73" s="75" t="s">
        <v>79</v>
      </c>
      <c r="B73" s="74">
        <v>343</v>
      </c>
      <c r="C73" s="75" t="s">
        <v>95</v>
      </c>
      <c r="D73" s="89">
        <v>3485.39</v>
      </c>
      <c r="E73" s="90">
        <v>0.25178102737157854</v>
      </c>
      <c r="F73" s="90">
        <v>8.7126664270000001E-2</v>
      </c>
      <c r="G73" s="90">
        <v>6.3918240083145672E-2</v>
      </c>
      <c r="H73" s="91">
        <f t="shared" si="28"/>
        <v>877.55507499062605</v>
      </c>
      <c r="I73" s="91">
        <f t="shared" si="29"/>
        <v>303.67040438001527</v>
      </c>
      <c r="J73" s="91">
        <f t="shared" si="30"/>
        <v>222.77999480339508</v>
      </c>
      <c r="L73" s="89">
        <v>520.09</v>
      </c>
      <c r="M73" s="89">
        <v>1279.33</v>
      </c>
      <c r="N73" s="89">
        <f t="shared" si="31"/>
        <v>1799.42</v>
      </c>
      <c r="O73" s="90">
        <v>0.25178102737157854</v>
      </c>
      <c r="P73" s="90">
        <v>7.580454679657514E-2</v>
      </c>
      <c r="Q73" s="90">
        <v>0.1223796870386773</v>
      </c>
      <c r="R73" s="90">
        <v>4.0596397992323591E-2</v>
      </c>
      <c r="S73" s="90">
        <v>2.0962503690581634E-2</v>
      </c>
      <c r="T73" s="90">
        <v>6.0525538824918811E-2</v>
      </c>
      <c r="U73" s="90">
        <v>0.12821080602302923</v>
      </c>
      <c r="V73" s="90">
        <v>8.7126664270000001E-2</v>
      </c>
      <c r="W73" s="90">
        <v>3.4697508896797152E-2</v>
      </c>
      <c r="X73" s="91">
        <f t="shared" si="10"/>
        <v>453.05981627296586</v>
      </c>
      <c r="Y73" s="91">
        <f t="shared" si="11"/>
        <v>136.40421759669323</v>
      </c>
      <c r="Z73" s="91">
        <f t="shared" si="12"/>
        <v>220.21245645113672</v>
      </c>
      <c r="AA73" s="91">
        <f t="shared" si="13"/>
        <v>73.049970475346925</v>
      </c>
      <c r="AB73" s="91">
        <f t="shared" si="14"/>
        <v>37.720348390906402</v>
      </c>
      <c r="AC73" s="91">
        <f t="shared" si="15"/>
        <v>108.91086507233541</v>
      </c>
      <c r="AD73" s="91">
        <f t="shared" si="16"/>
        <v>230.70508857395927</v>
      </c>
      <c r="AE73" s="91">
        <f t="shared" si="17"/>
        <v>156.77746222072341</v>
      </c>
      <c r="AF73" s="91">
        <f t="shared" si="18"/>
        <v>62.435391459074737</v>
      </c>
      <c r="AH73" s="89">
        <v>1331.46</v>
      </c>
      <c r="AI73" s="91">
        <f t="shared" si="19"/>
        <v>335.23636670416198</v>
      </c>
      <c r="AJ73" s="91">
        <f t="shared" si="20"/>
        <v>100.93072187776794</v>
      </c>
      <c r="AK73" s="91">
        <f t="shared" si="21"/>
        <v>162.94365810451728</v>
      </c>
      <c r="AL73" s="91">
        <f t="shared" si="22"/>
        <v>54.052480070859168</v>
      </c>
      <c r="AM73" s="91">
        <f t="shared" si="23"/>
        <v>27.910735163861823</v>
      </c>
      <c r="AN73" s="91">
        <f t="shared" si="24"/>
        <v>80.587333923826407</v>
      </c>
      <c r="AO73" s="91">
        <f t="shared" si="25"/>
        <v>170.7075597874225</v>
      </c>
      <c r="AP73" s="91">
        <f t="shared" si="26"/>
        <v>116.0056684089342</v>
      </c>
      <c r="AQ73" s="91">
        <f t="shared" si="27"/>
        <v>46.198345195729537</v>
      </c>
    </row>
    <row r="74" spans="1:43" x14ac:dyDescent="0.35">
      <c r="A74" s="75" t="s">
        <v>79</v>
      </c>
      <c r="B74" s="74">
        <v>342</v>
      </c>
      <c r="C74" s="75" t="s">
        <v>96</v>
      </c>
      <c r="D74" s="89">
        <v>2432.02</v>
      </c>
      <c r="E74" s="90">
        <v>0.28339100346020762</v>
      </c>
      <c r="F74" s="90">
        <v>7.7029702970000002E-2</v>
      </c>
      <c r="G74" s="90">
        <v>5.4854493947978367E-2</v>
      </c>
      <c r="H74" s="91">
        <f t="shared" si="28"/>
        <v>689.21258823529411</v>
      </c>
      <c r="I74" s="91">
        <f t="shared" si="29"/>
        <v>187.33777821709941</v>
      </c>
      <c r="J74" s="91">
        <f t="shared" si="30"/>
        <v>133.40722637136236</v>
      </c>
      <c r="L74" s="89">
        <v>479.23</v>
      </c>
      <c r="M74" s="89">
        <v>912.95</v>
      </c>
      <c r="N74" s="89">
        <f t="shared" si="31"/>
        <v>1392.18</v>
      </c>
      <c r="O74" s="90">
        <v>0.28339100346020762</v>
      </c>
      <c r="P74" s="90">
        <v>9.9800399201596807E-2</v>
      </c>
      <c r="Q74" s="90">
        <v>0.14339741569492595</v>
      </c>
      <c r="R74" s="90">
        <v>0.13551843681058934</v>
      </c>
      <c r="S74" s="90">
        <v>9.6123542388906399E-2</v>
      </c>
      <c r="T74" s="90">
        <v>8.204643344889169E-2</v>
      </c>
      <c r="U74" s="90">
        <v>0.10127114192667297</v>
      </c>
      <c r="V74" s="90">
        <v>7.7029702970000002E-2</v>
      </c>
      <c r="W74" s="90">
        <v>2.8323578595317724E-2</v>
      </c>
      <c r="X74" s="91">
        <f t="shared" si="10"/>
        <v>394.53128719723185</v>
      </c>
      <c r="Y74" s="91">
        <f t="shared" si="11"/>
        <v>138.94011976047904</v>
      </c>
      <c r="Z74" s="91">
        <f t="shared" si="12"/>
        <v>199.63501418216202</v>
      </c>
      <c r="AA74" s="91">
        <f t="shared" si="13"/>
        <v>188.66605735896627</v>
      </c>
      <c r="AB74" s="91">
        <f t="shared" si="14"/>
        <v>133.82127324298773</v>
      </c>
      <c r="AC74" s="91">
        <f t="shared" si="15"/>
        <v>114.22340371887803</v>
      </c>
      <c r="AD74" s="91">
        <f t="shared" si="16"/>
        <v>140.98765836747558</v>
      </c>
      <c r="AE74" s="91">
        <f t="shared" si="17"/>
        <v>107.2392118807746</v>
      </c>
      <c r="AF74" s="91">
        <f t="shared" si="18"/>
        <v>39.431519648829429</v>
      </c>
      <c r="AH74" s="89">
        <v>1021.29</v>
      </c>
      <c r="AI74" s="91">
        <f t="shared" si="19"/>
        <v>289.42439792387546</v>
      </c>
      <c r="AJ74" s="91">
        <f t="shared" si="20"/>
        <v>101.92514970059879</v>
      </c>
      <c r="AK74" s="91">
        <f t="shared" si="21"/>
        <v>146.45034667507093</v>
      </c>
      <c r="AL74" s="91">
        <f t="shared" si="22"/>
        <v>138.40362433028679</v>
      </c>
      <c r="AM74" s="91">
        <f t="shared" si="23"/>
        <v>98.170012606366214</v>
      </c>
      <c r="AN74" s="91">
        <f t="shared" si="24"/>
        <v>83.793202017018587</v>
      </c>
      <c r="AO74" s="91">
        <f t="shared" si="25"/>
        <v>103.42720453829183</v>
      </c>
      <c r="AP74" s="91">
        <f t="shared" si="26"/>
        <v>78.669665346231298</v>
      </c>
      <c r="AQ74" s="91">
        <f t="shared" si="27"/>
        <v>28.926587583612037</v>
      </c>
    </row>
    <row r="75" spans="1:43" x14ac:dyDescent="0.35">
      <c r="A75" s="75" t="s">
        <v>79</v>
      </c>
      <c r="B75" s="74">
        <v>356</v>
      </c>
      <c r="C75" s="75" t="s">
        <v>97</v>
      </c>
      <c r="D75" s="89">
        <v>4384.5600000000004</v>
      </c>
      <c r="E75" s="90">
        <v>0.19803297190535693</v>
      </c>
      <c r="F75" s="90">
        <v>0.1473151751</v>
      </c>
      <c r="G75" s="90">
        <v>4.1052327262214514E-2</v>
      </c>
      <c r="H75" s="91">
        <f t="shared" si="28"/>
        <v>868.28744729735183</v>
      </c>
      <c r="I75" s="91">
        <f t="shared" si="29"/>
        <v>645.91222413645608</v>
      </c>
      <c r="J75" s="91">
        <f t="shared" si="30"/>
        <v>179.99639202081528</v>
      </c>
      <c r="L75" s="89">
        <v>442.49</v>
      </c>
      <c r="M75" s="89">
        <v>1707.65</v>
      </c>
      <c r="N75" s="89">
        <f t="shared" si="31"/>
        <v>2150.1400000000003</v>
      </c>
      <c r="O75" s="90">
        <v>0.19803297190535693</v>
      </c>
      <c r="P75" s="90">
        <v>5.5177028835624774E-2</v>
      </c>
      <c r="Q75" s="90">
        <v>4.3861783671979557E-2</v>
      </c>
      <c r="R75" s="90">
        <v>3.2729042462586691E-2</v>
      </c>
      <c r="S75" s="90">
        <v>3.4189074096605425E-2</v>
      </c>
      <c r="T75" s="90">
        <v>9.1738654337510647E-2</v>
      </c>
      <c r="U75" s="90">
        <v>0.10201971042705925</v>
      </c>
      <c r="V75" s="90">
        <v>0.1473151751</v>
      </c>
      <c r="W75" s="90">
        <v>2.3099667364789946E-2</v>
      </c>
      <c r="X75" s="91">
        <f t="shared" si="10"/>
        <v>425.7986142125842</v>
      </c>
      <c r="Y75" s="91">
        <f t="shared" si="11"/>
        <v>118.63833678063027</v>
      </c>
      <c r="Z75" s="91">
        <f t="shared" si="12"/>
        <v>94.308975544470144</v>
      </c>
      <c r="AA75" s="91">
        <f t="shared" si="13"/>
        <v>70.372023360506162</v>
      </c>
      <c r="AB75" s="91">
        <f t="shared" si="14"/>
        <v>73.511295778075194</v>
      </c>
      <c r="AC75" s="91">
        <f t="shared" si="15"/>
        <v>197.25095023725518</v>
      </c>
      <c r="AD75" s="91">
        <f t="shared" si="16"/>
        <v>219.3566601776372</v>
      </c>
      <c r="AE75" s="91">
        <f t="shared" si="17"/>
        <v>316.74825058951404</v>
      </c>
      <c r="AF75" s="91">
        <f t="shared" si="18"/>
        <v>49.667518787729463</v>
      </c>
      <c r="AH75" s="89">
        <v>1904.58</v>
      </c>
      <c r="AI75" s="91">
        <f t="shared" si="19"/>
        <v>377.16963763150471</v>
      </c>
      <c r="AJ75" s="91">
        <f t="shared" si="20"/>
        <v>105.08906557975423</v>
      </c>
      <c r="AK75" s="91">
        <f t="shared" si="21"/>
        <v>83.538275945978825</v>
      </c>
      <c r="AL75" s="91">
        <f t="shared" si="22"/>
        <v>62.335079693393361</v>
      </c>
      <c r="AM75" s="91">
        <f t="shared" si="23"/>
        <v>65.115826742912759</v>
      </c>
      <c r="AN75" s="91">
        <f t="shared" si="24"/>
        <v>174.72360627813603</v>
      </c>
      <c r="AO75" s="91">
        <f t="shared" si="25"/>
        <v>194.30470008516849</v>
      </c>
      <c r="AP75" s="91">
        <f t="shared" si="26"/>
        <v>280.573536191958</v>
      </c>
      <c r="AQ75" s="91">
        <f t="shared" si="27"/>
        <v>43.995164469631632</v>
      </c>
    </row>
    <row r="76" spans="1:43" x14ac:dyDescent="0.35">
      <c r="A76" s="75" t="s">
        <v>79</v>
      </c>
      <c r="B76" s="74">
        <v>357</v>
      </c>
      <c r="C76" s="75" t="s">
        <v>98</v>
      </c>
      <c r="D76" s="89">
        <v>3277.62</v>
      </c>
      <c r="E76" s="90">
        <v>0.35409141260896787</v>
      </c>
      <c r="F76" s="90">
        <v>0.1792077819</v>
      </c>
      <c r="G76" s="90">
        <v>6.2061521856449003E-2</v>
      </c>
      <c r="H76" s="91">
        <f t="shared" ref="H76:H107" si="32">$D76*E76</f>
        <v>1160.5770957954053</v>
      </c>
      <c r="I76" s="91">
        <f t="shared" ref="I76:I107" si="33">$D76*F76</f>
        <v>587.37501011107804</v>
      </c>
      <c r="J76" s="91">
        <f t="shared" ref="J76:J107" si="34">$D76*G76</f>
        <v>203.41408526713437</v>
      </c>
      <c r="L76" s="89">
        <v>531.20000000000005</v>
      </c>
      <c r="M76" s="89">
        <v>1068.28</v>
      </c>
      <c r="N76" s="89">
        <f t="shared" ref="N76:N107" si="35">L76+M76</f>
        <v>1599.48</v>
      </c>
      <c r="O76" s="90">
        <v>0.35409141260896787</v>
      </c>
      <c r="P76" s="90">
        <v>5.0156739811912224E-2</v>
      </c>
      <c r="Q76" s="90">
        <v>8.7848932676518887E-2</v>
      </c>
      <c r="R76" s="90">
        <v>7.3742349604418569E-2</v>
      </c>
      <c r="S76" s="90">
        <v>0.17047320495596358</v>
      </c>
      <c r="T76" s="90">
        <v>0.2007015972533214</v>
      </c>
      <c r="U76" s="90">
        <v>7.9713390058217648E-2</v>
      </c>
      <c r="V76" s="90">
        <v>0.1792077819</v>
      </c>
      <c r="W76" s="90">
        <v>3.0925507900677201E-2</v>
      </c>
      <c r="X76" s="91">
        <f t="shared" si="10"/>
        <v>566.36213263979198</v>
      </c>
      <c r="Y76" s="91">
        <f t="shared" si="11"/>
        <v>80.224702194357363</v>
      </c>
      <c r="Z76" s="91">
        <f t="shared" si="12"/>
        <v>140.51261083743844</v>
      </c>
      <c r="AA76" s="91">
        <f t="shared" si="13"/>
        <v>117.94941334527542</v>
      </c>
      <c r="AB76" s="91">
        <f t="shared" si="14"/>
        <v>272.6684818629646</v>
      </c>
      <c r="AC76" s="91">
        <f t="shared" si="15"/>
        <v>321.01819077474249</v>
      </c>
      <c r="AD76" s="91">
        <f t="shared" si="16"/>
        <v>127.49997313031797</v>
      </c>
      <c r="AE76" s="91">
        <f t="shared" si="17"/>
        <v>286.63926299341199</v>
      </c>
      <c r="AF76" s="91">
        <f t="shared" si="18"/>
        <v>49.464731376975173</v>
      </c>
      <c r="AH76" s="89">
        <v>1275.4000000000001</v>
      </c>
      <c r="AI76" s="91">
        <f t="shared" si="19"/>
        <v>451.60818764147763</v>
      </c>
      <c r="AJ76" s="91">
        <f t="shared" si="20"/>
        <v>63.969905956112854</v>
      </c>
      <c r="AK76" s="91">
        <f t="shared" si="21"/>
        <v>112.0425287356322</v>
      </c>
      <c r="AL76" s="91">
        <f t="shared" si="22"/>
        <v>94.05099268547545</v>
      </c>
      <c r="AM76" s="91">
        <f t="shared" si="23"/>
        <v>217.42152560083596</v>
      </c>
      <c r="AN76" s="91">
        <f t="shared" si="24"/>
        <v>255.97481713688614</v>
      </c>
      <c r="AO76" s="91">
        <f t="shared" si="25"/>
        <v>101.6664576802508</v>
      </c>
      <c r="AP76" s="91">
        <f t="shared" si="26"/>
        <v>228.56160503526002</v>
      </c>
      <c r="AQ76" s="91">
        <f t="shared" si="27"/>
        <v>39.442392776523704</v>
      </c>
    </row>
    <row r="77" spans="1:43" x14ac:dyDescent="0.35">
      <c r="A77" s="75" t="s">
        <v>79</v>
      </c>
      <c r="B77" s="74">
        <v>358</v>
      </c>
      <c r="C77" s="75" t="s">
        <v>99</v>
      </c>
      <c r="D77" s="89">
        <v>3450.03</v>
      </c>
      <c r="E77" s="90">
        <v>0.17140259149806775</v>
      </c>
      <c r="F77" s="90">
        <v>0.2723900608</v>
      </c>
      <c r="G77" s="90">
        <v>3.1432748538011694E-2</v>
      </c>
      <c r="H77" s="91">
        <f t="shared" si="32"/>
        <v>591.3440827460787</v>
      </c>
      <c r="I77" s="91">
        <f t="shared" si="33"/>
        <v>939.75388146182411</v>
      </c>
      <c r="J77" s="91">
        <f t="shared" si="34"/>
        <v>108.44392543859649</v>
      </c>
      <c r="L77" s="89">
        <v>295.77</v>
      </c>
      <c r="M77" s="89">
        <v>1363.92</v>
      </c>
      <c r="N77" s="89">
        <f t="shared" si="35"/>
        <v>1659.69</v>
      </c>
      <c r="O77" s="90">
        <v>0.17140259149806775</v>
      </c>
      <c r="P77" s="90">
        <v>9.9414303329223176E-3</v>
      </c>
      <c r="Q77" s="90">
        <v>2.7897657213316891E-2</v>
      </c>
      <c r="R77" s="90">
        <v>2.4352651048088779E-2</v>
      </c>
      <c r="S77" s="90">
        <v>6.5736744759556098E-2</v>
      </c>
      <c r="T77" s="90">
        <v>6.7663378545006161E-2</v>
      </c>
      <c r="U77" s="90">
        <v>8.73150431565968E-2</v>
      </c>
      <c r="V77" s="90">
        <v>0.2723900608</v>
      </c>
      <c r="W77" s="90">
        <v>1.7782426778242679E-2</v>
      </c>
      <c r="X77" s="91">
        <f t="shared" ref="X77:X140" si="36">$N77*O77</f>
        <v>284.47516708342806</v>
      </c>
      <c r="Y77" s="91">
        <f t="shared" ref="Y77:Y140" si="37">$N77*P77</f>
        <v>16.499692509247843</v>
      </c>
      <c r="Z77" s="91">
        <f t="shared" ref="Z77:Z140" si="38">$N77*Q77</f>
        <v>46.30146270036991</v>
      </c>
      <c r="AA77" s="91">
        <f t="shared" ref="AA77:AA140" si="39">$N77*R77</f>
        <v>40.417851418002464</v>
      </c>
      <c r="AB77" s="91">
        <f t="shared" ref="AB77:AB140" si="40">$N77*S77</f>
        <v>109.10261790998767</v>
      </c>
      <c r="AC77" s="91">
        <f t="shared" ref="AC77:AC140" si="41">$N77*T77</f>
        <v>112.30023273736128</v>
      </c>
      <c r="AD77" s="91">
        <f t="shared" ref="AD77:AD140" si="42">$N77*U77</f>
        <v>144.91590397657214</v>
      </c>
      <c r="AE77" s="91">
        <f t="shared" ref="AE77:AE140" si="43">$N77*V77</f>
        <v>452.08306000915201</v>
      </c>
      <c r="AF77" s="91">
        <f t="shared" ref="AF77:AF140" si="44">$N77*W77</f>
        <v>29.513315899581592</v>
      </c>
      <c r="AH77" s="89">
        <v>1676.77</v>
      </c>
      <c r="AI77" s="91">
        <f t="shared" ref="AI77:AI140" si="45">$AH77*O77</f>
        <v>287.40272334621505</v>
      </c>
      <c r="AJ77" s="91">
        <f t="shared" ref="AJ77:AJ140" si="46">$AH77*P77</f>
        <v>16.669492139334153</v>
      </c>
      <c r="AK77" s="91">
        <f t="shared" ref="AK77:AK140" si="47">$AH77*Q77</f>
        <v>46.777954685573363</v>
      </c>
      <c r="AL77" s="91">
        <f t="shared" ref="AL77:AL140" si="48">$AH77*R77</f>
        <v>40.833794697903819</v>
      </c>
      <c r="AM77" s="91">
        <f t="shared" ref="AM77:AM140" si="49">$AH77*S77</f>
        <v>110.22540151048088</v>
      </c>
      <c r="AN77" s="91">
        <f t="shared" ref="AN77:AN140" si="50">$AH77*T77</f>
        <v>113.45592324290998</v>
      </c>
      <c r="AO77" s="91">
        <f t="shared" ref="AO77:AO140" si="51">$AH77*U77</f>
        <v>146.40724491368681</v>
      </c>
      <c r="AP77" s="91">
        <f t="shared" ref="AP77:AP140" si="52">$AH77*V77</f>
        <v>456.73548224761601</v>
      </c>
      <c r="AQ77" s="91">
        <f t="shared" ref="AQ77:AQ140" si="53">$AH77*W77</f>
        <v>29.817039748953977</v>
      </c>
    </row>
    <row r="78" spans="1:43" x14ac:dyDescent="0.35">
      <c r="A78" s="75" t="s">
        <v>79</v>
      </c>
      <c r="B78" s="74">
        <v>877</v>
      </c>
      <c r="C78" s="75" t="s">
        <v>100</v>
      </c>
      <c r="D78" s="89">
        <v>2741.95</v>
      </c>
      <c r="E78" s="90">
        <v>0.23949579831932774</v>
      </c>
      <c r="F78" s="90">
        <v>0.17509898809999999</v>
      </c>
      <c r="G78" s="90">
        <v>4.0756586354424681E-2</v>
      </c>
      <c r="H78" s="91">
        <f t="shared" si="32"/>
        <v>656.6855042016806</v>
      </c>
      <c r="I78" s="91">
        <f t="shared" si="33"/>
        <v>480.11267042079493</v>
      </c>
      <c r="J78" s="91">
        <f t="shared" si="34"/>
        <v>111.75252195451475</v>
      </c>
      <c r="L78" s="89">
        <v>282.64999999999998</v>
      </c>
      <c r="M78" s="89">
        <v>1152.92</v>
      </c>
      <c r="N78" s="89">
        <f t="shared" si="35"/>
        <v>1435.5700000000002</v>
      </c>
      <c r="O78" s="90">
        <v>0.23949579831932774</v>
      </c>
      <c r="P78" s="90">
        <v>1.0503406510219531E-2</v>
      </c>
      <c r="Q78" s="90">
        <v>3.2172596517789552E-2</v>
      </c>
      <c r="R78" s="90">
        <v>2.1763815291445873E-2</v>
      </c>
      <c r="S78" s="90">
        <v>8.1283118849356545E-2</v>
      </c>
      <c r="T78" s="90">
        <v>7.8349735049205144E-2</v>
      </c>
      <c r="U78" s="90">
        <v>0.13663890991672975</v>
      </c>
      <c r="V78" s="90">
        <v>0.17509898809999999</v>
      </c>
      <c r="W78" s="90">
        <v>2.253384912959381E-2</v>
      </c>
      <c r="X78" s="91">
        <f t="shared" si="36"/>
        <v>343.81298319327738</v>
      </c>
      <c r="Y78" s="91">
        <f t="shared" si="37"/>
        <v>15.078375283875854</v>
      </c>
      <c r="Z78" s="91">
        <f t="shared" si="38"/>
        <v>46.186014383043151</v>
      </c>
      <c r="AA78" s="91">
        <f t="shared" si="39"/>
        <v>31.243480317940957</v>
      </c>
      <c r="AB78" s="91">
        <f t="shared" si="40"/>
        <v>116.68760692657079</v>
      </c>
      <c r="AC78" s="91">
        <f t="shared" si="41"/>
        <v>112.47652914458745</v>
      </c>
      <c r="AD78" s="91">
        <f t="shared" si="42"/>
        <v>196.15471990915975</v>
      </c>
      <c r="AE78" s="91">
        <f t="shared" si="43"/>
        <v>251.36685434671702</v>
      </c>
      <c r="AF78" s="91">
        <f t="shared" si="44"/>
        <v>32.348917794970987</v>
      </c>
      <c r="AH78" s="89">
        <v>1238.22</v>
      </c>
      <c r="AI78" s="91">
        <f t="shared" si="45"/>
        <v>296.54848739495799</v>
      </c>
      <c r="AJ78" s="91">
        <f t="shared" si="46"/>
        <v>13.005528009084028</v>
      </c>
      <c r="AK78" s="91">
        <f t="shared" si="47"/>
        <v>39.836752460257379</v>
      </c>
      <c r="AL78" s="91">
        <f t="shared" si="48"/>
        <v>26.948391370174111</v>
      </c>
      <c r="AM78" s="91">
        <f t="shared" si="49"/>
        <v>100.64638342165026</v>
      </c>
      <c r="AN78" s="91">
        <f t="shared" si="50"/>
        <v>97.014208932626801</v>
      </c>
      <c r="AO78" s="91">
        <f t="shared" si="51"/>
        <v>169.18903103709312</v>
      </c>
      <c r="AP78" s="91">
        <f t="shared" si="52"/>
        <v>216.81106904518199</v>
      </c>
      <c r="AQ78" s="91">
        <f t="shared" si="53"/>
        <v>27.901862669245649</v>
      </c>
    </row>
    <row r="79" spans="1:43" x14ac:dyDescent="0.35">
      <c r="A79" s="75" t="s">
        <v>79</v>
      </c>
      <c r="B79" s="74">
        <v>943</v>
      </c>
      <c r="C79" s="75" t="s">
        <v>101</v>
      </c>
      <c r="D79" s="89">
        <v>2484.5</v>
      </c>
      <c r="E79" s="90">
        <v>0.14809756097560975</v>
      </c>
      <c r="F79" s="90">
        <v>5.4769654479999999E-2</v>
      </c>
      <c r="G79" s="90">
        <v>3.6968085106382977E-2</v>
      </c>
      <c r="H79" s="91">
        <f t="shared" si="32"/>
        <v>367.9483902439024</v>
      </c>
      <c r="I79" s="91">
        <f t="shared" si="33"/>
        <v>136.07520655555999</v>
      </c>
      <c r="J79" s="91">
        <f t="shared" si="34"/>
        <v>91.847207446808511</v>
      </c>
      <c r="L79" s="89">
        <v>238.06</v>
      </c>
      <c r="M79" s="89">
        <v>1052.05</v>
      </c>
      <c r="N79" s="89">
        <f t="shared" si="35"/>
        <v>1290.1099999999999</v>
      </c>
      <c r="O79" s="90">
        <v>0.14809756097560975</v>
      </c>
      <c r="P79" s="90">
        <v>2.273183812090946E-2</v>
      </c>
      <c r="Q79" s="90">
        <v>4.3837971419361771E-2</v>
      </c>
      <c r="R79" s="90">
        <v>3.0561382035961711E-2</v>
      </c>
      <c r="S79" s="90">
        <v>1.3967981089502524E-2</v>
      </c>
      <c r="T79" s="90">
        <v>2.148920167615773E-2</v>
      </c>
      <c r="U79" s="90">
        <v>7.9402600193402811E-2</v>
      </c>
      <c r="V79" s="90">
        <v>5.4769654479999999E-2</v>
      </c>
      <c r="W79" s="90">
        <v>1.972364608870069E-2</v>
      </c>
      <c r="X79" s="91">
        <f t="shared" si="36"/>
        <v>191.06214439024387</v>
      </c>
      <c r="Y79" s="91">
        <f t="shared" si="37"/>
        <v>29.326571678166502</v>
      </c>
      <c r="Z79" s="91">
        <f t="shared" si="38"/>
        <v>56.555805307832813</v>
      </c>
      <c r="AA79" s="91">
        <f t="shared" si="39"/>
        <v>39.427544578414562</v>
      </c>
      <c r="AB79" s="91">
        <f t="shared" si="40"/>
        <v>18.020232083378101</v>
      </c>
      <c r="AC79" s="91">
        <f t="shared" si="41"/>
        <v>27.723433974427845</v>
      </c>
      <c r="AD79" s="91">
        <f t="shared" si="42"/>
        <v>102.4380885355109</v>
      </c>
      <c r="AE79" s="91">
        <f t="shared" si="43"/>
        <v>70.658878941192796</v>
      </c>
      <c r="AF79" s="91">
        <f t="shared" si="44"/>
        <v>25.445673055493646</v>
      </c>
      <c r="AH79" s="89">
        <v>1118.93</v>
      </c>
      <c r="AI79" s="91">
        <f t="shared" si="45"/>
        <v>165.71080390243904</v>
      </c>
      <c r="AJ79" s="91">
        <f t="shared" si="46"/>
        <v>25.435335628629225</v>
      </c>
      <c r="AK79" s="91">
        <f t="shared" si="47"/>
        <v>49.051621360266466</v>
      </c>
      <c r="AL79" s="91">
        <f t="shared" si="48"/>
        <v>34.196047201498637</v>
      </c>
      <c r="AM79" s="91">
        <f t="shared" si="49"/>
        <v>15.62919308047706</v>
      </c>
      <c r="AN79" s="91">
        <f t="shared" si="50"/>
        <v>24.044912431503171</v>
      </c>
      <c r="AO79" s="91">
        <f t="shared" si="51"/>
        <v>88.845951434404213</v>
      </c>
      <c r="AP79" s="91">
        <f t="shared" si="52"/>
        <v>61.2834094873064</v>
      </c>
      <c r="AQ79" s="91">
        <f t="shared" si="53"/>
        <v>22.069379318029863</v>
      </c>
    </row>
    <row r="80" spans="1:43" x14ac:dyDescent="0.35">
      <c r="A80" s="75" t="s">
        <v>79</v>
      </c>
      <c r="B80" s="74">
        <v>359</v>
      </c>
      <c r="C80" s="75" t="s">
        <v>102</v>
      </c>
      <c r="D80" s="89">
        <v>4650.96</v>
      </c>
      <c r="E80" s="90">
        <v>0.28896923134862351</v>
      </c>
      <c r="F80" s="90">
        <v>0.1306863966</v>
      </c>
      <c r="G80" s="90">
        <v>5.07486418444415E-2</v>
      </c>
      <c r="H80" s="91">
        <f t="shared" si="32"/>
        <v>1343.984336233194</v>
      </c>
      <c r="I80" s="91">
        <f t="shared" si="33"/>
        <v>607.81720313073606</v>
      </c>
      <c r="J80" s="91">
        <f t="shared" si="34"/>
        <v>236.02990327282365</v>
      </c>
      <c r="L80" s="89">
        <v>657.49</v>
      </c>
      <c r="M80" s="89">
        <v>1835.46</v>
      </c>
      <c r="N80" s="89">
        <f t="shared" si="35"/>
        <v>2492.9499999999998</v>
      </c>
      <c r="O80" s="90">
        <v>0.28896923134862351</v>
      </c>
      <c r="P80" s="90">
        <v>3.3172195365894316E-2</v>
      </c>
      <c r="Q80" s="90">
        <v>7.7901872534311273E-2</v>
      </c>
      <c r="R80" s="90">
        <v>8.5958770906262152E-2</v>
      </c>
      <c r="S80" s="90">
        <v>7.3401122409290434E-2</v>
      </c>
      <c r="T80" s="90">
        <v>0.10718453075512585</v>
      </c>
      <c r="U80" s="90">
        <v>0.11496360504528533</v>
      </c>
      <c r="V80" s="90">
        <v>0.1306863966</v>
      </c>
      <c r="W80" s="90">
        <v>2.5919458692567936E-2</v>
      </c>
      <c r="X80" s="91">
        <f t="shared" si="36"/>
        <v>720.38584529055095</v>
      </c>
      <c r="Y80" s="91">
        <f t="shared" si="37"/>
        <v>82.696624437406228</v>
      </c>
      <c r="Z80" s="91">
        <f t="shared" si="38"/>
        <v>194.20547313441128</v>
      </c>
      <c r="AA80" s="91">
        <f t="shared" si="39"/>
        <v>214.29091793076623</v>
      </c>
      <c r="AB80" s="91">
        <f t="shared" si="40"/>
        <v>182.98532811024057</v>
      </c>
      <c r="AC80" s="91">
        <f t="shared" si="41"/>
        <v>267.20567594599095</v>
      </c>
      <c r="AD80" s="91">
        <f t="shared" si="42"/>
        <v>286.59851919764401</v>
      </c>
      <c r="AE80" s="91">
        <f t="shared" si="43"/>
        <v>325.79465240396996</v>
      </c>
      <c r="AF80" s="91">
        <f t="shared" si="44"/>
        <v>64.615914547637232</v>
      </c>
      <c r="AH80" s="89">
        <v>1971.5</v>
      </c>
      <c r="AI80" s="91">
        <f t="shared" si="45"/>
        <v>569.7028396038113</v>
      </c>
      <c r="AJ80" s="91">
        <f t="shared" si="46"/>
        <v>65.398983163860649</v>
      </c>
      <c r="AK80" s="91">
        <f t="shared" si="47"/>
        <v>153.58354170139467</v>
      </c>
      <c r="AL80" s="91">
        <f t="shared" si="48"/>
        <v>169.46771684169585</v>
      </c>
      <c r="AM80" s="91">
        <f t="shared" si="49"/>
        <v>144.71031282991609</v>
      </c>
      <c r="AN80" s="91">
        <f t="shared" si="50"/>
        <v>211.31430238373062</v>
      </c>
      <c r="AO80" s="91">
        <f t="shared" si="51"/>
        <v>226.65074734678004</v>
      </c>
      <c r="AP80" s="91">
        <f t="shared" si="52"/>
        <v>257.64823089690003</v>
      </c>
      <c r="AQ80" s="91">
        <f t="shared" si="53"/>
        <v>51.100212812397686</v>
      </c>
    </row>
    <row r="81" spans="1:43" x14ac:dyDescent="0.35">
      <c r="A81" s="75" t="s">
        <v>79</v>
      </c>
      <c r="B81" s="74">
        <v>344</v>
      </c>
      <c r="C81" s="75" t="s">
        <v>103</v>
      </c>
      <c r="D81" s="89">
        <v>4080.81</v>
      </c>
      <c r="E81" s="90">
        <v>0.3146508148327874</v>
      </c>
      <c r="F81" s="90">
        <v>7.5926495459999993E-2</v>
      </c>
      <c r="G81" s="90">
        <v>6.633722671458521E-2</v>
      </c>
      <c r="H81" s="91">
        <f t="shared" si="32"/>
        <v>1284.0301916777871</v>
      </c>
      <c r="I81" s="91">
        <f t="shared" si="33"/>
        <v>309.84160193812255</v>
      </c>
      <c r="J81" s="91">
        <f t="shared" si="34"/>
        <v>270.70961814914648</v>
      </c>
      <c r="L81" s="89">
        <v>691.53</v>
      </c>
      <c r="M81" s="89">
        <v>1526.21</v>
      </c>
      <c r="N81" s="89">
        <f t="shared" si="35"/>
        <v>2217.7399999999998</v>
      </c>
      <c r="O81" s="90">
        <v>0.3146508148327874</v>
      </c>
      <c r="P81" s="90">
        <v>0.15375100500958624</v>
      </c>
      <c r="Q81" s="90">
        <v>0.14929803945822254</v>
      </c>
      <c r="R81" s="90">
        <v>3.9705609499659844E-2</v>
      </c>
      <c r="S81" s="90">
        <v>2.7831034696023254E-2</v>
      </c>
      <c r="T81" s="90">
        <v>8.0277073412084857E-2</v>
      </c>
      <c r="U81" s="90">
        <v>0.1003154183932216</v>
      </c>
      <c r="V81" s="90">
        <v>7.5926495459999993E-2</v>
      </c>
      <c r="W81" s="90">
        <v>3.3763277693474959E-2</v>
      </c>
      <c r="X81" s="91">
        <f t="shared" si="36"/>
        <v>697.81369808726583</v>
      </c>
      <c r="Y81" s="91">
        <f t="shared" si="37"/>
        <v>340.97975384995976</v>
      </c>
      <c r="Z81" s="91">
        <f t="shared" si="38"/>
        <v>331.10423402807839</v>
      </c>
      <c r="AA81" s="91">
        <f t="shared" si="39"/>
        <v>88.05671841177562</v>
      </c>
      <c r="AB81" s="91">
        <f t="shared" si="40"/>
        <v>61.721998886758605</v>
      </c>
      <c r="AC81" s="91">
        <f t="shared" si="41"/>
        <v>178.03367678891706</v>
      </c>
      <c r="AD81" s="91">
        <f t="shared" si="42"/>
        <v>222.47351598738325</v>
      </c>
      <c r="AE81" s="91">
        <f t="shared" si="43"/>
        <v>168.38522604146036</v>
      </c>
      <c r="AF81" s="91">
        <f t="shared" si="44"/>
        <v>74.878171471927146</v>
      </c>
      <c r="AH81" s="89">
        <v>1709.71</v>
      </c>
      <c r="AI81" s="91">
        <f t="shared" si="45"/>
        <v>537.96164462776494</v>
      </c>
      <c r="AJ81" s="91">
        <f t="shared" si="46"/>
        <v>262.86963077493971</v>
      </c>
      <c r="AK81" s="91">
        <f t="shared" si="47"/>
        <v>255.25635104211767</v>
      </c>
      <c r="AL81" s="91">
        <f t="shared" si="48"/>
        <v>67.885077617663427</v>
      </c>
      <c r="AM81" s="91">
        <f t="shared" si="49"/>
        <v>47.582998330137919</v>
      </c>
      <c r="AN81" s="91">
        <f t="shared" si="50"/>
        <v>137.2505151833756</v>
      </c>
      <c r="AO81" s="91">
        <f t="shared" si="51"/>
        <v>171.5102739810749</v>
      </c>
      <c r="AP81" s="91">
        <f t="shared" si="52"/>
        <v>129.81228855291658</v>
      </c>
      <c r="AQ81" s="91">
        <f t="shared" si="53"/>
        <v>57.725413505311074</v>
      </c>
    </row>
    <row r="82" spans="1:43" x14ac:dyDescent="0.35">
      <c r="A82" s="75" t="s">
        <v>104</v>
      </c>
      <c r="B82" s="74">
        <v>301</v>
      </c>
      <c r="C82" s="75" t="s">
        <v>105</v>
      </c>
      <c r="D82" s="89">
        <v>4239.57</v>
      </c>
      <c r="E82" s="90">
        <v>0.24776550998948474</v>
      </c>
      <c r="F82" s="90">
        <v>0.56946291989999998</v>
      </c>
      <c r="G82" s="90">
        <v>4.9979233005676311E-2</v>
      </c>
      <c r="H82" s="91">
        <f t="shared" si="32"/>
        <v>1050.4192231861198</v>
      </c>
      <c r="I82" s="91">
        <f t="shared" si="33"/>
        <v>2414.2779113204429</v>
      </c>
      <c r="J82" s="91">
        <f t="shared" si="34"/>
        <v>211.89045687387511</v>
      </c>
      <c r="L82" s="89">
        <v>889.75</v>
      </c>
      <c r="M82" s="89">
        <v>674.43</v>
      </c>
      <c r="N82" s="89">
        <f t="shared" si="35"/>
        <v>1564.1799999999998</v>
      </c>
      <c r="O82" s="90">
        <v>0.24776550998948474</v>
      </c>
      <c r="P82" s="90">
        <v>0</v>
      </c>
      <c r="Q82" s="90">
        <v>1.2693787837497103E-2</v>
      </c>
      <c r="R82" s="90">
        <v>0.10731650166949798</v>
      </c>
      <c r="S82" s="90">
        <v>0.15236365766504598</v>
      </c>
      <c r="T82" s="90">
        <v>0.36390980890551738</v>
      </c>
      <c r="U82" s="90">
        <v>0.17854841544139183</v>
      </c>
      <c r="V82" s="90">
        <v>0.56946291989999998</v>
      </c>
      <c r="W82" s="90">
        <v>2.3264831329972858E-2</v>
      </c>
      <c r="X82" s="91">
        <f t="shared" si="36"/>
        <v>387.54985541535223</v>
      </c>
      <c r="Y82" s="91">
        <f t="shared" si="37"/>
        <v>0</v>
      </c>
      <c r="Z82" s="91">
        <f t="shared" si="38"/>
        <v>19.855369059656216</v>
      </c>
      <c r="AA82" s="91">
        <f t="shared" si="39"/>
        <v>167.86232558139534</v>
      </c>
      <c r="AB82" s="91">
        <f t="shared" si="40"/>
        <v>238.32418604651158</v>
      </c>
      <c r="AC82" s="91">
        <f t="shared" si="41"/>
        <v>569.22044489383211</v>
      </c>
      <c r="AD82" s="91">
        <f t="shared" si="42"/>
        <v>279.28186046511627</v>
      </c>
      <c r="AE82" s="91">
        <f t="shared" si="43"/>
        <v>890.74251004918187</v>
      </c>
      <c r="AF82" s="91">
        <f t="shared" si="44"/>
        <v>36.390383869716942</v>
      </c>
      <c r="AH82" s="89">
        <v>556.63</v>
      </c>
      <c r="AI82" s="91">
        <f t="shared" si="45"/>
        <v>137.9137158254469</v>
      </c>
      <c r="AJ82" s="91">
        <f t="shared" si="46"/>
        <v>0</v>
      </c>
      <c r="AK82" s="91">
        <f t="shared" si="47"/>
        <v>7.065743123986012</v>
      </c>
      <c r="AL82" s="91">
        <f t="shared" si="48"/>
        <v>59.73558432429266</v>
      </c>
      <c r="AM82" s="91">
        <f t="shared" si="49"/>
        <v>84.810182766094542</v>
      </c>
      <c r="AN82" s="91">
        <f t="shared" si="50"/>
        <v>202.56311693107813</v>
      </c>
      <c r="AO82" s="91">
        <f t="shared" si="51"/>
        <v>99.385404487141926</v>
      </c>
      <c r="AP82" s="91">
        <f t="shared" si="52"/>
        <v>316.98014510393699</v>
      </c>
      <c r="AQ82" s="91">
        <f t="shared" si="53"/>
        <v>12.949903063202791</v>
      </c>
    </row>
    <row r="83" spans="1:43" x14ac:dyDescent="0.35">
      <c r="A83" s="75" t="s">
        <v>104</v>
      </c>
      <c r="B83" s="74">
        <v>302</v>
      </c>
      <c r="C83" s="75" t="s">
        <v>106</v>
      </c>
      <c r="D83" s="89">
        <v>5534.54</v>
      </c>
      <c r="E83" s="90">
        <v>0.21571518854013061</v>
      </c>
      <c r="F83" s="90">
        <v>0.55322803350000005</v>
      </c>
      <c r="G83" s="90">
        <v>3.352124018522247E-2</v>
      </c>
      <c r="H83" s="91">
        <f t="shared" si="32"/>
        <v>1193.8843395828944</v>
      </c>
      <c r="I83" s="91">
        <f t="shared" si="33"/>
        <v>3061.8626805270901</v>
      </c>
      <c r="J83" s="91">
        <f t="shared" si="34"/>
        <v>185.52464465472116</v>
      </c>
      <c r="L83" s="89">
        <v>492.1</v>
      </c>
      <c r="M83" s="89">
        <v>1442.77</v>
      </c>
      <c r="N83" s="89">
        <f t="shared" si="35"/>
        <v>1934.87</v>
      </c>
      <c r="O83" s="90">
        <v>0.21571518854013061</v>
      </c>
      <c r="P83" s="90">
        <v>0</v>
      </c>
      <c r="Q83" s="90">
        <v>5.2859402314159656E-3</v>
      </c>
      <c r="R83" s="90">
        <v>2.0186464663281445E-2</v>
      </c>
      <c r="S83" s="90">
        <v>3.4962124365270957E-2</v>
      </c>
      <c r="T83" s="90">
        <v>8.191126279863481E-2</v>
      </c>
      <c r="U83" s="90">
        <v>0.14500957296262382</v>
      </c>
      <c r="V83" s="90">
        <v>0.55322803350000005</v>
      </c>
      <c r="W83" s="90">
        <v>1.6675587763000783E-2</v>
      </c>
      <c r="X83" s="91">
        <f t="shared" si="36"/>
        <v>417.38084685064251</v>
      </c>
      <c r="Y83" s="91">
        <f t="shared" si="37"/>
        <v>0</v>
      </c>
      <c r="Z83" s="91">
        <f t="shared" si="38"/>
        <v>10.227607175559809</v>
      </c>
      <c r="AA83" s="91">
        <f t="shared" si="39"/>
        <v>39.058184883043367</v>
      </c>
      <c r="AB83" s="91">
        <f t="shared" si="40"/>
        <v>67.647165570631813</v>
      </c>
      <c r="AC83" s="91">
        <f t="shared" si="41"/>
        <v>158.48764505119453</v>
      </c>
      <c r="AD83" s="91">
        <f t="shared" si="42"/>
        <v>280.57467243819195</v>
      </c>
      <c r="AE83" s="91">
        <f t="shared" si="43"/>
        <v>1070.424325178145</v>
      </c>
      <c r="AF83" s="91">
        <f t="shared" si="44"/>
        <v>32.265094494997321</v>
      </c>
      <c r="AH83" s="89">
        <v>1243.51</v>
      </c>
      <c r="AI83" s="91">
        <f t="shared" si="45"/>
        <v>268.24399410153779</v>
      </c>
      <c r="AJ83" s="91">
        <f t="shared" si="46"/>
        <v>0</v>
      </c>
      <c r="AK83" s="91">
        <f t="shared" si="47"/>
        <v>6.5731195371680675</v>
      </c>
      <c r="AL83" s="91">
        <f t="shared" si="48"/>
        <v>25.102070673437108</v>
      </c>
      <c r="AM83" s="91">
        <f t="shared" si="49"/>
        <v>43.475751269458087</v>
      </c>
      <c r="AN83" s="91">
        <f t="shared" si="50"/>
        <v>101.85747440273038</v>
      </c>
      <c r="AO83" s="91">
        <f t="shared" si="51"/>
        <v>180.32085407475233</v>
      </c>
      <c r="AP83" s="91">
        <f t="shared" si="52"/>
        <v>687.94459193758507</v>
      </c>
      <c r="AQ83" s="91">
        <f t="shared" si="53"/>
        <v>20.736260139169104</v>
      </c>
    </row>
    <row r="84" spans="1:43" x14ac:dyDescent="0.35">
      <c r="A84" s="75" t="s">
        <v>104</v>
      </c>
      <c r="B84" s="74">
        <v>303</v>
      </c>
      <c r="C84" s="75" t="s">
        <v>107</v>
      </c>
      <c r="D84" s="89">
        <v>3704.91</v>
      </c>
      <c r="E84" s="90">
        <v>0.18447010424945071</v>
      </c>
      <c r="F84" s="90">
        <v>0.26800943570000002</v>
      </c>
      <c r="G84" s="90">
        <v>3.8013096949369107E-2</v>
      </c>
      <c r="H84" s="91">
        <f t="shared" si="32"/>
        <v>683.44513393483237</v>
      </c>
      <c r="I84" s="91">
        <f t="shared" si="33"/>
        <v>992.95083841928704</v>
      </c>
      <c r="J84" s="91">
        <f t="shared" si="34"/>
        <v>140.83510301868711</v>
      </c>
      <c r="L84" s="89">
        <v>340.44</v>
      </c>
      <c r="M84" s="89">
        <v>1207.6099999999999</v>
      </c>
      <c r="N84" s="89">
        <f t="shared" si="35"/>
        <v>1548.05</v>
      </c>
      <c r="O84" s="90">
        <v>0.18447010424945071</v>
      </c>
      <c r="P84" s="90">
        <v>0</v>
      </c>
      <c r="Q84" s="90">
        <v>8.2721814543028679E-3</v>
      </c>
      <c r="R84" s="90">
        <v>7.2181454302868583E-2</v>
      </c>
      <c r="S84" s="90">
        <v>8.0320213475650437E-2</v>
      </c>
      <c r="T84" s="90">
        <v>0.12661774516344229</v>
      </c>
      <c r="U84" s="90">
        <v>0.14262841894596398</v>
      </c>
      <c r="V84" s="90">
        <v>0.26800943570000002</v>
      </c>
      <c r="W84" s="90">
        <v>1.9140045828278742E-2</v>
      </c>
      <c r="X84" s="91">
        <f t="shared" si="36"/>
        <v>285.56894488336218</v>
      </c>
      <c r="Y84" s="91">
        <f t="shared" si="37"/>
        <v>0</v>
      </c>
      <c r="Z84" s="91">
        <f t="shared" si="38"/>
        <v>12.805750500333554</v>
      </c>
      <c r="AA84" s="91">
        <f t="shared" si="39"/>
        <v>111.7405003335557</v>
      </c>
      <c r="AB84" s="91">
        <f t="shared" si="40"/>
        <v>124.33970647098066</v>
      </c>
      <c r="AC84" s="91">
        <f t="shared" si="41"/>
        <v>196.01060040026684</v>
      </c>
      <c r="AD84" s="91">
        <f t="shared" si="42"/>
        <v>220.79592394929952</v>
      </c>
      <c r="AE84" s="91">
        <f t="shared" si="43"/>
        <v>414.89200693538504</v>
      </c>
      <c r="AF84" s="91">
        <f t="shared" si="44"/>
        <v>29.629747944466907</v>
      </c>
      <c r="AH84" s="89">
        <v>1102.47</v>
      </c>
      <c r="AI84" s="91">
        <f t="shared" si="45"/>
        <v>203.37275583189194</v>
      </c>
      <c r="AJ84" s="91">
        <f t="shared" si="46"/>
        <v>0</v>
      </c>
      <c r="AK84" s="91">
        <f t="shared" si="47"/>
        <v>9.1198318879252831</v>
      </c>
      <c r="AL84" s="91">
        <f t="shared" si="48"/>
        <v>79.577887925283534</v>
      </c>
      <c r="AM84" s="91">
        <f t="shared" si="49"/>
        <v>88.550625750500345</v>
      </c>
      <c r="AN84" s="91">
        <f t="shared" si="50"/>
        <v>139.59226551034021</v>
      </c>
      <c r="AO84" s="91">
        <f t="shared" si="51"/>
        <v>157.24355303535691</v>
      </c>
      <c r="AP84" s="91">
        <f t="shared" si="52"/>
        <v>295.47236257617902</v>
      </c>
      <c r="AQ84" s="91">
        <f t="shared" si="53"/>
        <v>21.101326324302466</v>
      </c>
    </row>
    <row r="85" spans="1:43" x14ac:dyDescent="0.35">
      <c r="A85" s="75" t="s">
        <v>104</v>
      </c>
      <c r="B85" s="74">
        <v>304</v>
      </c>
      <c r="C85" s="75" t="s">
        <v>108</v>
      </c>
      <c r="D85" s="89">
        <v>4467.2700000000004</v>
      </c>
      <c r="E85" s="90">
        <v>0.2289428831899798</v>
      </c>
      <c r="F85" s="90">
        <v>0.65884894310000008</v>
      </c>
      <c r="G85" s="90">
        <v>2.7991688057694659E-2</v>
      </c>
      <c r="H85" s="91">
        <f t="shared" si="32"/>
        <v>1022.7496737881012</v>
      </c>
      <c r="I85" s="91">
        <f t="shared" si="33"/>
        <v>2943.2561180423377</v>
      </c>
      <c r="J85" s="91">
        <f t="shared" si="34"/>
        <v>125.04642830949763</v>
      </c>
      <c r="L85" s="89">
        <v>615</v>
      </c>
      <c r="M85" s="89">
        <v>768.7</v>
      </c>
      <c r="N85" s="89">
        <f t="shared" si="35"/>
        <v>1383.7</v>
      </c>
      <c r="O85" s="90">
        <v>0.2289428831899798</v>
      </c>
      <c r="P85" s="90">
        <v>0</v>
      </c>
      <c r="Q85" s="90">
        <v>2.894569003581416E-3</v>
      </c>
      <c r="R85" s="90">
        <v>4.7392434872197423E-2</v>
      </c>
      <c r="S85" s="90">
        <v>8.948633665309326E-2</v>
      </c>
      <c r="T85" s="90">
        <v>0.16749251827503311</v>
      </c>
      <c r="U85" s="90">
        <v>0.16710003434234411</v>
      </c>
      <c r="V85" s="90">
        <v>0.65884894310000008</v>
      </c>
      <c r="W85" s="90">
        <v>1.3854969002442232E-2</v>
      </c>
      <c r="X85" s="91">
        <f t="shared" si="36"/>
        <v>316.78826746997504</v>
      </c>
      <c r="Y85" s="91">
        <f t="shared" si="37"/>
        <v>0</v>
      </c>
      <c r="Z85" s="91">
        <f t="shared" si="38"/>
        <v>4.0052151302556052</v>
      </c>
      <c r="AA85" s="91">
        <f t="shared" si="39"/>
        <v>65.576912132659572</v>
      </c>
      <c r="AB85" s="91">
        <f t="shared" si="40"/>
        <v>123.82224402688514</v>
      </c>
      <c r="AC85" s="91">
        <f t="shared" si="41"/>
        <v>231.75939753716332</v>
      </c>
      <c r="AD85" s="91">
        <f t="shared" si="42"/>
        <v>231.21631751950156</v>
      </c>
      <c r="AE85" s="91">
        <f t="shared" si="43"/>
        <v>911.6492825674701</v>
      </c>
      <c r="AF85" s="91">
        <f t="shared" si="44"/>
        <v>19.171120608679317</v>
      </c>
      <c r="AH85" s="89">
        <v>640.80999999999995</v>
      </c>
      <c r="AI85" s="91">
        <f t="shared" si="45"/>
        <v>146.70888897697094</v>
      </c>
      <c r="AJ85" s="91">
        <f t="shared" si="46"/>
        <v>0</v>
      </c>
      <c r="AK85" s="91">
        <f t="shared" si="47"/>
        <v>1.8548687631850072</v>
      </c>
      <c r="AL85" s="91">
        <f t="shared" si="48"/>
        <v>30.369546190452827</v>
      </c>
      <c r="AM85" s="91">
        <f t="shared" si="49"/>
        <v>57.343739390668688</v>
      </c>
      <c r="AN85" s="91">
        <f t="shared" si="50"/>
        <v>107.33088063582396</v>
      </c>
      <c r="AO85" s="91">
        <f t="shared" si="51"/>
        <v>107.07937300691752</v>
      </c>
      <c r="AP85" s="91">
        <f t="shared" si="52"/>
        <v>422.19699122791104</v>
      </c>
      <c r="AQ85" s="91">
        <f t="shared" si="53"/>
        <v>8.8784026864550061</v>
      </c>
    </row>
    <row r="86" spans="1:43" x14ac:dyDescent="0.35">
      <c r="A86" s="75" t="s">
        <v>104</v>
      </c>
      <c r="B86" s="74">
        <v>305</v>
      </c>
      <c r="C86" s="75" t="s">
        <v>109</v>
      </c>
      <c r="D86" s="89">
        <v>4789.45</v>
      </c>
      <c r="E86" s="90">
        <v>0.14629765395894428</v>
      </c>
      <c r="F86" s="90">
        <v>0.2055291514</v>
      </c>
      <c r="G86" s="90">
        <v>3.1939456131349409E-2</v>
      </c>
      <c r="H86" s="91">
        <f t="shared" si="32"/>
        <v>700.68529875366573</v>
      </c>
      <c r="I86" s="91">
        <f t="shared" si="33"/>
        <v>984.37159417272994</v>
      </c>
      <c r="J86" s="91">
        <f t="shared" si="34"/>
        <v>152.97242816829143</v>
      </c>
      <c r="L86" s="89">
        <v>383.43</v>
      </c>
      <c r="M86" s="89">
        <v>1541.22</v>
      </c>
      <c r="N86" s="89">
        <f t="shared" si="35"/>
        <v>1924.65</v>
      </c>
      <c r="O86" s="90">
        <v>0.14629765395894428</v>
      </c>
      <c r="P86" s="90">
        <v>4.9040286859312384E-3</v>
      </c>
      <c r="Q86" s="90">
        <v>5.1202278000421854E-2</v>
      </c>
      <c r="R86" s="90">
        <v>3.5066441678970682E-2</v>
      </c>
      <c r="S86" s="90">
        <v>4.2554313435983968E-2</v>
      </c>
      <c r="T86" s="90">
        <v>8.8008858890529423E-2</v>
      </c>
      <c r="U86" s="90">
        <v>5.6897279055051674E-2</v>
      </c>
      <c r="V86" s="90">
        <v>0.2055291514</v>
      </c>
      <c r="W86" s="90">
        <v>1.5861067799344052E-2</v>
      </c>
      <c r="X86" s="91">
        <f t="shared" si="36"/>
        <v>281.57177969208215</v>
      </c>
      <c r="Y86" s="91">
        <f t="shared" si="37"/>
        <v>9.4385388103775583</v>
      </c>
      <c r="Z86" s="91">
        <f t="shared" si="38"/>
        <v>98.546464353511922</v>
      </c>
      <c r="AA86" s="91">
        <f t="shared" si="39"/>
        <v>67.490626977430921</v>
      </c>
      <c r="AB86" s="91">
        <f t="shared" si="40"/>
        <v>81.90215935456655</v>
      </c>
      <c r="AC86" s="91">
        <f t="shared" si="41"/>
        <v>169.38625026365747</v>
      </c>
      <c r="AD86" s="91">
        <f t="shared" si="42"/>
        <v>109.50734813330521</v>
      </c>
      <c r="AE86" s="91">
        <f t="shared" si="43"/>
        <v>395.57168124201002</v>
      </c>
      <c r="AF86" s="91">
        <f t="shared" si="44"/>
        <v>30.527004140007531</v>
      </c>
      <c r="AH86" s="89">
        <v>1637.92</v>
      </c>
      <c r="AI86" s="91">
        <f t="shared" si="45"/>
        <v>239.62385337243404</v>
      </c>
      <c r="AJ86" s="91">
        <f t="shared" si="46"/>
        <v>8.0324066652604937</v>
      </c>
      <c r="AK86" s="91">
        <f t="shared" si="47"/>
        <v>83.865235182450974</v>
      </c>
      <c r="AL86" s="91">
        <f t="shared" si="48"/>
        <v>57.436026154819665</v>
      </c>
      <c r="AM86" s="91">
        <f t="shared" si="49"/>
        <v>69.700561063066857</v>
      </c>
      <c r="AN86" s="91">
        <f t="shared" si="50"/>
        <v>144.15147015397596</v>
      </c>
      <c r="AO86" s="91">
        <f t="shared" si="51"/>
        <v>93.193191309850235</v>
      </c>
      <c r="AP86" s="91">
        <f t="shared" si="52"/>
        <v>336.640307661088</v>
      </c>
      <c r="AQ86" s="91">
        <f t="shared" si="53"/>
        <v>25.979160169901611</v>
      </c>
    </row>
    <row r="87" spans="1:43" x14ac:dyDescent="0.35">
      <c r="A87" s="75" t="s">
        <v>104</v>
      </c>
      <c r="B87" s="74">
        <v>306</v>
      </c>
      <c r="C87" s="75" t="s">
        <v>110</v>
      </c>
      <c r="D87" s="89">
        <v>5900.34</v>
      </c>
      <c r="E87" s="90">
        <v>0.26950084199154833</v>
      </c>
      <c r="F87" s="90">
        <v>0.38114920929999996</v>
      </c>
      <c r="G87" s="90">
        <v>3.5391494624678908E-2</v>
      </c>
      <c r="H87" s="91">
        <f t="shared" si="32"/>
        <v>1590.1465980364123</v>
      </c>
      <c r="I87" s="91">
        <f t="shared" si="33"/>
        <v>2248.9099256011618</v>
      </c>
      <c r="J87" s="91">
        <f t="shared" si="34"/>
        <v>208.82185139377796</v>
      </c>
      <c r="L87" s="89">
        <v>753.06</v>
      </c>
      <c r="M87" s="89">
        <v>1696.39</v>
      </c>
      <c r="N87" s="89">
        <f t="shared" si="35"/>
        <v>2449.4499999999998</v>
      </c>
      <c r="O87" s="90">
        <v>0.26950084199154833</v>
      </c>
      <c r="P87" s="90">
        <v>5.8009281485037608E-3</v>
      </c>
      <c r="Q87" s="90">
        <v>5.4008641382621222E-3</v>
      </c>
      <c r="R87" s="90">
        <v>6.9691150584093461E-2</v>
      </c>
      <c r="S87" s="90">
        <v>6.1009761561849896E-2</v>
      </c>
      <c r="T87" s="90">
        <v>0.17038726196191389</v>
      </c>
      <c r="U87" s="90">
        <v>0.21507441190590496</v>
      </c>
      <c r="V87" s="90">
        <v>0.38114920929999996</v>
      </c>
      <c r="W87" s="90">
        <v>1.778295476606484E-2</v>
      </c>
      <c r="X87" s="91">
        <f t="shared" si="36"/>
        <v>660.12883741619805</v>
      </c>
      <c r="Y87" s="91">
        <f t="shared" si="37"/>
        <v>14.209083453352536</v>
      </c>
      <c r="Z87" s="91">
        <f t="shared" si="38"/>
        <v>13.229146663466155</v>
      </c>
      <c r="AA87" s="91">
        <f t="shared" si="39"/>
        <v>170.70498879820772</v>
      </c>
      <c r="AB87" s="91">
        <f t="shared" si="40"/>
        <v>149.44036045767322</v>
      </c>
      <c r="AC87" s="91">
        <f t="shared" si="41"/>
        <v>417.35507881260997</v>
      </c>
      <c r="AD87" s="91">
        <f t="shared" si="42"/>
        <v>526.81401824291891</v>
      </c>
      <c r="AE87" s="91">
        <f t="shared" si="43"/>
        <v>933.60593071988478</v>
      </c>
      <c r="AF87" s="91">
        <f t="shared" si="44"/>
        <v>43.558458551737516</v>
      </c>
      <c r="AH87" s="89">
        <v>1791.82</v>
      </c>
      <c r="AI87" s="91">
        <f t="shared" si="45"/>
        <v>482.89699869729611</v>
      </c>
      <c r="AJ87" s="91">
        <f t="shared" si="46"/>
        <v>10.394219075052009</v>
      </c>
      <c r="AK87" s="91">
        <f t="shared" si="47"/>
        <v>9.677376380220835</v>
      </c>
      <c r="AL87" s="91">
        <f t="shared" si="48"/>
        <v>124.87399743959034</v>
      </c>
      <c r="AM87" s="91">
        <f t="shared" si="49"/>
        <v>109.31851096175387</v>
      </c>
      <c r="AN87" s="91">
        <f t="shared" si="50"/>
        <v>305.30330372859652</v>
      </c>
      <c r="AO87" s="91">
        <f t="shared" si="51"/>
        <v>385.3746327412386</v>
      </c>
      <c r="AP87" s="91">
        <f t="shared" si="52"/>
        <v>682.95077620792586</v>
      </c>
      <c r="AQ87" s="91">
        <f t="shared" si="53"/>
        <v>31.8638540089303</v>
      </c>
    </row>
    <row r="88" spans="1:43" x14ac:dyDescent="0.35">
      <c r="A88" s="75" t="s">
        <v>104</v>
      </c>
      <c r="B88" s="74">
        <v>307</v>
      </c>
      <c r="C88" s="75" t="s">
        <v>111</v>
      </c>
      <c r="D88" s="89">
        <v>4976.88</v>
      </c>
      <c r="E88" s="90">
        <v>0.26446868227519804</v>
      </c>
      <c r="F88" s="90">
        <v>0.61690702149999999</v>
      </c>
      <c r="G88" s="90">
        <v>3.0670634012359806E-2</v>
      </c>
      <c r="H88" s="91">
        <f t="shared" si="32"/>
        <v>1316.2288954417877</v>
      </c>
      <c r="I88" s="91">
        <f t="shared" si="33"/>
        <v>3070.2722171629198</v>
      </c>
      <c r="J88" s="91">
        <f t="shared" si="34"/>
        <v>152.64406500343327</v>
      </c>
      <c r="L88" s="89">
        <v>432.52</v>
      </c>
      <c r="M88" s="89">
        <v>946.49</v>
      </c>
      <c r="N88" s="89">
        <f t="shared" si="35"/>
        <v>1379.01</v>
      </c>
      <c r="O88" s="90">
        <v>0.26446868227519804</v>
      </c>
      <c r="P88" s="90">
        <v>0</v>
      </c>
      <c r="Q88" s="90">
        <v>2.0527447863088001E-2</v>
      </c>
      <c r="R88" s="90">
        <v>4.4842420274946226E-2</v>
      </c>
      <c r="S88" s="90">
        <v>7.3552791545871132E-2</v>
      </c>
      <c r="T88" s="90">
        <v>0.14509492191153092</v>
      </c>
      <c r="U88" s="90">
        <v>0.14715234265407276</v>
      </c>
      <c r="V88" s="90">
        <v>0.61690702149999999</v>
      </c>
      <c r="W88" s="90">
        <v>1.4141596108809223E-2</v>
      </c>
      <c r="X88" s="91">
        <f t="shared" si="36"/>
        <v>364.70495754432085</v>
      </c>
      <c r="Y88" s="91">
        <f t="shared" si="37"/>
        <v>0</v>
      </c>
      <c r="Z88" s="91">
        <f t="shared" si="38"/>
        <v>28.307555877676986</v>
      </c>
      <c r="AA88" s="91">
        <f t="shared" si="39"/>
        <v>61.838145983353598</v>
      </c>
      <c r="AB88" s="91">
        <f t="shared" si="40"/>
        <v>101.43003506967175</v>
      </c>
      <c r="AC88" s="91">
        <f t="shared" si="41"/>
        <v>200.08734826522024</v>
      </c>
      <c r="AD88" s="91">
        <f t="shared" si="42"/>
        <v>202.92455204339288</v>
      </c>
      <c r="AE88" s="91">
        <f t="shared" si="43"/>
        <v>850.72095171871501</v>
      </c>
      <c r="AF88" s="91">
        <f t="shared" si="44"/>
        <v>19.501402450009007</v>
      </c>
      <c r="AH88" s="89">
        <v>946.18</v>
      </c>
      <c r="AI88" s="91">
        <f t="shared" si="45"/>
        <v>250.23497779514688</v>
      </c>
      <c r="AJ88" s="91">
        <f t="shared" si="46"/>
        <v>0</v>
      </c>
      <c r="AK88" s="91">
        <f t="shared" si="47"/>
        <v>19.422660619096604</v>
      </c>
      <c r="AL88" s="91">
        <f t="shared" si="48"/>
        <v>42.42900121574862</v>
      </c>
      <c r="AM88" s="91">
        <f t="shared" si="49"/>
        <v>69.594180304872339</v>
      </c>
      <c r="AN88" s="91">
        <f t="shared" si="50"/>
        <v>137.28591321425233</v>
      </c>
      <c r="AO88" s="91">
        <f t="shared" si="51"/>
        <v>139.23260357243055</v>
      </c>
      <c r="AP88" s="91">
        <f t="shared" si="52"/>
        <v>583.70508560286999</v>
      </c>
      <c r="AQ88" s="91">
        <f t="shared" si="53"/>
        <v>13.380495406233109</v>
      </c>
    </row>
    <row r="89" spans="1:43" x14ac:dyDescent="0.35">
      <c r="A89" s="75" t="s">
        <v>104</v>
      </c>
      <c r="B89" s="74">
        <v>308</v>
      </c>
      <c r="C89" s="75" t="s">
        <v>112</v>
      </c>
      <c r="D89" s="89">
        <v>4379.5</v>
      </c>
      <c r="E89" s="90">
        <v>0.32237489521449136</v>
      </c>
      <c r="F89" s="90">
        <v>0.51282942769999995</v>
      </c>
      <c r="G89" s="90">
        <v>3.8516918646508282E-2</v>
      </c>
      <c r="H89" s="91">
        <f t="shared" si="32"/>
        <v>1411.840853591865</v>
      </c>
      <c r="I89" s="91">
        <f t="shared" si="33"/>
        <v>2245.9364786121496</v>
      </c>
      <c r="J89" s="91">
        <f t="shared" si="34"/>
        <v>168.68484521238301</v>
      </c>
      <c r="L89" s="89">
        <v>859.41</v>
      </c>
      <c r="M89" s="89">
        <v>944.01</v>
      </c>
      <c r="N89" s="89">
        <f t="shared" si="35"/>
        <v>1803.42</v>
      </c>
      <c r="O89" s="90">
        <v>0.32237489521449136</v>
      </c>
      <c r="P89" s="90">
        <v>0</v>
      </c>
      <c r="Q89" s="90">
        <v>4.831433422265341E-2</v>
      </c>
      <c r="R89" s="90">
        <v>0.16468590831918506</v>
      </c>
      <c r="S89" s="90">
        <v>0.14518554450642737</v>
      </c>
      <c r="T89" s="90">
        <v>0.16124181421295172</v>
      </c>
      <c r="U89" s="90">
        <v>0.13485326218772739</v>
      </c>
      <c r="V89" s="90">
        <v>0.51282942769999995</v>
      </c>
      <c r="W89" s="90">
        <v>1.9669199821189094E-2</v>
      </c>
      <c r="X89" s="91">
        <f t="shared" si="36"/>
        <v>581.37733352771806</v>
      </c>
      <c r="Y89" s="91">
        <f t="shared" si="37"/>
        <v>0</v>
      </c>
      <c r="Z89" s="91">
        <f t="shared" si="38"/>
        <v>87.131036623817621</v>
      </c>
      <c r="AA89" s="91">
        <f t="shared" si="39"/>
        <v>296.99786078098475</v>
      </c>
      <c r="AB89" s="91">
        <f t="shared" si="40"/>
        <v>261.83051467378124</v>
      </c>
      <c r="AC89" s="91">
        <f t="shared" si="41"/>
        <v>290.78671258792139</v>
      </c>
      <c r="AD89" s="91">
        <f t="shared" si="42"/>
        <v>243.19707009459134</v>
      </c>
      <c r="AE89" s="91">
        <f t="shared" si="43"/>
        <v>924.84684650273391</v>
      </c>
      <c r="AF89" s="91">
        <f t="shared" si="44"/>
        <v>35.471828341528841</v>
      </c>
      <c r="AH89" s="89">
        <v>802.13</v>
      </c>
      <c r="AI89" s="91">
        <f t="shared" si="45"/>
        <v>258.58657469839994</v>
      </c>
      <c r="AJ89" s="91">
        <f t="shared" si="46"/>
        <v>0</v>
      </c>
      <c r="AK89" s="91">
        <f t="shared" si="47"/>
        <v>38.75437691001698</v>
      </c>
      <c r="AL89" s="91">
        <f t="shared" si="48"/>
        <v>132.09950764006791</v>
      </c>
      <c r="AM89" s="91">
        <f t="shared" si="49"/>
        <v>116.45768081494059</v>
      </c>
      <c r="AN89" s="91">
        <f t="shared" si="50"/>
        <v>129.33689643463495</v>
      </c>
      <c r="AO89" s="91">
        <f t="shared" si="51"/>
        <v>108.16984719864178</v>
      </c>
      <c r="AP89" s="91">
        <f t="shared" si="52"/>
        <v>411.35586884100098</v>
      </c>
      <c r="AQ89" s="91">
        <f t="shared" si="53"/>
        <v>15.777255252570408</v>
      </c>
    </row>
    <row r="90" spans="1:43" x14ac:dyDescent="0.35">
      <c r="A90" s="75" t="s">
        <v>104</v>
      </c>
      <c r="B90" s="74">
        <v>203</v>
      </c>
      <c r="C90" s="75" t="s">
        <v>113</v>
      </c>
      <c r="D90" s="89">
        <v>4347.82</v>
      </c>
      <c r="E90" s="90">
        <v>0.30306833427100011</v>
      </c>
      <c r="F90" s="90">
        <v>0.35310119700000003</v>
      </c>
      <c r="G90" s="90">
        <v>4.0985876488507336E-2</v>
      </c>
      <c r="H90" s="91">
        <f t="shared" si="32"/>
        <v>1317.6865651101396</v>
      </c>
      <c r="I90" s="91">
        <f t="shared" si="33"/>
        <v>1535.2204463405401</v>
      </c>
      <c r="J90" s="91">
        <f t="shared" si="34"/>
        <v>178.19921351426194</v>
      </c>
      <c r="L90" s="89">
        <v>564.32000000000005</v>
      </c>
      <c r="M90" s="89">
        <v>1128.74</v>
      </c>
      <c r="N90" s="89">
        <f t="shared" si="35"/>
        <v>1693.06</v>
      </c>
      <c r="O90" s="90">
        <v>0.30306833427100011</v>
      </c>
      <c r="P90" s="90">
        <v>0</v>
      </c>
      <c r="Q90" s="90">
        <v>2.9011409151596067E-2</v>
      </c>
      <c r="R90" s="90">
        <v>8.9808128009062585E-2</v>
      </c>
      <c r="S90" s="90">
        <v>9.0310818465024076E-2</v>
      </c>
      <c r="T90" s="90">
        <v>0.29809139458672174</v>
      </c>
      <c r="U90" s="90">
        <v>0.18797790994052677</v>
      </c>
      <c r="V90" s="90">
        <v>0.35310119700000003</v>
      </c>
      <c r="W90" s="90">
        <v>1.9827726312367951E-2</v>
      </c>
      <c r="X90" s="91">
        <f t="shared" si="36"/>
        <v>513.11287402085941</v>
      </c>
      <c r="Y90" s="91">
        <f t="shared" si="37"/>
        <v>0</v>
      </c>
      <c r="Z90" s="91">
        <f t="shared" si="38"/>
        <v>49.118056378201238</v>
      </c>
      <c r="AA90" s="91">
        <f t="shared" si="39"/>
        <v>152.05054920702349</v>
      </c>
      <c r="AB90" s="91">
        <f t="shared" si="40"/>
        <v>152.90163431039366</v>
      </c>
      <c r="AC90" s="91">
        <f t="shared" si="41"/>
        <v>504.68661651899509</v>
      </c>
      <c r="AD90" s="91">
        <f t="shared" si="42"/>
        <v>318.25788020390826</v>
      </c>
      <c r="AE90" s="91">
        <f t="shared" si="43"/>
        <v>597.82151259282</v>
      </c>
      <c r="AF90" s="91">
        <f t="shared" si="44"/>
        <v>33.569530310417683</v>
      </c>
      <c r="AH90" s="89">
        <v>1069.1600000000001</v>
      </c>
      <c r="AI90" s="91">
        <f t="shared" si="45"/>
        <v>324.02854026918249</v>
      </c>
      <c r="AJ90" s="91">
        <f t="shared" si="46"/>
        <v>0</v>
      </c>
      <c r="AK90" s="91">
        <f t="shared" si="47"/>
        <v>31.017838208520455</v>
      </c>
      <c r="AL90" s="91">
        <f t="shared" si="48"/>
        <v>96.019258142169363</v>
      </c>
      <c r="AM90" s="91">
        <f t="shared" si="49"/>
        <v>96.556714670065148</v>
      </c>
      <c r="AN90" s="91">
        <f t="shared" si="50"/>
        <v>318.70739543633943</v>
      </c>
      <c r="AO90" s="91">
        <f t="shared" si="51"/>
        <v>200.97846219201361</v>
      </c>
      <c r="AP90" s="91">
        <f t="shared" si="52"/>
        <v>377.52167578452008</v>
      </c>
      <c r="AQ90" s="91">
        <f t="shared" si="53"/>
        <v>21.199011864131322</v>
      </c>
    </row>
    <row r="91" spans="1:43" x14ac:dyDescent="0.35">
      <c r="A91" s="75" t="s">
        <v>104</v>
      </c>
      <c r="B91" s="74">
        <v>310</v>
      </c>
      <c r="C91" s="75" t="s">
        <v>114</v>
      </c>
      <c r="D91" s="89">
        <v>3648.92</v>
      </c>
      <c r="E91" s="90">
        <v>0.14813043894042269</v>
      </c>
      <c r="F91" s="90">
        <v>0.65646242769999996</v>
      </c>
      <c r="G91" s="90">
        <v>2.4327200851452031E-2</v>
      </c>
      <c r="H91" s="91">
        <f t="shared" si="32"/>
        <v>540.51612125848715</v>
      </c>
      <c r="I91" s="91">
        <f t="shared" si="33"/>
        <v>2395.3788816830838</v>
      </c>
      <c r="J91" s="91">
        <f t="shared" si="34"/>
        <v>88.768009730880351</v>
      </c>
      <c r="L91" s="89">
        <v>301.85000000000002</v>
      </c>
      <c r="M91" s="89">
        <v>822.17</v>
      </c>
      <c r="N91" s="89">
        <f t="shared" si="35"/>
        <v>1124.02</v>
      </c>
      <c r="O91" s="90">
        <v>0.14813043894042269</v>
      </c>
      <c r="P91" s="90">
        <v>0</v>
      </c>
      <c r="Q91" s="90">
        <v>0</v>
      </c>
      <c r="R91" s="90">
        <v>0</v>
      </c>
      <c r="S91" s="90">
        <v>2.2854272618823383E-2</v>
      </c>
      <c r="T91" s="90">
        <v>6.5423494694543852E-2</v>
      </c>
      <c r="U91" s="90">
        <v>0.13580711998493125</v>
      </c>
      <c r="V91" s="90">
        <v>0.65646242769999996</v>
      </c>
      <c r="W91" s="90">
        <v>1.2485535050855716E-2</v>
      </c>
      <c r="X91" s="91">
        <f t="shared" si="36"/>
        <v>166.5015759778139</v>
      </c>
      <c r="Y91" s="91">
        <f t="shared" si="37"/>
        <v>0</v>
      </c>
      <c r="Z91" s="91">
        <f t="shared" si="38"/>
        <v>0</v>
      </c>
      <c r="AA91" s="91">
        <f t="shared" si="39"/>
        <v>0</v>
      </c>
      <c r="AB91" s="91">
        <f t="shared" si="40"/>
        <v>25.68865950900986</v>
      </c>
      <c r="AC91" s="91">
        <f t="shared" si="41"/>
        <v>73.537316506561183</v>
      </c>
      <c r="AD91" s="91">
        <f t="shared" si="42"/>
        <v>152.64991900546244</v>
      </c>
      <c r="AE91" s="91">
        <f t="shared" si="43"/>
        <v>737.87689798335396</v>
      </c>
      <c r="AF91" s="91">
        <f t="shared" si="44"/>
        <v>14.033991107862843</v>
      </c>
      <c r="AH91" s="89">
        <v>666.91</v>
      </c>
      <c r="AI91" s="91">
        <f t="shared" si="45"/>
        <v>98.789671033757287</v>
      </c>
      <c r="AJ91" s="91">
        <f t="shared" si="46"/>
        <v>0</v>
      </c>
      <c r="AK91" s="91">
        <f t="shared" si="47"/>
        <v>0</v>
      </c>
      <c r="AL91" s="91">
        <f t="shared" si="48"/>
        <v>0</v>
      </c>
      <c r="AM91" s="91">
        <f t="shared" si="49"/>
        <v>15.241742952219502</v>
      </c>
      <c r="AN91" s="91">
        <f t="shared" si="50"/>
        <v>43.63158284673824</v>
      </c>
      <c r="AO91" s="91">
        <f t="shared" si="51"/>
        <v>90.571126389150493</v>
      </c>
      <c r="AP91" s="91">
        <f t="shared" si="52"/>
        <v>437.80135765740698</v>
      </c>
      <c r="AQ91" s="91">
        <f t="shared" si="53"/>
        <v>8.3267281807661853</v>
      </c>
    </row>
    <row r="92" spans="1:43" x14ac:dyDescent="0.35">
      <c r="A92" s="75" t="s">
        <v>104</v>
      </c>
      <c r="B92" s="74">
        <v>311</v>
      </c>
      <c r="C92" s="75" t="s">
        <v>115</v>
      </c>
      <c r="D92" s="89">
        <v>4119.88</v>
      </c>
      <c r="E92" s="90">
        <v>0.18415119091542656</v>
      </c>
      <c r="F92" s="90">
        <v>0.3083463058</v>
      </c>
      <c r="G92" s="90">
        <v>3.9046158136940456E-2</v>
      </c>
      <c r="H92" s="91">
        <f t="shared" si="32"/>
        <v>758.68080842864765</v>
      </c>
      <c r="I92" s="91">
        <f t="shared" si="33"/>
        <v>1270.3497783393041</v>
      </c>
      <c r="J92" s="91">
        <f t="shared" si="34"/>
        <v>160.86548598521824</v>
      </c>
      <c r="L92" s="89">
        <v>416.95</v>
      </c>
      <c r="M92" s="89">
        <v>1365.26</v>
      </c>
      <c r="N92" s="89">
        <f t="shared" si="35"/>
        <v>1782.21</v>
      </c>
      <c r="O92" s="90">
        <v>0.18415119091542656</v>
      </c>
      <c r="P92" s="90">
        <v>8.4965351009340159E-3</v>
      </c>
      <c r="Q92" s="90">
        <v>2.8020488098824948E-2</v>
      </c>
      <c r="R92" s="90">
        <v>3.1756553178668274E-2</v>
      </c>
      <c r="S92" s="90">
        <v>8.5869237722205477E-2</v>
      </c>
      <c r="T92" s="90">
        <v>0.1315456462789997</v>
      </c>
      <c r="U92" s="90">
        <v>0.18409159385357035</v>
      </c>
      <c r="V92" s="90">
        <v>0.3083463058</v>
      </c>
      <c r="W92" s="90">
        <v>2.0294561057636554E-2</v>
      </c>
      <c r="X92" s="91">
        <f t="shared" si="36"/>
        <v>328.19609396138236</v>
      </c>
      <c r="Y92" s="91">
        <f t="shared" si="37"/>
        <v>15.142609822235613</v>
      </c>
      <c r="Z92" s="91">
        <f t="shared" si="38"/>
        <v>49.938394094606814</v>
      </c>
      <c r="AA92" s="91">
        <f t="shared" si="39"/>
        <v>56.596846640554389</v>
      </c>
      <c r="AB92" s="91">
        <f t="shared" si="40"/>
        <v>153.03701416089183</v>
      </c>
      <c r="AC92" s="91">
        <f t="shared" si="41"/>
        <v>234.44196625489607</v>
      </c>
      <c r="AD92" s="91">
        <f t="shared" si="42"/>
        <v>328.08987948177162</v>
      </c>
      <c r="AE92" s="91">
        <f t="shared" si="43"/>
        <v>549.53786965981806</v>
      </c>
      <c r="AF92" s="91">
        <f t="shared" si="44"/>
        <v>36.169169662530443</v>
      </c>
      <c r="AH92" s="89">
        <v>1214.81</v>
      </c>
      <c r="AI92" s="91">
        <f t="shared" si="45"/>
        <v>223.70870823596934</v>
      </c>
      <c r="AJ92" s="91">
        <f t="shared" si="46"/>
        <v>10.321675805965651</v>
      </c>
      <c r="AK92" s="91">
        <f t="shared" si="47"/>
        <v>34.03956914733353</v>
      </c>
      <c r="AL92" s="91">
        <f t="shared" si="48"/>
        <v>38.578178366978008</v>
      </c>
      <c r="AM92" s="91">
        <f t="shared" si="49"/>
        <v>104.31480867731243</v>
      </c>
      <c r="AN92" s="91">
        <f t="shared" si="50"/>
        <v>159.80296655619162</v>
      </c>
      <c r="AO92" s="91">
        <f t="shared" si="51"/>
        <v>223.63630912925578</v>
      </c>
      <c r="AP92" s="91">
        <f t="shared" si="52"/>
        <v>374.58217574889795</v>
      </c>
      <c r="AQ92" s="91">
        <f t="shared" si="53"/>
        <v>24.654035718427462</v>
      </c>
    </row>
    <row r="93" spans="1:43" x14ac:dyDescent="0.35">
      <c r="A93" s="75" t="s">
        <v>104</v>
      </c>
      <c r="B93" s="74">
        <v>312</v>
      </c>
      <c r="C93" s="75" t="s">
        <v>116</v>
      </c>
      <c r="D93" s="89">
        <v>4903.82</v>
      </c>
      <c r="E93" s="90">
        <v>0.21570450825769974</v>
      </c>
      <c r="F93" s="90">
        <v>0.52145237680000001</v>
      </c>
      <c r="G93" s="90">
        <v>4.0468712249335591E-2</v>
      </c>
      <c r="H93" s="91">
        <f t="shared" si="32"/>
        <v>1057.7760816842731</v>
      </c>
      <c r="I93" s="91">
        <f t="shared" si="33"/>
        <v>2557.1085943993758</v>
      </c>
      <c r="J93" s="91">
        <f t="shared" si="34"/>
        <v>198.45128050253683</v>
      </c>
      <c r="L93" s="89">
        <v>404.6</v>
      </c>
      <c r="M93" s="89">
        <v>1150.72</v>
      </c>
      <c r="N93" s="89">
        <f t="shared" si="35"/>
        <v>1555.3200000000002</v>
      </c>
      <c r="O93" s="90">
        <v>0.21570450825769974</v>
      </c>
      <c r="P93" s="90">
        <v>0</v>
      </c>
      <c r="Q93" s="90">
        <v>5.084411096850627E-3</v>
      </c>
      <c r="R93" s="90">
        <v>1.1353539342481983E-2</v>
      </c>
      <c r="S93" s="90">
        <v>3.7121137328462832E-2</v>
      </c>
      <c r="T93" s="90">
        <v>0.20431434495014314</v>
      </c>
      <c r="U93" s="90">
        <v>0.226823970776977</v>
      </c>
      <c r="V93" s="90">
        <v>0.52145237680000001</v>
      </c>
      <c r="W93" s="90">
        <v>1.8975960628430814E-2</v>
      </c>
      <c r="X93" s="91">
        <f t="shared" si="36"/>
        <v>335.48953578336557</v>
      </c>
      <c r="Y93" s="91">
        <f t="shared" si="37"/>
        <v>0</v>
      </c>
      <c r="Z93" s="91">
        <f t="shared" si="38"/>
        <v>7.9078862671537182</v>
      </c>
      <c r="AA93" s="91">
        <f t="shared" si="39"/>
        <v>17.658386810149079</v>
      </c>
      <c r="AB93" s="91">
        <f t="shared" si="40"/>
        <v>57.735247309704818</v>
      </c>
      <c r="AC93" s="91">
        <f t="shared" si="41"/>
        <v>317.77418698785664</v>
      </c>
      <c r="AD93" s="91">
        <f t="shared" si="42"/>
        <v>352.78385822884792</v>
      </c>
      <c r="AE93" s="91">
        <f t="shared" si="43"/>
        <v>811.02531068457608</v>
      </c>
      <c r="AF93" s="91">
        <f t="shared" si="44"/>
        <v>29.513691084611018</v>
      </c>
      <c r="AH93" s="89">
        <v>1066.98</v>
      </c>
      <c r="AI93" s="91">
        <f t="shared" si="45"/>
        <v>230.15239622080048</v>
      </c>
      <c r="AJ93" s="91">
        <f t="shared" si="46"/>
        <v>0</v>
      </c>
      <c r="AK93" s="91">
        <f t="shared" si="47"/>
        <v>5.4249649521176817</v>
      </c>
      <c r="AL93" s="91">
        <f t="shared" si="48"/>
        <v>12.113999407641426</v>
      </c>
      <c r="AM93" s="91">
        <f t="shared" si="49"/>
        <v>39.607511106723273</v>
      </c>
      <c r="AN93" s="91">
        <f t="shared" si="50"/>
        <v>217.99931977490374</v>
      </c>
      <c r="AO93" s="91">
        <f t="shared" si="51"/>
        <v>242.01664033961893</v>
      </c>
      <c r="AP93" s="91">
        <f t="shared" si="52"/>
        <v>556.37925699806397</v>
      </c>
      <c r="AQ93" s="91">
        <f t="shared" si="53"/>
        <v>20.24697047132311</v>
      </c>
    </row>
    <row r="94" spans="1:43" x14ac:dyDescent="0.35">
      <c r="A94" s="75" t="s">
        <v>104</v>
      </c>
      <c r="B94" s="74">
        <v>313</v>
      </c>
      <c r="C94" s="75" t="s">
        <v>117</v>
      </c>
      <c r="D94" s="89">
        <v>3963.7</v>
      </c>
      <c r="E94" s="90">
        <v>0.21395087192949561</v>
      </c>
      <c r="F94" s="90">
        <v>0.64544451800000002</v>
      </c>
      <c r="G94" s="90">
        <v>3.2932495217272477E-2</v>
      </c>
      <c r="H94" s="91">
        <f t="shared" si="32"/>
        <v>848.03707106694173</v>
      </c>
      <c r="I94" s="91">
        <f t="shared" si="33"/>
        <v>2558.3484359966001</v>
      </c>
      <c r="J94" s="91">
        <f t="shared" si="34"/>
        <v>130.53453129270292</v>
      </c>
      <c r="L94" s="89">
        <v>456.09</v>
      </c>
      <c r="M94" s="89">
        <v>700.14</v>
      </c>
      <c r="N94" s="89">
        <f t="shared" si="35"/>
        <v>1156.23</v>
      </c>
      <c r="O94" s="90">
        <v>0.21395087192949561</v>
      </c>
      <c r="P94" s="90">
        <v>0</v>
      </c>
      <c r="Q94" s="90">
        <v>2.434415295686972E-2</v>
      </c>
      <c r="R94" s="90">
        <v>2.0898176967541128E-2</v>
      </c>
      <c r="S94" s="90">
        <v>4.807692307692308E-2</v>
      </c>
      <c r="T94" s="90">
        <v>0.12555580257892396</v>
      </c>
      <c r="U94" s="90">
        <v>0.220153401511783</v>
      </c>
      <c r="V94" s="90">
        <v>0.64544451800000002</v>
      </c>
      <c r="W94" s="90">
        <v>1.6511127063890883E-2</v>
      </c>
      <c r="X94" s="91">
        <f t="shared" si="36"/>
        <v>247.3764166510407</v>
      </c>
      <c r="Y94" s="91">
        <f t="shared" si="37"/>
        <v>0</v>
      </c>
      <c r="Z94" s="91">
        <f t="shared" si="38"/>
        <v>28.147439973321475</v>
      </c>
      <c r="AA94" s="91">
        <f t="shared" si="39"/>
        <v>24.163099155180078</v>
      </c>
      <c r="AB94" s="91">
        <f t="shared" si="40"/>
        <v>55.587980769230775</v>
      </c>
      <c r="AC94" s="91">
        <f t="shared" si="41"/>
        <v>145.17138561582925</v>
      </c>
      <c r="AD94" s="91">
        <f t="shared" si="42"/>
        <v>254.54796742996888</v>
      </c>
      <c r="AE94" s="91">
        <f t="shared" si="43"/>
        <v>746.28231504714006</v>
      </c>
      <c r="AF94" s="91">
        <f t="shared" si="44"/>
        <v>19.090660445082555</v>
      </c>
      <c r="AH94" s="89">
        <v>583.70000000000005</v>
      </c>
      <c r="AI94" s="91">
        <f t="shared" si="45"/>
        <v>124.8831239452466</v>
      </c>
      <c r="AJ94" s="91">
        <f t="shared" si="46"/>
        <v>0</v>
      </c>
      <c r="AK94" s="91">
        <f t="shared" si="47"/>
        <v>14.209682080924857</v>
      </c>
      <c r="AL94" s="91">
        <f t="shared" si="48"/>
        <v>12.198265895953757</v>
      </c>
      <c r="AM94" s="91">
        <f t="shared" si="49"/>
        <v>28.062500000000004</v>
      </c>
      <c r="AN94" s="91">
        <f t="shared" si="50"/>
        <v>73.286921965317916</v>
      </c>
      <c r="AO94" s="91">
        <f t="shared" si="51"/>
        <v>128.50354046242774</v>
      </c>
      <c r="AP94" s="91">
        <f t="shared" si="52"/>
        <v>376.74596515660005</v>
      </c>
      <c r="AQ94" s="91">
        <f t="shared" si="53"/>
        <v>9.6375448671931085</v>
      </c>
    </row>
    <row r="95" spans="1:43" x14ac:dyDescent="0.35">
      <c r="A95" s="75" t="s">
        <v>104</v>
      </c>
      <c r="B95" s="74">
        <v>314</v>
      </c>
      <c r="C95" s="75" t="s">
        <v>118</v>
      </c>
      <c r="D95" s="89">
        <v>2218.11</v>
      </c>
      <c r="E95" s="90">
        <v>0.15317491234904557</v>
      </c>
      <c r="F95" s="90">
        <v>0.3775200849</v>
      </c>
      <c r="G95" s="90">
        <v>3.8607939097335509E-2</v>
      </c>
      <c r="H95" s="91">
        <f t="shared" si="32"/>
        <v>339.75880483054146</v>
      </c>
      <c r="I95" s="91">
        <f t="shared" si="33"/>
        <v>837.38107551753899</v>
      </c>
      <c r="J95" s="91">
        <f t="shared" si="34"/>
        <v>85.636655791190876</v>
      </c>
      <c r="L95" s="89">
        <v>174.25</v>
      </c>
      <c r="M95" s="89">
        <v>707.96</v>
      </c>
      <c r="N95" s="89">
        <f t="shared" si="35"/>
        <v>882.21</v>
      </c>
      <c r="O95" s="90">
        <v>0.15317491234904557</v>
      </c>
      <c r="P95" s="90">
        <v>0</v>
      </c>
      <c r="Q95" s="90">
        <v>0</v>
      </c>
      <c r="R95" s="90">
        <v>1.3196009011908594E-2</v>
      </c>
      <c r="S95" s="90">
        <v>0</v>
      </c>
      <c r="T95" s="90">
        <v>1.6199978543074776E-2</v>
      </c>
      <c r="U95" s="90">
        <v>0.14697993777491686</v>
      </c>
      <c r="V95" s="90">
        <v>0.3775200849</v>
      </c>
      <c r="W95" s="90">
        <v>1.9647468283372629E-2</v>
      </c>
      <c r="X95" s="91">
        <f t="shared" si="36"/>
        <v>135.1324394234515</v>
      </c>
      <c r="Y95" s="91">
        <f t="shared" si="37"/>
        <v>0</v>
      </c>
      <c r="Z95" s="91">
        <f t="shared" si="38"/>
        <v>0</v>
      </c>
      <c r="AA95" s="91">
        <f t="shared" si="39"/>
        <v>11.64165111039588</v>
      </c>
      <c r="AB95" s="91">
        <f t="shared" si="40"/>
        <v>0</v>
      </c>
      <c r="AC95" s="91">
        <f t="shared" si="41"/>
        <v>14.291783070486</v>
      </c>
      <c r="AD95" s="91">
        <f t="shared" si="42"/>
        <v>129.6671709044094</v>
      </c>
      <c r="AE95" s="91">
        <f t="shared" si="43"/>
        <v>333.05199409962898</v>
      </c>
      <c r="AF95" s="91">
        <f t="shared" si="44"/>
        <v>17.333192994274167</v>
      </c>
      <c r="AH95" s="89">
        <v>713.31</v>
      </c>
      <c r="AI95" s="91">
        <f t="shared" si="45"/>
        <v>109.26119672769768</v>
      </c>
      <c r="AJ95" s="91">
        <f t="shared" si="46"/>
        <v>0</v>
      </c>
      <c r="AK95" s="91">
        <f t="shared" si="47"/>
        <v>0</v>
      </c>
      <c r="AL95" s="91">
        <f t="shared" si="48"/>
        <v>9.4128451882845177</v>
      </c>
      <c r="AM95" s="91">
        <f t="shared" si="49"/>
        <v>0</v>
      </c>
      <c r="AN95" s="91">
        <f t="shared" si="50"/>
        <v>11.555606694560668</v>
      </c>
      <c r="AO95" s="91">
        <f t="shared" si="51"/>
        <v>104.84225941422594</v>
      </c>
      <c r="AP95" s="91">
        <f t="shared" si="52"/>
        <v>269.28885176001899</v>
      </c>
      <c r="AQ95" s="91">
        <f t="shared" si="53"/>
        <v>14.014735601212529</v>
      </c>
    </row>
    <row r="96" spans="1:43" x14ac:dyDescent="0.35">
      <c r="A96" s="75" t="s">
        <v>104</v>
      </c>
      <c r="B96" s="74">
        <v>315</v>
      </c>
      <c r="C96" s="75" t="s">
        <v>119</v>
      </c>
      <c r="D96" s="89">
        <v>2874.56</v>
      </c>
      <c r="E96" s="90">
        <v>0.23557312252964427</v>
      </c>
      <c r="F96" s="90">
        <v>0.41440709730000003</v>
      </c>
      <c r="G96" s="90">
        <v>2.5976488433826318E-2</v>
      </c>
      <c r="H96" s="91">
        <f t="shared" si="32"/>
        <v>677.16907509881423</v>
      </c>
      <c r="I96" s="91">
        <f t="shared" si="33"/>
        <v>1191.2380656146881</v>
      </c>
      <c r="J96" s="91">
        <f t="shared" si="34"/>
        <v>74.670974592339775</v>
      </c>
      <c r="L96" s="89">
        <v>220.04</v>
      </c>
      <c r="M96" s="89">
        <v>680.36</v>
      </c>
      <c r="N96" s="89">
        <f t="shared" si="35"/>
        <v>900.4</v>
      </c>
      <c r="O96" s="90">
        <v>0.23557312252964427</v>
      </c>
      <c r="P96" s="90">
        <v>0</v>
      </c>
      <c r="Q96" s="90">
        <v>1.986408782017773E-2</v>
      </c>
      <c r="R96" s="90">
        <v>2.740646703009484E-2</v>
      </c>
      <c r="S96" s="90">
        <v>2.5614218504966021E-2</v>
      </c>
      <c r="T96" s="90">
        <v>0.14666567097304159</v>
      </c>
      <c r="U96" s="90">
        <v>7.7813456799342845E-2</v>
      </c>
      <c r="V96" s="90">
        <v>0.41440709730000003</v>
      </c>
      <c r="W96" s="90">
        <v>1.3160987074030552E-2</v>
      </c>
      <c r="X96" s="91">
        <f t="shared" si="36"/>
        <v>212.11003952569169</v>
      </c>
      <c r="Y96" s="91">
        <f t="shared" si="37"/>
        <v>0</v>
      </c>
      <c r="Z96" s="91">
        <f t="shared" si="38"/>
        <v>17.885624673288028</v>
      </c>
      <c r="AA96" s="91">
        <f t="shared" si="39"/>
        <v>24.676782913897394</v>
      </c>
      <c r="AB96" s="91">
        <f t="shared" si="40"/>
        <v>23.063042341871405</v>
      </c>
      <c r="AC96" s="91">
        <f t="shared" si="41"/>
        <v>132.05777014412664</v>
      </c>
      <c r="AD96" s="91">
        <f t="shared" si="42"/>
        <v>70.063236502128291</v>
      </c>
      <c r="AE96" s="91">
        <f t="shared" si="43"/>
        <v>373.13215040892004</v>
      </c>
      <c r="AF96" s="91">
        <f t="shared" si="44"/>
        <v>11.850152761457108</v>
      </c>
      <c r="AH96" s="89">
        <v>737.11</v>
      </c>
      <c r="AI96" s="91">
        <f t="shared" si="45"/>
        <v>173.6433043478261</v>
      </c>
      <c r="AJ96" s="91">
        <f t="shared" si="46"/>
        <v>0</v>
      </c>
      <c r="AK96" s="91">
        <f t="shared" si="47"/>
        <v>14.642017773131206</v>
      </c>
      <c r="AL96" s="91">
        <f t="shared" si="48"/>
        <v>20.201580912553208</v>
      </c>
      <c r="AM96" s="91">
        <f t="shared" si="49"/>
        <v>18.880496602195503</v>
      </c>
      <c r="AN96" s="91">
        <f t="shared" si="50"/>
        <v>108.10873273093868</v>
      </c>
      <c r="AO96" s="91">
        <f t="shared" si="51"/>
        <v>57.357077141363604</v>
      </c>
      <c r="AP96" s="91">
        <f t="shared" si="52"/>
        <v>305.46361549080302</v>
      </c>
      <c r="AQ96" s="91">
        <f t="shared" si="53"/>
        <v>9.7010951821386602</v>
      </c>
    </row>
    <row r="97" spans="1:43" x14ac:dyDescent="0.35">
      <c r="A97" s="75" t="s">
        <v>104</v>
      </c>
      <c r="B97" s="74">
        <v>317</v>
      </c>
      <c r="C97" s="75" t="s">
        <v>120</v>
      </c>
      <c r="D97" s="89">
        <v>5279.88</v>
      </c>
      <c r="E97" s="90">
        <v>0.18353338334583646</v>
      </c>
      <c r="F97" s="90">
        <v>0.61656408979999999</v>
      </c>
      <c r="G97" s="90">
        <v>2.8699861687413553E-2</v>
      </c>
      <c r="H97" s="91">
        <f t="shared" si="32"/>
        <v>969.03424006001501</v>
      </c>
      <c r="I97" s="91">
        <f t="shared" si="33"/>
        <v>3255.3844064532241</v>
      </c>
      <c r="J97" s="91">
        <f t="shared" si="34"/>
        <v>151.53182572614108</v>
      </c>
      <c r="L97" s="89">
        <v>494.44</v>
      </c>
      <c r="M97" s="89">
        <v>1218.2</v>
      </c>
      <c r="N97" s="89">
        <f t="shared" si="35"/>
        <v>1712.64</v>
      </c>
      <c r="O97" s="90">
        <v>0.18353338334583646</v>
      </c>
      <c r="P97" s="90">
        <v>0</v>
      </c>
      <c r="Q97" s="90">
        <v>0</v>
      </c>
      <c r="R97" s="90">
        <v>5.8763175076951774E-3</v>
      </c>
      <c r="S97" s="90">
        <v>2.0986848241768493E-2</v>
      </c>
      <c r="T97" s="90">
        <v>0.1275067624288779</v>
      </c>
      <c r="U97" s="90">
        <v>0.15478966514317694</v>
      </c>
      <c r="V97" s="90">
        <v>0.61656408979999999</v>
      </c>
      <c r="W97" s="90">
        <v>1.4020825721592986E-2</v>
      </c>
      <c r="X97" s="91">
        <f t="shared" si="36"/>
        <v>314.3266136534134</v>
      </c>
      <c r="Y97" s="91">
        <f t="shared" si="37"/>
        <v>0</v>
      </c>
      <c r="Z97" s="91">
        <f t="shared" si="38"/>
        <v>0</v>
      </c>
      <c r="AA97" s="91">
        <f t="shared" si="39"/>
        <v>10.064016416379069</v>
      </c>
      <c r="AB97" s="91">
        <f t="shared" si="40"/>
        <v>35.942915772782392</v>
      </c>
      <c r="AC97" s="91">
        <f t="shared" si="41"/>
        <v>218.37318160619347</v>
      </c>
      <c r="AD97" s="91">
        <f t="shared" si="42"/>
        <v>265.09897211081056</v>
      </c>
      <c r="AE97" s="91">
        <f t="shared" si="43"/>
        <v>1055.9523227550721</v>
      </c>
      <c r="AF97" s="91">
        <f t="shared" si="44"/>
        <v>24.012626963829014</v>
      </c>
      <c r="AH97" s="89">
        <v>941.83</v>
      </c>
      <c r="AI97" s="91">
        <f t="shared" si="45"/>
        <v>172.85724643660916</v>
      </c>
      <c r="AJ97" s="91">
        <f t="shared" si="46"/>
        <v>0</v>
      </c>
      <c r="AK97" s="91">
        <f t="shared" si="47"/>
        <v>0</v>
      </c>
      <c r="AL97" s="91">
        <f t="shared" si="48"/>
        <v>5.5344921182725493</v>
      </c>
      <c r="AM97" s="91">
        <f t="shared" si="49"/>
        <v>19.766043279544821</v>
      </c>
      <c r="AN97" s="91">
        <f t="shared" si="50"/>
        <v>120.08969405839008</v>
      </c>
      <c r="AO97" s="91">
        <f t="shared" si="51"/>
        <v>145.78555032179833</v>
      </c>
      <c r="AP97" s="91">
        <f t="shared" si="52"/>
        <v>580.69855669633398</v>
      </c>
      <c r="AQ97" s="91">
        <f t="shared" si="53"/>
        <v>13.205234289367922</v>
      </c>
    </row>
    <row r="98" spans="1:43" x14ac:dyDescent="0.35">
      <c r="A98" s="75" t="s">
        <v>104</v>
      </c>
      <c r="B98" s="74">
        <v>318</v>
      </c>
      <c r="C98" s="75" t="s">
        <v>121</v>
      </c>
      <c r="D98" s="89">
        <v>2914.23</v>
      </c>
      <c r="E98" s="90">
        <v>0.12342697343332909</v>
      </c>
      <c r="F98" s="90">
        <v>0.33083505090000004</v>
      </c>
      <c r="G98" s="90">
        <v>2.3386552732178996E-2</v>
      </c>
      <c r="H98" s="91">
        <f t="shared" si="32"/>
        <v>359.69458878861064</v>
      </c>
      <c r="I98" s="91">
        <f t="shared" si="33"/>
        <v>964.12943038430717</v>
      </c>
      <c r="J98" s="91">
        <f t="shared" si="34"/>
        <v>68.153793568697992</v>
      </c>
      <c r="L98" s="89">
        <v>136.74</v>
      </c>
      <c r="M98" s="89">
        <v>672.43</v>
      </c>
      <c r="N98" s="89">
        <f t="shared" si="35"/>
        <v>809.17</v>
      </c>
      <c r="O98" s="90">
        <v>0.12342697343332909</v>
      </c>
      <c r="P98" s="90">
        <v>0</v>
      </c>
      <c r="Q98" s="90">
        <v>0</v>
      </c>
      <c r="R98" s="90">
        <v>0</v>
      </c>
      <c r="S98" s="90">
        <v>1.4692207550678817E-2</v>
      </c>
      <c r="T98" s="90">
        <v>2.2038311326018224E-2</v>
      </c>
      <c r="U98" s="90">
        <v>3.8311326018225775E-2</v>
      </c>
      <c r="V98" s="90">
        <v>0.33083505090000004</v>
      </c>
      <c r="W98" s="90">
        <v>1.2054244098442994E-2</v>
      </c>
      <c r="X98" s="91">
        <f t="shared" si="36"/>
        <v>99.873404093046901</v>
      </c>
      <c r="Y98" s="91">
        <f t="shared" si="37"/>
        <v>0</v>
      </c>
      <c r="Z98" s="91">
        <f t="shared" si="38"/>
        <v>0</v>
      </c>
      <c r="AA98" s="91">
        <f t="shared" si="39"/>
        <v>0</v>
      </c>
      <c r="AB98" s="91">
        <f t="shared" si="40"/>
        <v>11.888493583782777</v>
      </c>
      <c r="AC98" s="91">
        <f t="shared" si="41"/>
        <v>17.832740375674167</v>
      </c>
      <c r="AD98" s="91">
        <f t="shared" si="42"/>
        <v>31.000375674167749</v>
      </c>
      <c r="AE98" s="91">
        <f t="shared" si="43"/>
        <v>267.70179813675304</v>
      </c>
      <c r="AF98" s="91">
        <f t="shared" si="44"/>
        <v>9.7539326971371167</v>
      </c>
      <c r="AH98" s="89">
        <v>683.9</v>
      </c>
      <c r="AI98" s="91">
        <f t="shared" si="45"/>
        <v>84.41170713105376</v>
      </c>
      <c r="AJ98" s="91">
        <f t="shared" si="46"/>
        <v>0</v>
      </c>
      <c r="AK98" s="91">
        <f t="shared" si="47"/>
        <v>0</v>
      </c>
      <c r="AL98" s="91">
        <f t="shared" si="48"/>
        <v>0</v>
      </c>
      <c r="AM98" s="91">
        <f t="shared" si="49"/>
        <v>10.048000743909244</v>
      </c>
      <c r="AN98" s="91">
        <f t="shared" si="50"/>
        <v>15.072001115863863</v>
      </c>
      <c r="AO98" s="91">
        <f t="shared" si="51"/>
        <v>26.201115863864608</v>
      </c>
      <c r="AP98" s="91">
        <f t="shared" si="52"/>
        <v>226.25809131051003</v>
      </c>
      <c r="AQ98" s="91">
        <f t="shared" si="53"/>
        <v>8.2438975389251627</v>
      </c>
    </row>
    <row r="99" spans="1:43" x14ac:dyDescent="0.35">
      <c r="A99" s="75" t="s">
        <v>104</v>
      </c>
      <c r="B99" s="74">
        <v>319</v>
      </c>
      <c r="C99" s="75" t="s">
        <v>122</v>
      </c>
      <c r="D99" s="89">
        <v>2813.98</v>
      </c>
      <c r="E99" s="90">
        <v>0.16098474417579997</v>
      </c>
      <c r="F99" s="90">
        <v>0.40798797510000001</v>
      </c>
      <c r="G99" s="90">
        <v>4.1789287816362569E-2</v>
      </c>
      <c r="H99" s="91">
        <f t="shared" si="32"/>
        <v>453.00785041581759</v>
      </c>
      <c r="I99" s="91">
        <f t="shared" si="33"/>
        <v>1148.0700021718981</v>
      </c>
      <c r="J99" s="91">
        <f t="shared" si="34"/>
        <v>117.59422012948794</v>
      </c>
      <c r="L99" s="89">
        <v>248.93</v>
      </c>
      <c r="M99" s="89">
        <v>888.5</v>
      </c>
      <c r="N99" s="89">
        <f t="shared" si="35"/>
        <v>1137.43</v>
      </c>
      <c r="O99" s="90">
        <v>0.16098474417579997</v>
      </c>
      <c r="P99" s="90">
        <v>0</v>
      </c>
      <c r="Q99" s="90">
        <v>2.2384428223844281E-2</v>
      </c>
      <c r="R99" s="90">
        <v>4.6553122465531227E-2</v>
      </c>
      <c r="S99" s="90">
        <v>1.4598540145985401E-2</v>
      </c>
      <c r="T99" s="90">
        <v>0.14468775344687754</v>
      </c>
      <c r="U99" s="90">
        <v>2.6034063260340634E-2</v>
      </c>
      <c r="V99" s="90">
        <v>0.40798797510000001</v>
      </c>
      <c r="W99" s="90">
        <v>2.1554650373387645E-2</v>
      </c>
      <c r="X99" s="91">
        <f t="shared" si="36"/>
        <v>183.10887756788017</v>
      </c>
      <c r="Y99" s="91">
        <f t="shared" si="37"/>
        <v>0</v>
      </c>
      <c r="Z99" s="91">
        <f t="shared" si="38"/>
        <v>25.460720194647202</v>
      </c>
      <c r="AA99" s="91">
        <f t="shared" si="39"/>
        <v>52.950918085969185</v>
      </c>
      <c r="AB99" s="91">
        <f t="shared" si="40"/>
        <v>16.604817518248176</v>
      </c>
      <c r="AC99" s="91">
        <f t="shared" si="41"/>
        <v>164.57219140308192</v>
      </c>
      <c r="AD99" s="91">
        <f t="shared" si="42"/>
        <v>29.611924574209247</v>
      </c>
      <c r="AE99" s="91">
        <f t="shared" si="43"/>
        <v>464.05776251799301</v>
      </c>
      <c r="AF99" s="91">
        <f t="shared" si="44"/>
        <v>24.516905974202309</v>
      </c>
      <c r="AH99" s="89">
        <v>887.88</v>
      </c>
      <c r="AI99" s="91">
        <f t="shared" si="45"/>
        <v>142.93513465880929</v>
      </c>
      <c r="AJ99" s="91">
        <f t="shared" si="46"/>
        <v>0</v>
      </c>
      <c r="AK99" s="91">
        <f t="shared" si="47"/>
        <v>19.874686131386859</v>
      </c>
      <c r="AL99" s="91">
        <f t="shared" si="48"/>
        <v>41.333586374695862</v>
      </c>
      <c r="AM99" s="91">
        <f t="shared" si="49"/>
        <v>12.961751824817517</v>
      </c>
      <c r="AN99" s="91">
        <f t="shared" si="50"/>
        <v>128.46536253041361</v>
      </c>
      <c r="AO99" s="91">
        <f t="shared" si="51"/>
        <v>23.115124087591241</v>
      </c>
      <c r="AP99" s="91">
        <f t="shared" si="52"/>
        <v>362.24436333178801</v>
      </c>
      <c r="AQ99" s="91">
        <f t="shared" si="53"/>
        <v>19.137942973523423</v>
      </c>
    </row>
    <row r="100" spans="1:43" x14ac:dyDescent="0.35">
      <c r="A100" s="75" t="s">
        <v>104</v>
      </c>
      <c r="B100" s="74">
        <v>320</v>
      </c>
      <c r="C100" s="75" t="s">
        <v>123</v>
      </c>
      <c r="D100" s="89">
        <v>4144.75</v>
      </c>
      <c r="E100" s="90">
        <v>0.2201531500174034</v>
      </c>
      <c r="F100" s="90">
        <v>0.39975825280000005</v>
      </c>
      <c r="G100" s="90">
        <v>3.3421162113437805E-2</v>
      </c>
      <c r="H100" s="91">
        <f t="shared" si="32"/>
        <v>912.47976853463274</v>
      </c>
      <c r="I100" s="91">
        <f t="shared" si="33"/>
        <v>1656.8980182928001</v>
      </c>
      <c r="J100" s="91">
        <f t="shared" si="34"/>
        <v>138.52236166967134</v>
      </c>
      <c r="L100" s="89">
        <v>427.45</v>
      </c>
      <c r="M100" s="89">
        <v>1188.4100000000001</v>
      </c>
      <c r="N100" s="89">
        <f t="shared" si="35"/>
        <v>1615.8600000000001</v>
      </c>
      <c r="O100" s="90">
        <v>0.2201531500174034</v>
      </c>
      <c r="P100" s="90">
        <v>0</v>
      </c>
      <c r="Q100" s="90">
        <v>2.4339912164664797E-2</v>
      </c>
      <c r="R100" s="90">
        <v>3.8573469495740517E-2</v>
      </c>
      <c r="S100" s="90">
        <v>4.0637070744483833E-2</v>
      </c>
      <c r="T100" s="90">
        <v>0.1854066352717075</v>
      </c>
      <c r="U100" s="90">
        <v>0.22842478438012592</v>
      </c>
      <c r="V100" s="90">
        <v>0.39975825280000005</v>
      </c>
      <c r="W100" s="90">
        <v>1.5866254924928123E-2</v>
      </c>
      <c r="X100" s="91">
        <f t="shared" si="36"/>
        <v>355.7366689871215</v>
      </c>
      <c r="Y100" s="91">
        <f t="shared" si="37"/>
        <v>0</v>
      </c>
      <c r="Z100" s="91">
        <f t="shared" si="38"/>
        <v>39.329890470395263</v>
      </c>
      <c r="AA100" s="91">
        <f t="shared" si="39"/>
        <v>62.329326419387279</v>
      </c>
      <c r="AB100" s="91">
        <f t="shared" si="40"/>
        <v>65.663817133181652</v>
      </c>
      <c r="AC100" s="91">
        <f t="shared" si="41"/>
        <v>299.59116567014132</v>
      </c>
      <c r="AD100" s="91">
        <f t="shared" si="42"/>
        <v>369.10247208847028</v>
      </c>
      <c r="AE100" s="91">
        <f t="shared" si="43"/>
        <v>645.95337036940816</v>
      </c>
      <c r="AF100" s="91">
        <f t="shared" si="44"/>
        <v>25.637646682994358</v>
      </c>
      <c r="AH100" s="89">
        <v>1152.68</v>
      </c>
      <c r="AI100" s="91">
        <f t="shared" si="45"/>
        <v>253.76613296206057</v>
      </c>
      <c r="AJ100" s="91">
        <f t="shared" si="46"/>
        <v>0</v>
      </c>
      <c r="AK100" s="91">
        <f t="shared" si="47"/>
        <v>28.056129953965819</v>
      </c>
      <c r="AL100" s="91">
        <f t="shared" si="48"/>
        <v>44.462866818350179</v>
      </c>
      <c r="AM100" s="91">
        <f t="shared" si="49"/>
        <v>46.841538705751624</v>
      </c>
      <c r="AN100" s="91">
        <f t="shared" si="50"/>
        <v>213.71452034499183</v>
      </c>
      <c r="AO100" s="91">
        <f t="shared" si="51"/>
        <v>263.30068045928357</v>
      </c>
      <c r="AP100" s="91">
        <f t="shared" si="52"/>
        <v>460.7933428375041</v>
      </c>
      <c r="AQ100" s="91">
        <f t="shared" si="53"/>
        <v>18.28871472686615</v>
      </c>
    </row>
    <row r="101" spans="1:43" x14ac:dyDescent="0.35">
      <c r="A101" s="75" t="s">
        <v>124</v>
      </c>
      <c r="B101" s="74">
        <v>867</v>
      </c>
      <c r="C101" s="75" t="s">
        <v>125</v>
      </c>
      <c r="D101" s="89">
        <v>1762.73</v>
      </c>
      <c r="E101" s="90">
        <v>0.11827737524237167</v>
      </c>
      <c r="F101" s="90">
        <v>0.17871584970000001</v>
      </c>
      <c r="G101" s="90">
        <v>3.6188579017264279E-2</v>
      </c>
      <c r="H101" s="91">
        <f t="shared" si="32"/>
        <v>208.49107766098581</v>
      </c>
      <c r="I101" s="91">
        <f t="shared" si="33"/>
        <v>315.02778974168103</v>
      </c>
      <c r="J101" s="91">
        <f t="shared" si="34"/>
        <v>63.790693891102265</v>
      </c>
      <c r="L101" s="89">
        <v>146.99</v>
      </c>
      <c r="M101" s="89">
        <v>648.9</v>
      </c>
      <c r="N101" s="89">
        <f t="shared" si="35"/>
        <v>795.89</v>
      </c>
      <c r="O101" s="90">
        <v>0.11827737524237167</v>
      </c>
      <c r="P101" s="90">
        <v>0</v>
      </c>
      <c r="Q101" s="90">
        <v>0</v>
      </c>
      <c r="R101" s="90">
        <v>0</v>
      </c>
      <c r="S101" s="90">
        <v>0</v>
      </c>
      <c r="T101" s="90">
        <v>0</v>
      </c>
      <c r="U101" s="90">
        <v>0.11285909712722299</v>
      </c>
      <c r="V101" s="90">
        <v>0.17871584970000001</v>
      </c>
      <c r="W101" s="90">
        <v>1.9004648619086684E-2</v>
      </c>
      <c r="X101" s="91">
        <f t="shared" si="36"/>
        <v>94.135780181651185</v>
      </c>
      <c r="Y101" s="91">
        <f t="shared" si="37"/>
        <v>0</v>
      </c>
      <c r="Z101" s="91">
        <f t="shared" si="38"/>
        <v>0</v>
      </c>
      <c r="AA101" s="91">
        <f t="shared" si="39"/>
        <v>0</v>
      </c>
      <c r="AB101" s="91">
        <f t="shared" si="40"/>
        <v>0</v>
      </c>
      <c r="AC101" s="91">
        <f t="shared" si="41"/>
        <v>0</v>
      </c>
      <c r="AD101" s="91">
        <f t="shared" si="42"/>
        <v>89.823426812585495</v>
      </c>
      <c r="AE101" s="91">
        <f t="shared" si="43"/>
        <v>142.23815761773301</v>
      </c>
      <c r="AF101" s="91">
        <f t="shared" si="44"/>
        <v>15.1256097894449</v>
      </c>
      <c r="AH101" s="89">
        <v>636.32000000000005</v>
      </c>
      <c r="AI101" s="91">
        <f t="shared" si="45"/>
        <v>75.262259414225952</v>
      </c>
      <c r="AJ101" s="91">
        <f t="shared" si="46"/>
        <v>0</v>
      </c>
      <c r="AK101" s="91">
        <f t="shared" si="47"/>
        <v>0</v>
      </c>
      <c r="AL101" s="91">
        <f t="shared" si="48"/>
        <v>0</v>
      </c>
      <c r="AM101" s="91">
        <f t="shared" si="49"/>
        <v>0</v>
      </c>
      <c r="AN101" s="91">
        <f t="shared" si="50"/>
        <v>0</v>
      </c>
      <c r="AO101" s="91">
        <f t="shared" si="51"/>
        <v>71.814500683994538</v>
      </c>
      <c r="AP101" s="91">
        <f t="shared" si="52"/>
        <v>113.72046948110402</v>
      </c>
      <c r="AQ101" s="91">
        <f t="shared" si="53"/>
        <v>12.09303800929724</v>
      </c>
    </row>
    <row r="102" spans="1:43" x14ac:dyDescent="0.35">
      <c r="A102" s="75" t="s">
        <v>124</v>
      </c>
      <c r="B102" s="74">
        <v>846</v>
      </c>
      <c r="C102" s="75" t="s">
        <v>126</v>
      </c>
      <c r="D102" s="89">
        <v>3028</v>
      </c>
      <c r="E102" s="90">
        <v>0.26162034299231224</v>
      </c>
      <c r="F102" s="90">
        <v>0.17746113990000001</v>
      </c>
      <c r="G102" s="90">
        <v>4.0414955694834664E-2</v>
      </c>
      <c r="H102" s="91">
        <f t="shared" si="32"/>
        <v>792.1863985807214</v>
      </c>
      <c r="I102" s="91">
        <f t="shared" si="33"/>
        <v>537.35233161719998</v>
      </c>
      <c r="J102" s="91">
        <f t="shared" si="34"/>
        <v>122.37648584395936</v>
      </c>
      <c r="L102" s="89">
        <v>380.26</v>
      </c>
      <c r="M102" s="89">
        <v>1041.92</v>
      </c>
      <c r="N102" s="89">
        <f t="shared" si="35"/>
        <v>1422.18</v>
      </c>
      <c r="O102" s="90">
        <v>0.26162034299231224</v>
      </c>
      <c r="P102" s="90">
        <v>3.0038421236465246E-2</v>
      </c>
      <c r="Q102" s="90">
        <v>3.3007334963325183E-2</v>
      </c>
      <c r="R102" s="90">
        <v>7.4397485155431362E-2</v>
      </c>
      <c r="S102" s="90">
        <v>2.4537198742577714E-2</v>
      </c>
      <c r="T102" s="90">
        <v>9.256025148445686E-2</v>
      </c>
      <c r="U102" s="90">
        <v>8.3216905344044703E-2</v>
      </c>
      <c r="V102" s="90">
        <v>0.17746113990000001</v>
      </c>
      <c r="W102" s="90">
        <v>2.1975065028253655E-2</v>
      </c>
      <c r="X102" s="91">
        <f t="shared" si="36"/>
        <v>372.07121939680661</v>
      </c>
      <c r="Y102" s="91">
        <f t="shared" si="37"/>
        <v>42.720041914076148</v>
      </c>
      <c r="Z102" s="91">
        <f t="shared" si="38"/>
        <v>46.942371638141807</v>
      </c>
      <c r="AA102" s="91">
        <f t="shared" si="39"/>
        <v>105.80661543835137</v>
      </c>
      <c r="AB102" s="91">
        <f t="shared" si="40"/>
        <v>34.896313307719176</v>
      </c>
      <c r="AC102" s="91">
        <f t="shared" si="41"/>
        <v>131.63733845616485</v>
      </c>
      <c r="AD102" s="91">
        <f t="shared" si="42"/>
        <v>118.3494184421935</v>
      </c>
      <c r="AE102" s="91">
        <f t="shared" si="43"/>
        <v>252.38168394298202</v>
      </c>
      <c r="AF102" s="91">
        <f t="shared" si="44"/>
        <v>31.252497981881785</v>
      </c>
      <c r="AH102" s="89">
        <v>1279.95</v>
      </c>
      <c r="AI102" s="91">
        <f t="shared" si="45"/>
        <v>334.86095801301008</v>
      </c>
      <c r="AJ102" s="91">
        <f t="shared" si="46"/>
        <v>38.447677261613691</v>
      </c>
      <c r="AK102" s="91">
        <f t="shared" si="47"/>
        <v>42.247738386308072</v>
      </c>
      <c r="AL102" s="91">
        <f t="shared" si="48"/>
        <v>95.225061124694378</v>
      </c>
      <c r="AM102" s="91">
        <f t="shared" si="49"/>
        <v>31.406387530562345</v>
      </c>
      <c r="AN102" s="91">
        <f t="shared" si="50"/>
        <v>118.47249388753056</v>
      </c>
      <c r="AO102" s="91">
        <f t="shared" si="51"/>
        <v>106.51347799511002</v>
      </c>
      <c r="AP102" s="91">
        <f t="shared" si="52"/>
        <v>227.14138601500503</v>
      </c>
      <c r="AQ102" s="91">
        <f t="shared" si="53"/>
        <v>28.126984482913265</v>
      </c>
    </row>
    <row r="103" spans="1:43" x14ac:dyDescent="0.35">
      <c r="A103" s="75" t="s">
        <v>124</v>
      </c>
      <c r="B103" s="74">
        <v>825</v>
      </c>
      <c r="C103" s="75" t="s">
        <v>127</v>
      </c>
      <c r="D103" s="89">
        <v>7807.46</v>
      </c>
      <c r="E103" s="90">
        <v>0.16740943892126614</v>
      </c>
      <c r="F103" s="90">
        <v>0.20893222690000002</v>
      </c>
      <c r="G103" s="90">
        <v>2.630198576245785E-2</v>
      </c>
      <c r="H103" s="91">
        <f t="shared" si="32"/>
        <v>1307.0424980002285</v>
      </c>
      <c r="I103" s="91">
        <f t="shared" si="33"/>
        <v>1631.2300042326742</v>
      </c>
      <c r="J103" s="91">
        <f t="shared" si="34"/>
        <v>205.35170176095917</v>
      </c>
      <c r="L103" s="89">
        <v>574.49</v>
      </c>
      <c r="M103" s="89">
        <v>2605.9899999999998</v>
      </c>
      <c r="N103" s="89">
        <f t="shared" si="35"/>
        <v>3180.4799999999996</v>
      </c>
      <c r="O103" s="90">
        <v>0.16740943892126614</v>
      </c>
      <c r="P103" s="90">
        <v>0</v>
      </c>
      <c r="Q103" s="90">
        <v>0</v>
      </c>
      <c r="R103" s="90">
        <v>4.9802068701315285E-3</v>
      </c>
      <c r="S103" s="90">
        <v>0</v>
      </c>
      <c r="T103" s="90">
        <v>2.346443621504278E-2</v>
      </c>
      <c r="U103" s="90">
        <v>0.13034733750478866</v>
      </c>
      <c r="V103" s="90">
        <v>0.20893222690000002</v>
      </c>
      <c r="W103" s="90">
        <v>1.536790312789546E-2</v>
      </c>
      <c r="X103" s="91">
        <f t="shared" si="36"/>
        <v>532.44237230030842</v>
      </c>
      <c r="Y103" s="91">
        <f t="shared" si="37"/>
        <v>0</v>
      </c>
      <c r="Z103" s="91">
        <f t="shared" si="38"/>
        <v>0</v>
      </c>
      <c r="AA103" s="91">
        <f t="shared" si="39"/>
        <v>15.839448346315921</v>
      </c>
      <c r="AB103" s="91">
        <f t="shared" si="40"/>
        <v>0</v>
      </c>
      <c r="AC103" s="91">
        <f t="shared" si="41"/>
        <v>74.628170093219254</v>
      </c>
      <c r="AD103" s="91">
        <f t="shared" si="42"/>
        <v>414.56709998723016</v>
      </c>
      <c r="AE103" s="91">
        <f t="shared" si="43"/>
        <v>664.50476901091201</v>
      </c>
      <c r="AF103" s="91">
        <f t="shared" si="44"/>
        <v>48.877308540208944</v>
      </c>
      <c r="AH103" s="89">
        <v>2590.4</v>
      </c>
      <c r="AI103" s="91">
        <f t="shared" si="45"/>
        <v>433.65741058164781</v>
      </c>
      <c r="AJ103" s="91">
        <f t="shared" si="46"/>
        <v>0</v>
      </c>
      <c r="AK103" s="91">
        <f t="shared" si="47"/>
        <v>0</v>
      </c>
      <c r="AL103" s="91">
        <f t="shared" si="48"/>
        <v>12.900727876388713</v>
      </c>
      <c r="AM103" s="91">
        <f t="shared" si="49"/>
        <v>0</v>
      </c>
      <c r="AN103" s="91">
        <f t="shared" si="50"/>
        <v>60.782275571446817</v>
      </c>
      <c r="AO103" s="91">
        <f t="shared" si="51"/>
        <v>337.65174307240454</v>
      </c>
      <c r="AP103" s="91">
        <f t="shared" si="52"/>
        <v>541.21804056176006</v>
      </c>
      <c r="AQ103" s="91">
        <f t="shared" si="53"/>
        <v>39.8090162625004</v>
      </c>
    </row>
    <row r="104" spans="1:43" x14ac:dyDescent="0.35">
      <c r="A104" s="75" t="s">
        <v>124</v>
      </c>
      <c r="B104" s="74">
        <v>845</v>
      </c>
      <c r="C104" s="75" t="s">
        <v>128</v>
      </c>
      <c r="D104" s="89">
        <v>5912.04</v>
      </c>
      <c r="E104" s="90">
        <v>0.24581162888920174</v>
      </c>
      <c r="F104" s="90">
        <v>9.4148485919999997E-2</v>
      </c>
      <c r="G104" s="90">
        <v>4.5259647451167222E-2</v>
      </c>
      <c r="H104" s="91">
        <f t="shared" si="32"/>
        <v>1453.2481824581162</v>
      </c>
      <c r="I104" s="91">
        <f t="shared" si="33"/>
        <v>556.60961469847678</v>
      </c>
      <c r="J104" s="91">
        <f t="shared" si="34"/>
        <v>267.57684611719867</v>
      </c>
      <c r="L104" s="89">
        <v>700.39</v>
      </c>
      <c r="M104" s="89">
        <v>2087.4299999999998</v>
      </c>
      <c r="N104" s="89">
        <f t="shared" si="35"/>
        <v>2787.8199999999997</v>
      </c>
      <c r="O104" s="90">
        <v>0.24581162888920174</v>
      </c>
      <c r="P104" s="90">
        <v>3.3696570026941174E-2</v>
      </c>
      <c r="Q104" s="90">
        <v>2.7946439342152882E-2</v>
      </c>
      <c r="R104" s="90">
        <v>3.3736780731030598E-2</v>
      </c>
      <c r="S104" s="90">
        <v>8.6091117455466645E-2</v>
      </c>
      <c r="T104" s="90">
        <v>0.11773694157384695</v>
      </c>
      <c r="U104" s="90">
        <v>0.11749567734931039</v>
      </c>
      <c r="V104" s="90">
        <v>9.4148485919999997E-2</v>
      </c>
      <c r="W104" s="90">
        <v>2.5079404364146352E-2</v>
      </c>
      <c r="X104" s="91">
        <f t="shared" si="36"/>
        <v>685.27857524989429</v>
      </c>
      <c r="Y104" s="91">
        <f t="shared" si="37"/>
        <v>93.939971852507128</v>
      </c>
      <c r="Z104" s="91">
        <f t="shared" si="38"/>
        <v>77.909642526840642</v>
      </c>
      <c r="AA104" s="91">
        <f t="shared" si="39"/>
        <v>94.052072057581711</v>
      </c>
      <c r="AB104" s="91">
        <f t="shared" si="40"/>
        <v>240.00653906469898</v>
      </c>
      <c r="AC104" s="91">
        <f t="shared" si="41"/>
        <v>328.22940045840198</v>
      </c>
      <c r="AD104" s="91">
        <f t="shared" si="42"/>
        <v>327.55679922795446</v>
      </c>
      <c r="AE104" s="91">
        <f t="shared" si="43"/>
        <v>262.46903201749438</v>
      </c>
      <c r="AF104" s="91">
        <f t="shared" si="44"/>
        <v>69.916865074454478</v>
      </c>
      <c r="AH104" s="89">
        <v>1985.53</v>
      </c>
      <c r="AI104" s="91">
        <f t="shared" si="45"/>
        <v>488.06636350837675</v>
      </c>
      <c r="AJ104" s="91">
        <f t="shared" si="46"/>
        <v>66.905550685592502</v>
      </c>
      <c r="AK104" s="91">
        <f t="shared" si="47"/>
        <v>55.488493707024809</v>
      </c>
      <c r="AL104" s="91">
        <f t="shared" si="48"/>
        <v>66.985390244883178</v>
      </c>
      <c r="AM104" s="91">
        <f t="shared" si="49"/>
        <v>170.93649644135269</v>
      </c>
      <c r="AN104" s="91">
        <f t="shared" si="50"/>
        <v>233.77022960312033</v>
      </c>
      <c r="AO104" s="91">
        <f t="shared" si="51"/>
        <v>233.29119224737627</v>
      </c>
      <c r="AP104" s="91">
        <f t="shared" si="52"/>
        <v>186.93464324873759</v>
      </c>
      <c r="AQ104" s="91">
        <f t="shared" si="53"/>
        <v>49.795909747143504</v>
      </c>
    </row>
    <row r="105" spans="1:43" x14ac:dyDescent="0.35">
      <c r="A105" s="75" t="s">
        <v>124</v>
      </c>
      <c r="B105" s="74">
        <v>850</v>
      </c>
      <c r="C105" s="75" t="s">
        <v>129</v>
      </c>
      <c r="D105" s="89">
        <v>17563.93</v>
      </c>
      <c r="E105" s="90">
        <v>0.20049269683626558</v>
      </c>
      <c r="F105" s="90">
        <v>0.11626942010000001</v>
      </c>
      <c r="G105" s="90">
        <v>4.2675159235668787E-2</v>
      </c>
      <c r="H105" s="91">
        <f t="shared" si="32"/>
        <v>3521.4396927433904</v>
      </c>
      <c r="I105" s="91">
        <f t="shared" si="33"/>
        <v>2042.1479557769931</v>
      </c>
      <c r="J105" s="91">
        <f t="shared" si="34"/>
        <v>749.54350955414009</v>
      </c>
      <c r="L105" s="89">
        <v>1459.93</v>
      </c>
      <c r="M105" s="89">
        <v>7047.16</v>
      </c>
      <c r="N105" s="89">
        <f t="shared" si="35"/>
        <v>8507.09</v>
      </c>
      <c r="O105" s="90">
        <v>0.20049269683626558</v>
      </c>
      <c r="P105" s="90">
        <v>0</v>
      </c>
      <c r="Q105" s="90">
        <v>3.5055976478570619E-3</v>
      </c>
      <c r="R105" s="90">
        <v>1.9309058011986881E-2</v>
      </c>
      <c r="S105" s="90">
        <v>2.1867578875947077E-2</v>
      </c>
      <c r="T105" s="90">
        <v>6.3284518828451888E-2</v>
      </c>
      <c r="U105" s="90">
        <v>5.765860002261676E-2</v>
      </c>
      <c r="V105" s="90">
        <v>0.11626942010000001</v>
      </c>
      <c r="W105" s="90">
        <v>2.2434340258923723E-2</v>
      </c>
      <c r="X105" s="91">
        <f t="shared" si="36"/>
        <v>1705.6094163288267</v>
      </c>
      <c r="Y105" s="91">
        <f t="shared" si="37"/>
        <v>0</v>
      </c>
      <c r="Z105" s="91">
        <f t="shared" si="38"/>
        <v>29.822434694108335</v>
      </c>
      <c r="AA105" s="91">
        <f t="shared" si="39"/>
        <v>164.26389432319348</v>
      </c>
      <c r="AB105" s="91">
        <f t="shared" si="40"/>
        <v>186.02946157978062</v>
      </c>
      <c r="AC105" s="91">
        <f t="shared" si="41"/>
        <v>538.36709728033475</v>
      </c>
      <c r="AD105" s="91">
        <f t="shared" si="42"/>
        <v>490.50689966640283</v>
      </c>
      <c r="AE105" s="91">
        <f t="shared" si="43"/>
        <v>989.11442103850902</v>
      </c>
      <c r="AF105" s="91">
        <f t="shared" si="44"/>
        <v>190.85095167328743</v>
      </c>
      <c r="AH105" s="89">
        <v>6724.31</v>
      </c>
      <c r="AI105" s="91">
        <f t="shared" si="45"/>
        <v>1348.1750462630691</v>
      </c>
      <c r="AJ105" s="91">
        <f t="shared" si="46"/>
        <v>0</v>
      </c>
      <c r="AK105" s="91">
        <f t="shared" si="47"/>
        <v>23.572725319461721</v>
      </c>
      <c r="AL105" s="91">
        <f t="shared" si="48"/>
        <v>129.84009188058351</v>
      </c>
      <c r="AM105" s="91">
        <f t="shared" si="49"/>
        <v>147.04437931131969</v>
      </c>
      <c r="AN105" s="91">
        <f t="shared" si="50"/>
        <v>425.54472280334733</v>
      </c>
      <c r="AO105" s="91">
        <f t="shared" si="51"/>
        <v>387.71430071808214</v>
      </c>
      <c r="AP105" s="91">
        <f t="shared" si="52"/>
        <v>781.83162427263107</v>
      </c>
      <c r="AQ105" s="91">
        <f t="shared" si="53"/>
        <v>150.85545854648339</v>
      </c>
    </row>
    <row r="106" spans="1:43" x14ac:dyDescent="0.35">
      <c r="A106" s="75" t="s">
        <v>124</v>
      </c>
      <c r="B106" s="74">
        <v>921</v>
      </c>
      <c r="C106" s="75" t="s">
        <v>130</v>
      </c>
      <c r="D106" s="89">
        <v>1370.48</v>
      </c>
      <c r="E106" s="90">
        <v>0.24920943809292143</v>
      </c>
      <c r="F106" s="90">
        <v>4.6971719869999998E-2</v>
      </c>
      <c r="G106" s="90">
        <v>4.9019607843137254E-2</v>
      </c>
      <c r="H106" s="91">
        <f t="shared" si="32"/>
        <v>341.53655071758698</v>
      </c>
      <c r="I106" s="91">
        <f t="shared" si="33"/>
        <v>64.3738026474376</v>
      </c>
      <c r="J106" s="91">
        <f t="shared" si="34"/>
        <v>67.180392156862752</v>
      </c>
      <c r="L106" s="89">
        <v>188.78</v>
      </c>
      <c r="M106" s="89">
        <v>479.02</v>
      </c>
      <c r="N106" s="89">
        <f t="shared" si="35"/>
        <v>667.8</v>
      </c>
      <c r="O106" s="90">
        <v>0.24920943809292143</v>
      </c>
      <c r="P106" s="90">
        <v>0</v>
      </c>
      <c r="Q106" s="90">
        <v>9.0096662411088824E-2</v>
      </c>
      <c r="R106" s="90">
        <v>7.0399416377895319E-2</v>
      </c>
      <c r="S106" s="90">
        <v>4.1400693051249313E-2</v>
      </c>
      <c r="T106" s="90">
        <v>0.12219587816888565</v>
      </c>
      <c r="U106" s="90">
        <v>0.19861389750136788</v>
      </c>
      <c r="V106" s="90">
        <v>4.6971719869999998E-2</v>
      </c>
      <c r="W106" s="90">
        <v>2.6410792323769715E-2</v>
      </c>
      <c r="X106" s="91">
        <f t="shared" si="36"/>
        <v>166.42206275845291</v>
      </c>
      <c r="Y106" s="91">
        <f t="shared" si="37"/>
        <v>0</v>
      </c>
      <c r="Z106" s="91">
        <f t="shared" si="38"/>
        <v>60.16655115812511</v>
      </c>
      <c r="AA106" s="91">
        <f t="shared" si="39"/>
        <v>47.012730257158488</v>
      </c>
      <c r="AB106" s="91">
        <f t="shared" si="40"/>
        <v>27.647382819624291</v>
      </c>
      <c r="AC106" s="91">
        <f t="shared" si="41"/>
        <v>81.602407441181825</v>
      </c>
      <c r="AD106" s="91">
        <f t="shared" si="42"/>
        <v>132.63436075141345</v>
      </c>
      <c r="AE106" s="91">
        <f t="shared" si="43"/>
        <v>31.367714529185996</v>
      </c>
      <c r="AF106" s="91">
        <f t="shared" si="44"/>
        <v>17.637127113813413</v>
      </c>
      <c r="AH106" s="89">
        <v>476.28</v>
      </c>
      <c r="AI106" s="91">
        <f t="shared" si="45"/>
        <v>118.69347117489662</v>
      </c>
      <c r="AJ106" s="91">
        <f t="shared" si="46"/>
        <v>0</v>
      </c>
      <c r="AK106" s="91">
        <f t="shared" si="47"/>
        <v>42.911238373153381</v>
      </c>
      <c r="AL106" s="91">
        <f t="shared" si="48"/>
        <v>33.529834032463981</v>
      </c>
      <c r="AM106" s="91">
        <f t="shared" si="49"/>
        <v>19.718322086449021</v>
      </c>
      <c r="AN106" s="91">
        <f t="shared" si="50"/>
        <v>58.199452854276856</v>
      </c>
      <c r="AO106" s="91">
        <f t="shared" si="51"/>
        <v>94.595827101951485</v>
      </c>
      <c r="AP106" s="91">
        <f t="shared" si="52"/>
        <v>22.371690739683597</v>
      </c>
      <c r="AQ106" s="91">
        <f t="shared" si="53"/>
        <v>12.578932167965039</v>
      </c>
    </row>
    <row r="107" spans="1:43" x14ac:dyDescent="0.35">
      <c r="A107" s="75" t="s">
        <v>124</v>
      </c>
      <c r="B107" s="74">
        <v>886</v>
      </c>
      <c r="C107" s="75" t="s">
        <v>131</v>
      </c>
      <c r="D107" s="89">
        <v>21763.83</v>
      </c>
      <c r="E107" s="90">
        <v>0.26316448661046271</v>
      </c>
      <c r="F107" s="90">
        <v>0.1592313873</v>
      </c>
      <c r="G107" s="90">
        <v>5.4436301684739986E-2</v>
      </c>
      <c r="H107" s="91">
        <f t="shared" si="32"/>
        <v>5727.4671486273874</v>
      </c>
      <c r="I107" s="91">
        <f t="shared" si="33"/>
        <v>3465.4848438613594</v>
      </c>
      <c r="J107" s="91">
        <f t="shared" si="34"/>
        <v>1184.7424156953948</v>
      </c>
      <c r="L107" s="89">
        <v>2223.25</v>
      </c>
      <c r="M107" s="89">
        <v>7134.76</v>
      </c>
      <c r="N107" s="89">
        <f t="shared" si="35"/>
        <v>9358.01</v>
      </c>
      <c r="O107" s="90">
        <v>0.26316448661046271</v>
      </c>
      <c r="P107" s="90">
        <v>1.7700829762013311E-2</v>
      </c>
      <c r="Q107" s="90">
        <v>6.732698094282849E-2</v>
      </c>
      <c r="R107" s="90">
        <v>4.7677122275918665E-2</v>
      </c>
      <c r="S107" s="90">
        <v>4.3448527400382971E-2</v>
      </c>
      <c r="T107" s="90">
        <v>7.8291693261602985E-2</v>
      </c>
      <c r="U107" s="90">
        <v>0.12632214826297072</v>
      </c>
      <c r="V107" s="90">
        <v>0.1592313873</v>
      </c>
      <c r="W107" s="90">
        <v>2.8062743302038014E-2</v>
      </c>
      <c r="X107" s="91">
        <f t="shared" si="36"/>
        <v>2462.6958973455762</v>
      </c>
      <c r="Y107" s="91">
        <f t="shared" si="37"/>
        <v>165.64454192121818</v>
      </c>
      <c r="Z107" s="91">
        <f t="shared" si="38"/>
        <v>630.04656093279846</v>
      </c>
      <c r="AA107" s="91">
        <f t="shared" si="39"/>
        <v>446.16298702926963</v>
      </c>
      <c r="AB107" s="91">
        <f t="shared" si="40"/>
        <v>406.59175389805785</v>
      </c>
      <c r="AC107" s="91">
        <f t="shared" si="41"/>
        <v>732.65444845901334</v>
      </c>
      <c r="AD107" s="91">
        <f t="shared" si="42"/>
        <v>1182.1239266663626</v>
      </c>
      <c r="AE107" s="91">
        <f t="shared" si="43"/>
        <v>1490.088914667273</v>
      </c>
      <c r="AF107" s="91">
        <f t="shared" si="44"/>
        <v>262.61143244790475</v>
      </c>
      <c r="AH107" s="89">
        <v>6260.64</v>
      </c>
      <c r="AI107" s="91">
        <f t="shared" si="45"/>
        <v>1647.5781114529273</v>
      </c>
      <c r="AJ107" s="91">
        <f t="shared" si="46"/>
        <v>110.81852284125102</v>
      </c>
      <c r="AK107" s="91">
        <f t="shared" si="47"/>
        <v>421.50998996990978</v>
      </c>
      <c r="AL107" s="91">
        <f t="shared" si="48"/>
        <v>298.48929880550747</v>
      </c>
      <c r="AM107" s="91">
        <f t="shared" si="49"/>
        <v>272.01558858393366</v>
      </c>
      <c r="AN107" s="91">
        <f t="shared" si="50"/>
        <v>490.15610650132214</v>
      </c>
      <c r="AO107" s="91">
        <f t="shared" si="51"/>
        <v>790.85749430108513</v>
      </c>
      <c r="AP107" s="91">
        <f t="shared" si="52"/>
        <v>996.89039258587206</v>
      </c>
      <c r="AQ107" s="91">
        <f t="shared" si="53"/>
        <v>175.69073322647128</v>
      </c>
    </row>
    <row r="108" spans="1:43" x14ac:dyDescent="0.35">
      <c r="A108" s="75" t="s">
        <v>124</v>
      </c>
      <c r="B108" s="74">
        <v>887</v>
      </c>
      <c r="C108" s="75" t="s">
        <v>132</v>
      </c>
      <c r="D108" s="89">
        <v>4162.7</v>
      </c>
      <c r="E108" s="90">
        <v>0.26774679728711381</v>
      </c>
      <c r="F108" s="90">
        <v>0.1891692489</v>
      </c>
      <c r="G108" s="90">
        <v>3.7142085359265262E-2</v>
      </c>
      <c r="H108" s="91">
        <f t="shared" ref="H108:H139" si="54">$D108*E108</f>
        <v>1114.5495930670686</v>
      </c>
      <c r="I108" s="91">
        <f t="shared" ref="I108:I139" si="55">$D108*F108</f>
        <v>787.45483239602993</v>
      </c>
      <c r="J108" s="91">
        <f t="shared" ref="J108:J139" si="56">$D108*G108</f>
        <v>154.6113587250135</v>
      </c>
      <c r="L108" s="89">
        <v>529.83000000000004</v>
      </c>
      <c r="M108" s="89">
        <v>1360.18</v>
      </c>
      <c r="N108" s="89">
        <f t="shared" ref="N108:N139" si="57">L108+M108</f>
        <v>1890.0100000000002</v>
      </c>
      <c r="O108" s="90">
        <v>0.26774679728711381</v>
      </c>
      <c r="P108" s="90">
        <v>1.0708733951292532E-2</v>
      </c>
      <c r="Q108" s="90">
        <v>8.659105302550521E-2</v>
      </c>
      <c r="R108" s="90">
        <v>5.6710230871092178E-2</v>
      </c>
      <c r="S108" s="90">
        <v>9.3730208993033567E-2</v>
      </c>
      <c r="T108" s="90">
        <v>0.17519719039668374</v>
      </c>
      <c r="U108" s="90">
        <v>0.12637457539294145</v>
      </c>
      <c r="V108" s="90">
        <v>0.1891692489</v>
      </c>
      <c r="W108" s="90">
        <v>2.0366483235944859E-2</v>
      </c>
      <c r="X108" s="91">
        <f t="shared" si="36"/>
        <v>506.04412434061805</v>
      </c>
      <c r="Y108" s="91">
        <f t="shared" si="37"/>
        <v>20.239614255282401</v>
      </c>
      <c r="Z108" s="91">
        <f t="shared" si="38"/>
        <v>163.65795612873512</v>
      </c>
      <c r="AA108" s="91">
        <f t="shared" si="39"/>
        <v>107.18290344867295</v>
      </c>
      <c r="AB108" s="91">
        <f t="shared" si="40"/>
        <v>177.15103229892338</v>
      </c>
      <c r="AC108" s="91">
        <f t="shared" si="41"/>
        <v>331.12444182163625</v>
      </c>
      <c r="AD108" s="91">
        <f t="shared" si="42"/>
        <v>238.84921123841329</v>
      </c>
      <c r="AE108" s="91">
        <f t="shared" si="43"/>
        <v>357.53177211348907</v>
      </c>
      <c r="AF108" s="91">
        <f t="shared" si="44"/>
        <v>38.492856980768146</v>
      </c>
      <c r="AH108" s="89">
        <v>1254.1600000000001</v>
      </c>
      <c r="AI108" s="91">
        <f t="shared" si="45"/>
        <v>335.79732328560669</v>
      </c>
      <c r="AJ108" s="91">
        <f t="shared" si="46"/>
        <v>13.430465772353044</v>
      </c>
      <c r="AK108" s="91">
        <f t="shared" si="47"/>
        <v>108.59903506246762</v>
      </c>
      <c r="AL108" s="91">
        <f t="shared" si="48"/>
        <v>71.123703149288971</v>
      </c>
      <c r="AM108" s="91">
        <f t="shared" si="49"/>
        <v>117.55267891070298</v>
      </c>
      <c r="AN108" s="91">
        <f t="shared" si="50"/>
        <v>219.7253083079049</v>
      </c>
      <c r="AO108" s="91">
        <f t="shared" si="51"/>
        <v>158.49393747481145</v>
      </c>
      <c r="AP108" s="91">
        <f t="shared" si="52"/>
        <v>237.24850520042401</v>
      </c>
      <c r="AQ108" s="91">
        <f t="shared" si="53"/>
        <v>25.542828615192605</v>
      </c>
    </row>
    <row r="109" spans="1:43" x14ac:dyDescent="0.35">
      <c r="A109" s="75" t="s">
        <v>124</v>
      </c>
      <c r="B109" s="74">
        <v>826</v>
      </c>
      <c r="C109" s="75" t="s">
        <v>133</v>
      </c>
      <c r="D109" s="89">
        <v>4583.7299999999996</v>
      </c>
      <c r="E109" s="90">
        <v>0.24264678331897035</v>
      </c>
      <c r="F109" s="90">
        <v>0.34057113259999999</v>
      </c>
      <c r="G109" s="90">
        <v>3.6781609195402298E-2</v>
      </c>
      <c r="H109" s="91">
        <f t="shared" si="54"/>
        <v>1112.2273401026639</v>
      </c>
      <c r="I109" s="91">
        <f t="shared" si="55"/>
        <v>1561.0861176325977</v>
      </c>
      <c r="J109" s="91">
        <f t="shared" si="56"/>
        <v>168.59696551724136</v>
      </c>
      <c r="L109" s="89">
        <v>538.45000000000005</v>
      </c>
      <c r="M109" s="89">
        <v>1259.5899999999999</v>
      </c>
      <c r="N109" s="89">
        <f t="shared" si="57"/>
        <v>1798.04</v>
      </c>
      <c r="O109" s="90">
        <v>0.24264678331897035</v>
      </c>
      <c r="P109" s="90">
        <v>7.4976041490501157E-3</v>
      </c>
      <c r="Q109" s="90">
        <v>1.9786910197869101E-2</v>
      </c>
      <c r="R109" s="90">
        <v>2.4578612097637974E-2</v>
      </c>
      <c r="S109" s="90">
        <v>5.659845538079937E-2</v>
      </c>
      <c r="T109" s="90">
        <v>0.10519194994080838</v>
      </c>
      <c r="U109" s="90">
        <v>0.10220418287389368</v>
      </c>
      <c r="V109" s="90">
        <v>0.34057113259999999</v>
      </c>
      <c r="W109" s="90">
        <v>1.9710400264273523E-2</v>
      </c>
      <c r="X109" s="91">
        <f t="shared" si="36"/>
        <v>436.28862227884144</v>
      </c>
      <c r="Y109" s="91">
        <f t="shared" si="37"/>
        <v>13.480992164158069</v>
      </c>
      <c r="Z109" s="91">
        <f t="shared" si="38"/>
        <v>35.577656012176554</v>
      </c>
      <c r="AA109" s="91">
        <f t="shared" si="39"/>
        <v>44.193327696036981</v>
      </c>
      <c r="AB109" s="91">
        <f t="shared" si="40"/>
        <v>101.76628671289249</v>
      </c>
      <c r="AC109" s="91">
        <f t="shared" si="41"/>
        <v>189.13933367157111</v>
      </c>
      <c r="AD109" s="91">
        <f t="shared" si="42"/>
        <v>183.76720897457579</v>
      </c>
      <c r="AE109" s="91">
        <f t="shared" si="43"/>
        <v>612.36051926010396</v>
      </c>
      <c r="AF109" s="91">
        <f t="shared" si="44"/>
        <v>35.440088091174367</v>
      </c>
      <c r="AH109" s="89">
        <v>1311.96</v>
      </c>
      <c r="AI109" s="91">
        <f t="shared" si="45"/>
        <v>318.34287384315638</v>
      </c>
      <c r="AJ109" s="91">
        <f t="shared" si="46"/>
        <v>9.83655673938779</v>
      </c>
      <c r="AK109" s="91">
        <f t="shared" si="47"/>
        <v>25.959634703196347</v>
      </c>
      <c r="AL109" s="91">
        <f t="shared" si="48"/>
        <v>32.246155927617117</v>
      </c>
      <c r="AM109" s="91">
        <f t="shared" si="49"/>
        <v>74.254909521393543</v>
      </c>
      <c r="AN109" s="91">
        <f t="shared" si="50"/>
        <v>138.00763064434298</v>
      </c>
      <c r="AO109" s="91">
        <f t="shared" si="51"/>
        <v>134.08779976323356</v>
      </c>
      <c r="AP109" s="91">
        <f t="shared" si="52"/>
        <v>446.81570312589599</v>
      </c>
      <c r="AQ109" s="91">
        <f t="shared" si="53"/>
        <v>25.859256730716293</v>
      </c>
    </row>
    <row r="110" spans="1:43" x14ac:dyDescent="0.35">
      <c r="A110" s="75" t="s">
        <v>124</v>
      </c>
      <c r="B110" s="74">
        <v>931</v>
      </c>
      <c r="C110" s="75" t="s">
        <v>134</v>
      </c>
      <c r="D110" s="89">
        <v>9474.11</v>
      </c>
      <c r="E110" s="90">
        <v>0.15807041097933916</v>
      </c>
      <c r="F110" s="90">
        <v>0.18720602070000003</v>
      </c>
      <c r="G110" s="90">
        <v>3.6583123965929283E-2</v>
      </c>
      <c r="H110" s="91">
        <f t="shared" si="54"/>
        <v>1497.5764613634669</v>
      </c>
      <c r="I110" s="91">
        <f t="shared" si="55"/>
        <v>1773.6104327740775</v>
      </c>
      <c r="J110" s="91">
        <f t="shared" si="56"/>
        <v>346.59254059685031</v>
      </c>
      <c r="L110" s="89">
        <v>713.07</v>
      </c>
      <c r="M110" s="89">
        <v>3413.83</v>
      </c>
      <c r="N110" s="89">
        <f t="shared" si="57"/>
        <v>4126.8999999999996</v>
      </c>
      <c r="O110" s="90">
        <v>0.15807041097933916</v>
      </c>
      <c r="P110" s="90">
        <v>0</v>
      </c>
      <c r="Q110" s="90">
        <v>8.0603224128965156E-3</v>
      </c>
      <c r="R110" s="90">
        <v>1.4924596983879355E-2</v>
      </c>
      <c r="S110" s="90">
        <v>1.1934477379095164E-2</v>
      </c>
      <c r="T110" s="90">
        <v>5.228809152366095E-2</v>
      </c>
      <c r="U110" s="90">
        <v>6.7576703068122732E-2</v>
      </c>
      <c r="V110" s="90">
        <v>0.18720602070000003</v>
      </c>
      <c r="W110" s="90">
        <v>1.9783040950391382E-2</v>
      </c>
      <c r="X110" s="91">
        <f t="shared" si="36"/>
        <v>652.34077907063477</v>
      </c>
      <c r="Y110" s="91">
        <f t="shared" si="37"/>
        <v>0</v>
      </c>
      <c r="Z110" s="91">
        <f t="shared" si="38"/>
        <v>33.26414456578263</v>
      </c>
      <c r="AA110" s="91">
        <f t="shared" si="39"/>
        <v>61.592319292771705</v>
      </c>
      <c r="AB110" s="91">
        <f t="shared" si="40"/>
        <v>49.252394695787828</v>
      </c>
      <c r="AC110" s="91">
        <f t="shared" si="41"/>
        <v>215.78772490899635</v>
      </c>
      <c r="AD110" s="91">
        <f t="shared" si="42"/>
        <v>278.88229589183567</v>
      </c>
      <c r="AE110" s="91">
        <f t="shared" si="43"/>
        <v>772.58052682683001</v>
      </c>
      <c r="AF110" s="91">
        <f t="shared" si="44"/>
        <v>81.642631698170192</v>
      </c>
      <c r="AH110" s="89">
        <v>3457.11</v>
      </c>
      <c r="AI110" s="91">
        <f t="shared" si="45"/>
        <v>546.46679850078317</v>
      </c>
      <c r="AJ110" s="91">
        <f t="shared" si="46"/>
        <v>0</v>
      </c>
      <c r="AK110" s="91">
        <f t="shared" si="47"/>
        <v>27.865421216848674</v>
      </c>
      <c r="AL110" s="91">
        <f t="shared" si="48"/>
        <v>51.595973478939158</v>
      </c>
      <c r="AM110" s="91">
        <f t="shared" si="49"/>
        <v>41.258801092043683</v>
      </c>
      <c r="AN110" s="91">
        <f t="shared" si="50"/>
        <v>180.76568408736352</v>
      </c>
      <c r="AO110" s="91">
        <f t="shared" si="51"/>
        <v>233.62009594383778</v>
      </c>
      <c r="AP110" s="91">
        <f t="shared" si="52"/>
        <v>647.19180622217709</v>
      </c>
      <c r="AQ110" s="91">
        <f t="shared" si="53"/>
        <v>68.392148700007553</v>
      </c>
    </row>
    <row r="111" spans="1:43" x14ac:dyDescent="0.35">
      <c r="A111" s="75" t="s">
        <v>124</v>
      </c>
      <c r="B111" s="74">
        <v>851</v>
      </c>
      <c r="C111" s="75" t="s">
        <v>135</v>
      </c>
      <c r="D111" s="89">
        <v>2799.83</v>
      </c>
      <c r="E111" s="90">
        <v>0.33591981894600709</v>
      </c>
      <c r="F111" s="90">
        <v>0.24197327590000001</v>
      </c>
      <c r="G111" s="90">
        <v>5.8526315789473683E-2</v>
      </c>
      <c r="H111" s="91">
        <f t="shared" si="54"/>
        <v>940.51838667959896</v>
      </c>
      <c r="I111" s="91">
        <f t="shared" si="55"/>
        <v>677.48403706309705</v>
      </c>
      <c r="J111" s="91">
        <f t="shared" si="56"/>
        <v>163.8637347368421</v>
      </c>
      <c r="L111" s="89">
        <v>372.92</v>
      </c>
      <c r="M111" s="89">
        <v>923.6</v>
      </c>
      <c r="N111" s="89">
        <f t="shared" si="57"/>
        <v>1296.52</v>
      </c>
      <c r="O111" s="90">
        <v>0.33591981894600709</v>
      </c>
      <c r="P111" s="90">
        <v>5.9788876075578819E-2</v>
      </c>
      <c r="Q111" s="90">
        <v>6.6264525858245368E-2</v>
      </c>
      <c r="R111" s="90">
        <v>9.0925219551139885E-2</v>
      </c>
      <c r="S111" s="90">
        <v>1.6765723409917502E-2</v>
      </c>
      <c r="T111" s="90">
        <v>0.15373015168987847</v>
      </c>
      <c r="U111" s="90">
        <v>0.12800496762175109</v>
      </c>
      <c r="V111" s="90">
        <v>0.24197327590000001</v>
      </c>
      <c r="W111" s="90">
        <v>3.1136343475561074E-2</v>
      </c>
      <c r="X111" s="91">
        <f t="shared" si="36"/>
        <v>435.52676365987708</v>
      </c>
      <c r="Y111" s="91">
        <f t="shared" si="37"/>
        <v>77.517473609509452</v>
      </c>
      <c r="Z111" s="91">
        <f t="shared" si="38"/>
        <v>85.913283065732287</v>
      </c>
      <c r="AA111" s="91">
        <f t="shared" si="39"/>
        <v>117.88636565244389</v>
      </c>
      <c r="AB111" s="91">
        <f t="shared" si="40"/>
        <v>21.737095715426239</v>
      </c>
      <c r="AC111" s="91">
        <f t="shared" si="41"/>
        <v>199.31421626896122</v>
      </c>
      <c r="AD111" s="91">
        <f t="shared" si="42"/>
        <v>165.96100062095272</v>
      </c>
      <c r="AE111" s="91">
        <f t="shared" si="43"/>
        <v>313.72319166986802</v>
      </c>
      <c r="AF111" s="91">
        <f t="shared" si="44"/>
        <v>40.368892042934441</v>
      </c>
      <c r="AH111" s="89">
        <v>1006.91</v>
      </c>
      <c r="AI111" s="91">
        <f t="shared" si="45"/>
        <v>338.24102489492401</v>
      </c>
      <c r="AJ111" s="91">
        <f t="shared" si="46"/>
        <v>60.202017209261065</v>
      </c>
      <c r="AK111" s="91">
        <f t="shared" si="47"/>
        <v>66.72241373192584</v>
      </c>
      <c r="AL111" s="91">
        <f t="shared" si="48"/>
        <v>91.553512818238261</v>
      </c>
      <c r="AM111" s="91">
        <f t="shared" si="49"/>
        <v>16.881574558680033</v>
      </c>
      <c r="AN111" s="91">
        <f t="shared" si="50"/>
        <v>154.79242703805554</v>
      </c>
      <c r="AO111" s="91">
        <f t="shared" si="51"/>
        <v>128.88948194801739</v>
      </c>
      <c r="AP111" s="91">
        <f t="shared" si="52"/>
        <v>243.64531123646901</v>
      </c>
      <c r="AQ111" s="91">
        <f t="shared" si="53"/>
        <v>31.351495608977199</v>
      </c>
    </row>
    <row r="112" spans="1:43" x14ac:dyDescent="0.35">
      <c r="A112" s="75" t="s">
        <v>124</v>
      </c>
      <c r="B112" s="74">
        <v>870</v>
      </c>
      <c r="C112" s="75" t="s">
        <v>136</v>
      </c>
      <c r="D112" s="89">
        <v>2562.16</v>
      </c>
      <c r="E112" s="90">
        <v>0.22363120990601223</v>
      </c>
      <c r="F112" s="90">
        <v>0.40977362560000002</v>
      </c>
      <c r="G112" s="90">
        <v>3.0889810972798526E-2</v>
      </c>
      <c r="H112" s="91">
        <f t="shared" si="54"/>
        <v>572.97894077278829</v>
      </c>
      <c r="I112" s="91">
        <f t="shared" si="55"/>
        <v>1049.905592567296</v>
      </c>
      <c r="J112" s="91">
        <f t="shared" si="56"/>
        <v>79.14463808206547</v>
      </c>
      <c r="L112" s="89">
        <v>205.99</v>
      </c>
      <c r="M112" s="89">
        <v>668.29</v>
      </c>
      <c r="N112" s="89">
        <f t="shared" si="57"/>
        <v>874.28</v>
      </c>
      <c r="O112" s="90">
        <v>0.22363120990601223</v>
      </c>
      <c r="P112" s="90">
        <v>0</v>
      </c>
      <c r="Q112" s="90">
        <v>2.164076332874287E-2</v>
      </c>
      <c r="R112" s="90">
        <v>7.3873696635844976E-2</v>
      </c>
      <c r="S112" s="90">
        <v>7.4857367696242377E-2</v>
      </c>
      <c r="T112" s="90">
        <v>0.1020066889632107</v>
      </c>
      <c r="U112" s="90">
        <v>0.13191028919929176</v>
      </c>
      <c r="V112" s="90">
        <v>0.40977362560000002</v>
      </c>
      <c r="W112" s="90">
        <v>1.7416682357371493E-2</v>
      </c>
      <c r="X112" s="91">
        <f t="shared" si="36"/>
        <v>195.51629419662837</v>
      </c>
      <c r="Y112" s="91">
        <f t="shared" si="37"/>
        <v>0</v>
      </c>
      <c r="Z112" s="91">
        <f t="shared" si="38"/>
        <v>18.920086563053317</v>
      </c>
      <c r="AA112" s="91">
        <f t="shared" si="39"/>
        <v>64.58629549478654</v>
      </c>
      <c r="AB112" s="91">
        <f t="shared" si="40"/>
        <v>65.446299429470784</v>
      </c>
      <c r="AC112" s="91">
        <f t="shared" si="41"/>
        <v>89.182408026755851</v>
      </c>
      <c r="AD112" s="91">
        <f t="shared" si="42"/>
        <v>115.3265276411568</v>
      </c>
      <c r="AE112" s="91">
        <f t="shared" si="43"/>
        <v>358.25688538956803</v>
      </c>
      <c r="AF112" s="91">
        <f t="shared" si="44"/>
        <v>15.227057051402749</v>
      </c>
      <c r="AH112" s="89">
        <v>643.66</v>
      </c>
      <c r="AI112" s="91">
        <f t="shared" si="45"/>
        <v>143.94246456810382</v>
      </c>
      <c r="AJ112" s="91">
        <f t="shared" si="46"/>
        <v>0</v>
      </c>
      <c r="AK112" s="91">
        <f t="shared" si="47"/>
        <v>13.929293724178635</v>
      </c>
      <c r="AL112" s="91">
        <f t="shared" si="48"/>
        <v>47.549543576627975</v>
      </c>
      <c r="AM112" s="91">
        <f t="shared" si="49"/>
        <v>48.182693291363364</v>
      </c>
      <c r="AN112" s="91">
        <f t="shared" si="50"/>
        <v>65.657625418060192</v>
      </c>
      <c r="AO112" s="91">
        <f t="shared" si="51"/>
        <v>84.905376746016131</v>
      </c>
      <c r="AP112" s="91">
        <f t="shared" si="52"/>
        <v>263.75489185369599</v>
      </c>
      <c r="AQ112" s="91">
        <f t="shared" si="53"/>
        <v>11.210421766145734</v>
      </c>
    </row>
    <row r="113" spans="1:43" x14ac:dyDescent="0.35">
      <c r="A113" s="75" t="s">
        <v>124</v>
      </c>
      <c r="B113" s="74">
        <v>871</v>
      </c>
      <c r="C113" s="75" t="s">
        <v>137</v>
      </c>
      <c r="D113" s="89">
        <v>2661.27</v>
      </c>
      <c r="E113" s="90">
        <v>0.21296686112948818</v>
      </c>
      <c r="F113" s="90">
        <v>0.59353701530000003</v>
      </c>
      <c r="G113" s="90">
        <v>3.2497492477432298E-2</v>
      </c>
      <c r="H113" s="91">
        <f t="shared" si="54"/>
        <v>566.76231851807302</v>
      </c>
      <c r="I113" s="91">
        <f t="shared" si="55"/>
        <v>1579.5622527074311</v>
      </c>
      <c r="J113" s="91">
        <f t="shared" si="56"/>
        <v>86.484601805416247</v>
      </c>
      <c r="L113" s="89">
        <v>244.41</v>
      </c>
      <c r="M113" s="89">
        <v>471.15</v>
      </c>
      <c r="N113" s="89">
        <f t="shared" si="57"/>
        <v>715.56</v>
      </c>
      <c r="O113" s="90">
        <v>0.21296686112948818</v>
      </c>
      <c r="P113" s="90">
        <v>0</v>
      </c>
      <c r="Q113" s="90">
        <v>0</v>
      </c>
      <c r="R113" s="90">
        <v>0</v>
      </c>
      <c r="S113" s="90">
        <v>1.2432620413841071E-2</v>
      </c>
      <c r="T113" s="90">
        <v>6.6423230742479564E-2</v>
      </c>
      <c r="U113" s="90">
        <v>0.22613458528951486</v>
      </c>
      <c r="V113" s="90">
        <v>0.59353701530000003</v>
      </c>
      <c r="W113" s="90">
        <v>1.6676203711272788E-2</v>
      </c>
      <c r="X113" s="91">
        <f t="shared" si="36"/>
        <v>152.39056714981655</v>
      </c>
      <c r="Y113" s="91">
        <f t="shared" si="37"/>
        <v>0</v>
      </c>
      <c r="Z113" s="91">
        <f t="shared" si="38"/>
        <v>0</v>
      </c>
      <c r="AA113" s="91">
        <f t="shared" si="39"/>
        <v>0</v>
      </c>
      <c r="AB113" s="91">
        <f t="shared" si="40"/>
        <v>8.8962858633281154</v>
      </c>
      <c r="AC113" s="91">
        <f t="shared" si="41"/>
        <v>47.529806990088673</v>
      </c>
      <c r="AD113" s="91">
        <f t="shared" si="42"/>
        <v>161.81286384976525</v>
      </c>
      <c r="AE113" s="91">
        <f t="shared" si="43"/>
        <v>424.71134666806796</v>
      </c>
      <c r="AF113" s="91">
        <f t="shared" si="44"/>
        <v>11.932824327638356</v>
      </c>
      <c r="AH113" s="89">
        <v>308.3</v>
      </c>
      <c r="AI113" s="91">
        <f t="shared" si="45"/>
        <v>65.657683286221214</v>
      </c>
      <c r="AJ113" s="91">
        <f t="shared" si="46"/>
        <v>0</v>
      </c>
      <c r="AK113" s="91">
        <f t="shared" si="47"/>
        <v>0</v>
      </c>
      <c r="AL113" s="91">
        <f t="shared" si="48"/>
        <v>0</v>
      </c>
      <c r="AM113" s="91">
        <f t="shared" si="49"/>
        <v>3.8329768735872025</v>
      </c>
      <c r="AN113" s="91">
        <f t="shared" si="50"/>
        <v>20.47828203790645</v>
      </c>
      <c r="AO113" s="91">
        <f t="shared" si="51"/>
        <v>69.717292644757435</v>
      </c>
      <c r="AP113" s="91">
        <f t="shared" si="52"/>
        <v>182.98746181699002</v>
      </c>
      <c r="AQ113" s="91">
        <f t="shared" si="53"/>
        <v>5.1412736041854004</v>
      </c>
    </row>
    <row r="114" spans="1:43" x14ac:dyDescent="0.35">
      <c r="A114" s="75" t="s">
        <v>124</v>
      </c>
      <c r="B114" s="74">
        <v>852</v>
      </c>
      <c r="C114" s="75" t="s">
        <v>138</v>
      </c>
      <c r="D114" s="89">
        <v>3027.6</v>
      </c>
      <c r="E114" s="90">
        <v>0.35612223612849397</v>
      </c>
      <c r="F114" s="90">
        <v>0.32852472630000001</v>
      </c>
      <c r="G114" s="90">
        <v>5.965099715099715E-2</v>
      </c>
      <c r="H114" s="91">
        <f t="shared" si="54"/>
        <v>1078.1956821026283</v>
      </c>
      <c r="I114" s="91">
        <f t="shared" si="55"/>
        <v>994.64146134587997</v>
      </c>
      <c r="J114" s="91">
        <f t="shared" si="56"/>
        <v>180.59935897435898</v>
      </c>
      <c r="L114" s="89">
        <v>447.75</v>
      </c>
      <c r="M114" s="89">
        <v>924.3</v>
      </c>
      <c r="N114" s="89">
        <f t="shared" si="57"/>
        <v>1372.05</v>
      </c>
      <c r="O114" s="90">
        <v>0.35612223612849397</v>
      </c>
      <c r="P114" s="90">
        <v>2.4095508480745431E-2</v>
      </c>
      <c r="Q114" s="90">
        <v>9.9366673946276476E-2</v>
      </c>
      <c r="R114" s="90">
        <v>0.11290674819829657</v>
      </c>
      <c r="S114" s="90">
        <v>5.6344179951954572E-2</v>
      </c>
      <c r="T114" s="90">
        <v>9.943947004440562E-2</v>
      </c>
      <c r="U114" s="90">
        <v>0.19560311567299993</v>
      </c>
      <c r="V114" s="90">
        <v>0.32852472630000001</v>
      </c>
      <c r="W114" s="90">
        <v>3.1065959952885747E-2</v>
      </c>
      <c r="X114" s="91">
        <f t="shared" si="36"/>
        <v>488.61751408010014</v>
      </c>
      <c r="Y114" s="91">
        <f t="shared" si="37"/>
        <v>33.060242411006769</v>
      </c>
      <c r="Z114" s="91">
        <f t="shared" si="38"/>
        <v>136.33604498798863</v>
      </c>
      <c r="AA114" s="91">
        <f t="shared" si="39"/>
        <v>154.9137038654728</v>
      </c>
      <c r="AB114" s="91">
        <f t="shared" si="40"/>
        <v>77.307032103079266</v>
      </c>
      <c r="AC114" s="91">
        <f t="shared" si="41"/>
        <v>136.43592487442672</v>
      </c>
      <c r="AD114" s="91">
        <f t="shared" si="42"/>
        <v>268.37725485913955</v>
      </c>
      <c r="AE114" s="91">
        <f t="shared" si="43"/>
        <v>450.752350719915</v>
      </c>
      <c r="AF114" s="91">
        <f t="shared" si="44"/>
        <v>42.624050353356886</v>
      </c>
      <c r="AH114" s="89">
        <v>859.62</v>
      </c>
      <c r="AI114" s="91">
        <f t="shared" si="45"/>
        <v>306.12979662077601</v>
      </c>
      <c r="AJ114" s="91">
        <f t="shared" si="46"/>
        <v>20.712981000218388</v>
      </c>
      <c r="AK114" s="91">
        <f t="shared" si="47"/>
        <v>85.417580257698191</v>
      </c>
      <c r="AL114" s="91">
        <f t="shared" si="48"/>
        <v>97.056898886219699</v>
      </c>
      <c r="AM114" s="91">
        <f t="shared" si="49"/>
        <v>48.434583970299187</v>
      </c>
      <c r="AN114" s="91">
        <f t="shared" si="50"/>
        <v>85.480157239571966</v>
      </c>
      <c r="AO114" s="91">
        <f t="shared" si="51"/>
        <v>168.14435029482419</v>
      </c>
      <c r="AP114" s="91">
        <f t="shared" si="52"/>
        <v>282.40642522200602</v>
      </c>
      <c r="AQ114" s="91">
        <f t="shared" si="53"/>
        <v>26.704920494699646</v>
      </c>
    </row>
    <row r="115" spans="1:43" x14ac:dyDescent="0.35">
      <c r="A115" s="75" t="s">
        <v>124</v>
      </c>
      <c r="B115" s="74">
        <v>936</v>
      </c>
      <c r="C115" s="75" t="s">
        <v>139</v>
      </c>
      <c r="D115" s="89">
        <v>17084.59</v>
      </c>
      <c r="E115" s="90">
        <v>0.14396065838816158</v>
      </c>
      <c r="F115" s="90">
        <v>0.1761083879</v>
      </c>
      <c r="G115" s="90">
        <v>3.4570466432614459E-2</v>
      </c>
      <c r="H115" s="91">
        <f t="shared" si="54"/>
        <v>2459.5088246918012</v>
      </c>
      <c r="I115" s="91">
        <f t="shared" si="55"/>
        <v>3008.7396028324611</v>
      </c>
      <c r="J115" s="91">
        <f t="shared" si="56"/>
        <v>590.62224510998067</v>
      </c>
      <c r="L115" s="89">
        <v>893.52</v>
      </c>
      <c r="M115" s="89">
        <v>5564.25</v>
      </c>
      <c r="N115" s="89">
        <f t="shared" si="57"/>
        <v>6457.77</v>
      </c>
      <c r="O115" s="90">
        <v>0.14396065838816158</v>
      </c>
      <c r="P115" s="90">
        <v>0</v>
      </c>
      <c r="Q115" s="90">
        <v>0</v>
      </c>
      <c r="R115" s="90">
        <v>8.5103143792342236E-3</v>
      </c>
      <c r="S115" s="90">
        <v>1.201187485727335E-2</v>
      </c>
      <c r="T115" s="90">
        <v>2.8910710207810001E-2</v>
      </c>
      <c r="U115" s="90">
        <v>7.3177176785306497E-2</v>
      </c>
      <c r="V115" s="90">
        <v>0.1761083879</v>
      </c>
      <c r="W115" s="90">
        <v>1.802755531007395E-2</v>
      </c>
      <c r="X115" s="91">
        <f t="shared" si="36"/>
        <v>929.66482091931823</v>
      </c>
      <c r="Y115" s="91">
        <f t="shared" si="37"/>
        <v>0</v>
      </c>
      <c r="Z115" s="91">
        <f t="shared" si="38"/>
        <v>0</v>
      </c>
      <c r="AA115" s="91">
        <f t="shared" si="39"/>
        <v>54.957652888787393</v>
      </c>
      <c r="AB115" s="91">
        <f t="shared" si="40"/>
        <v>77.569925097054124</v>
      </c>
      <c r="AC115" s="91">
        <f t="shared" si="41"/>
        <v>186.6987170586892</v>
      </c>
      <c r="AD115" s="91">
        <f t="shared" si="42"/>
        <v>472.56137692884874</v>
      </c>
      <c r="AE115" s="91">
        <f t="shared" si="43"/>
        <v>1137.267464128983</v>
      </c>
      <c r="AF115" s="91">
        <f t="shared" si="44"/>
        <v>116.41780585473626</v>
      </c>
      <c r="AH115" s="89">
        <v>5417.16</v>
      </c>
      <c r="AI115" s="91">
        <f t="shared" si="45"/>
        <v>779.85792019401333</v>
      </c>
      <c r="AJ115" s="91">
        <f t="shared" si="46"/>
        <v>0</v>
      </c>
      <c r="AK115" s="91">
        <f t="shared" si="47"/>
        <v>0</v>
      </c>
      <c r="AL115" s="91">
        <f t="shared" si="48"/>
        <v>46.101734642612463</v>
      </c>
      <c r="AM115" s="91">
        <f t="shared" si="49"/>
        <v>65.070248001826897</v>
      </c>
      <c r="AN115" s="91">
        <f t="shared" si="50"/>
        <v>156.61394290934001</v>
      </c>
      <c r="AO115" s="91">
        <f t="shared" si="51"/>
        <v>396.41247499429096</v>
      </c>
      <c r="AP115" s="91">
        <f t="shared" si="52"/>
        <v>954.00731459636393</v>
      </c>
      <c r="AQ115" s="91">
        <f t="shared" si="53"/>
        <v>97.658151523520189</v>
      </c>
    </row>
    <row r="116" spans="1:43" x14ac:dyDescent="0.35">
      <c r="A116" s="75" t="s">
        <v>124</v>
      </c>
      <c r="B116" s="74">
        <v>869</v>
      </c>
      <c r="C116" s="75" t="s">
        <v>140</v>
      </c>
      <c r="D116" s="89">
        <v>2141.23</v>
      </c>
      <c r="E116" s="90">
        <v>0.15346612296110415</v>
      </c>
      <c r="F116" s="90">
        <v>0.1326973786</v>
      </c>
      <c r="G116" s="90">
        <v>4.0603248259860787E-2</v>
      </c>
      <c r="H116" s="91">
        <f t="shared" si="54"/>
        <v>328.60626646800506</v>
      </c>
      <c r="I116" s="91">
        <f t="shared" si="55"/>
        <v>284.13560797967801</v>
      </c>
      <c r="J116" s="91">
        <f t="shared" si="56"/>
        <v>86.940893271461718</v>
      </c>
      <c r="L116" s="89">
        <v>151.07</v>
      </c>
      <c r="M116" s="89">
        <v>857.3</v>
      </c>
      <c r="N116" s="89">
        <f t="shared" si="57"/>
        <v>1008.3699999999999</v>
      </c>
      <c r="O116" s="90">
        <v>0.15346612296110415</v>
      </c>
      <c r="P116" s="90">
        <v>0</v>
      </c>
      <c r="Q116" s="90">
        <v>0</v>
      </c>
      <c r="R116" s="90">
        <v>0</v>
      </c>
      <c r="S116" s="90">
        <v>2.2140221402214021E-2</v>
      </c>
      <c r="T116" s="90">
        <v>4.0221402214022144E-2</v>
      </c>
      <c r="U116" s="90">
        <v>3.9606396063960637E-2</v>
      </c>
      <c r="V116" s="90">
        <v>0.1326973786</v>
      </c>
      <c r="W116" s="90">
        <v>2.2442653440793551E-2</v>
      </c>
      <c r="X116" s="91">
        <f t="shared" si="36"/>
        <v>154.75063441028857</v>
      </c>
      <c r="Y116" s="91">
        <f t="shared" si="37"/>
        <v>0</v>
      </c>
      <c r="Z116" s="91">
        <f t="shared" si="38"/>
        <v>0</v>
      </c>
      <c r="AA116" s="91">
        <f t="shared" si="39"/>
        <v>0</v>
      </c>
      <c r="AB116" s="91">
        <f t="shared" si="40"/>
        <v>22.325535055350549</v>
      </c>
      <c r="AC116" s="91">
        <f t="shared" si="41"/>
        <v>40.558055350553502</v>
      </c>
      <c r="AD116" s="91">
        <f t="shared" si="42"/>
        <v>39.937901599015987</v>
      </c>
      <c r="AE116" s="91">
        <f t="shared" si="43"/>
        <v>133.80805565888198</v>
      </c>
      <c r="AF116" s="91">
        <f t="shared" si="44"/>
        <v>22.63049845009299</v>
      </c>
      <c r="AH116" s="89">
        <v>820.65</v>
      </c>
      <c r="AI116" s="91">
        <f t="shared" si="45"/>
        <v>125.94197380803011</v>
      </c>
      <c r="AJ116" s="91">
        <f t="shared" si="46"/>
        <v>0</v>
      </c>
      <c r="AK116" s="91">
        <f t="shared" si="47"/>
        <v>0</v>
      </c>
      <c r="AL116" s="91">
        <f t="shared" si="48"/>
        <v>0</v>
      </c>
      <c r="AM116" s="91">
        <f t="shared" si="49"/>
        <v>18.169372693726935</v>
      </c>
      <c r="AN116" s="91">
        <f t="shared" si="50"/>
        <v>33.007693726937269</v>
      </c>
      <c r="AO116" s="91">
        <f t="shared" si="51"/>
        <v>32.502988929889298</v>
      </c>
      <c r="AP116" s="91">
        <f t="shared" si="52"/>
        <v>108.89810374808999</v>
      </c>
      <c r="AQ116" s="91">
        <f t="shared" si="53"/>
        <v>18.417563546187228</v>
      </c>
    </row>
    <row r="117" spans="1:43" x14ac:dyDescent="0.35">
      <c r="A117" s="75" t="s">
        <v>124</v>
      </c>
      <c r="B117" s="74">
        <v>938</v>
      </c>
      <c r="C117" s="75" t="s">
        <v>141</v>
      </c>
      <c r="D117" s="89">
        <v>11315.25</v>
      </c>
      <c r="E117" s="90">
        <v>0.15118776950215601</v>
      </c>
      <c r="F117" s="90">
        <v>0.1498520733</v>
      </c>
      <c r="G117" s="90">
        <v>3.998296331789384E-2</v>
      </c>
      <c r="H117" s="91">
        <f t="shared" si="54"/>
        <v>1710.7274088592708</v>
      </c>
      <c r="I117" s="91">
        <f t="shared" si="55"/>
        <v>1695.6136724078251</v>
      </c>
      <c r="J117" s="91">
        <f t="shared" si="56"/>
        <v>452.41722568279829</v>
      </c>
      <c r="L117" s="89">
        <v>1059.7</v>
      </c>
      <c r="M117" s="89">
        <v>4148.78</v>
      </c>
      <c r="N117" s="89">
        <f t="shared" si="57"/>
        <v>5208.4799999999996</v>
      </c>
      <c r="O117" s="90">
        <v>0.15118776950215601</v>
      </c>
      <c r="P117" s="90">
        <v>0</v>
      </c>
      <c r="Q117" s="90">
        <v>4.4674928160919544E-3</v>
      </c>
      <c r="R117" s="90">
        <v>1.7308728448275863E-2</v>
      </c>
      <c r="S117" s="90">
        <v>1.8363864942528736E-2</v>
      </c>
      <c r="T117" s="90">
        <v>6.0704022988505746E-2</v>
      </c>
      <c r="U117" s="90">
        <v>0.13234105603448276</v>
      </c>
      <c r="V117" s="90">
        <v>0.1498520733</v>
      </c>
      <c r="W117" s="90">
        <v>2.2169222032935833E-2</v>
      </c>
      <c r="X117" s="91">
        <f t="shared" si="36"/>
        <v>787.45847369658952</v>
      </c>
      <c r="Y117" s="91">
        <f t="shared" si="37"/>
        <v>0</v>
      </c>
      <c r="Z117" s="91">
        <f t="shared" si="38"/>
        <v>23.268846982758621</v>
      </c>
      <c r="AA117" s="91">
        <f t="shared" si="39"/>
        <v>90.152165948275865</v>
      </c>
      <c r="AB117" s="91">
        <f t="shared" si="40"/>
        <v>95.647823275862066</v>
      </c>
      <c r="AC117" s="91">
        <f t="shared" si="41"/>
        <v>316.17568965517239</v>
      </c>
      <c r="AD117" s="91">
        <f t="shared" si="42"/>
        <v>689.29574353448277</v>
      </c>
      <c r="AE117" s="91">
        <f t="shared" si="43"/>
        <v>780.50152674158392</v>
      </c>
      <c r="AF117" s="91">
        <f t="shared" si="44"/>
        <v>115.46794957410562</v>
      </c>
      <c r="AH117" s="89">
        <v>4105.26</v>
      </c>
      <c r="AI117" s="91">
        <f t="shared" si="45"/>
        <v>620.665102626421</v>
      </c>
      <c r="AJ117" s="91">
        <f t="shared" si="46"/>
        <v>0</v>
      </c>
      <c r="AK117" s="91">
        <f t="shared" si="47"/>
        <v>18.340219558189659</v>
      </c>
      <c r="AL117" s="91">
        <f t="shared" si="48"/>
        <v>71.056830549568971</v>
      </c>
      <c r="AM117" s="91">
        <f t="shared" si="49"/>
        <v>75.388440193965522</v>
      </c>
      <c r="AN117" s="91">
        <f t="shared" si="50"/>
        <v>249.20579741379311</v>
      </c>
      <c r="AO117" s="91">
        <f t="shared" si="51"/>
        <v>543.29444369612077</v>
      </c>
      <c r="AP117" s="91">
        <f t="shared" si="52"/>
        <v>615.18172243555807</v>
      </c>
      <c r="AQ117" s="91">
        <f t="shared" si="53"/>
        <v>91.010420442930169</v>
      </c>
    </row>
    <row r="118" spans="1:43" x14ac:dyDescent="0.35">
      <c r="A118" s="75" t="s">
        <v>124</v>
      </c>
      <c r="B118" s="74">
        <v>868</v>
      </c>
      <c r="C118" s="75" t="s">
        <v>142</v>
      </c>
      <c r="D118" s="89">
        <v>2254.9299999999998</v>
      </c>
      <c r="E118" s="90">
        <v>0.14094224324857085</v>
      </c>
      <c r="F118" s="90">
        <v>0.1985344406</v>
      </c>
      <c r="G118" s="90">
        <v>2.4881516587677725E-2</v>
      </c>
      <c r="H118" s="91">
        <f t="shared" si="54"/>
        <v>317.81489256849983</v>
      </c>
      <c r="I118" s="91">
        <f t="shared" si="55"/>
        <v>447.68126614215799</v>
      </c>
      <c r="J118" s="91">
        <f t="shared" si="56"/>
        <v>56.106078199052128</v>
      </c>
      <c r="L118" s="89">
        <v>103.4</v>
      </c>
      <c r="M118" s="89">
        <v>692.48</v>
      </c>
      <c r="N118" s="89">
        <f t="shared" si="57"/>
        <v>795.88</v>
      </c>
      <c r="O118" s="90">
        <v>0.14094224324857085</v>
      </c>
      <c r="P118" s="90">
        <v>0</v>
      </c>
      <c r="Q118" s="90">
        <v>0</v>
      </c>
      <c r="R118" s="90">
        <v>0</v>
      </c>
      <c r="S118" s="90">
        <v>0</v>
      </c>
      <c r="T118" s="90">
        <v>0</v>
      </c>
      <c r="U118" s="90">
        <v>5.2242545727887744E-2</v>
      </c>
      <c r="V118" s="90">
        <v>0.1985344406</v>
      </c>
      <c r="W118" s="90">
        <v>1.3739085772984078E-2</v>
      </c>
      <c r="X118" s="91">
        <f t="shared" si="36"/>
        <v>112.17311255667256</v>
      </c>
      <c r="Y118" s="91">
        <f t="shared" si="37"/>
        <v>0</v>
      </c>
      <c r="Z118" s="91">
        <f t="shared" si="38"/>
        <v>0</v>
      </c>
      <c r="AA118" s="91">
        <f t="shared" si="39"/>
        <v>0</v>
      </c>
      <c r="AB118" s="91">
        <f t="shared" si="40"/>
        <v>0</v>
      </c>
      <c r="AC118" s="91">
        <f t="shared" si="41"/>
        <v>0</v>
      </c>
      <c r="AD118" s="91">
        <f t="shared" si="42"/>
        <v>41.5787972939113</v>
      </c>
      <c r="AE118" s="91">
        <f t="shared" si="43"/>
        <v>158.00959058472799</v>
      </c>
      <c r="AF118" s="91">
        <f t="shared" si="44"/>
        <v>10.934663585002568</v>
      </c>
      <c r="AH118" s="89">
        <v>690.7</v>
      </c>
      <c r="AI118" s="91">
        <f t="shared" si="45"/>
        <v>97.348807411787888</v>
      </c>
      <c r="AJ118" s="91">
        <f t="shared" si="46"/>
        <v>0</v>
      </c>
      <c r="AK118" s="91">
        <f t="shared" si="47"/>
        <v>0</v>
      </c>
      <c r="AL118" s="91">
        <f t="shared" si="48"/>
        <v>0</v>
      </c>
      <c r="AM118" s="91">
        <f t="shared" si="49"/>
        <v>0</v>
      </c>
      <c r="AN118" s="91">
        <f t="shared" si="50"/>
        <v>0</v>
      </c>
      <c r="AO118" s="91">
        <f t="shared" si="51"/>
        <v>36.08392633425207</v>
      </c>
      <c r="AP118" s="91">
        <f t="shared" si="52"/>
        <v>137.12773812242</v>
      </c>
      <c r="AQ118" s="91">
        <f t="shared" si="53"/>
        <v>9.4895865434001028</v>
      </c>
    </row>
    <row r="119" spans="1:43" x14ac:dyDescent="0.35">
      <c r="A119" s="75" t="s">
        <v>124</v>
      </c>
      <c r="B119" s="74">
        <v>872</v>
      </c>
      <c r="C119" s="75" t="s">
        <v>143</v>
      </c>
      <c r="D119" s="89">
        <v>2615.61</v>
      </c>
      <c r="E119" s="90">
        <v>9.8309895497355179E-2</v>
      </c>
      <c r="F119" s="90">
        <v>0.27532187480000003</v>
      </c>
      <c r="G119" s="90">
        <v>2.5653320546631504E-2</v>
      </c>
      <c r="H119" s="91">
        <f t="shared" si="54"/>
        <v>257.14034576183718</v>
      </c>
      <c r="I119" s="91">
        <f t="shared" si="55"/>
        <v>720.1346489456281</v>
      </c>
      <c r="J119" s="91">
        <f t="shared" si="56"/>
        <v>67.099081754974833</v>
      </c>
      <c r="L119" s="89">
        <v>71.28</v>
      </c>
      <c r="M119" s="89">
        <v>855.83</v>
      </c>
      <c r="N119" s="89">
        <f t="shared" si="57"/>
        <v>927.11</v>
      </c>
      <c r="O119" s="90">
        <v>9.8309895497355179E-2</v>
      </c>
      <c r="P119" s="90">
        <v>0</v>
      </c>
      <c r="Q119" s="90">
        <v>0</v>
      </c>
      <c r="R119" s="90">
        <v>0</v>
      </c>
      <c r="S119" s="90">
        <v>0</v>
      </c>
      <c r="T119" s="90">
        <v>1.3032616892911011E-2</v>
      </c>
      <c r="U119" s="90">
        <v>9.3954248366013068E-3</v>
      </c>
      <c r="V119" s="90">
        <v>0.27532187480000003</v>
      </c>
      <c r="W119" s="90">
        <v>1.4828738512949038E-2</v>
      </c>
      <c r="X119" s="91">
        <f t="shared" si="36"/>
        <v>91.144087214552968</v>
      </c>
      <c r="Y119" s="91">
        <f t="shared" si="37"/>
        <v>0</v>
      </c>
      <c r="Z119" s="91">
        <f t="shared" si="38"/>
        <v>0</v>
      </c>
      <c r="AA119" s="91">
        <f t="shared" si="39"/>
        <v>0</v>
      </c>
      <c r="AB119" s="91">
        <f t="shared" si="40"/>
        <v>0</v>
      </c>
      <c r="AC119" s="91">
        <f t="shared" si="41"/>
        <v>12.082669447586728</v>
      </c>
      <c r="AD119" s="91">
        <f t="shared" si="42"/>
        <v>8.710592320261437</v>
      </c>
      <c r="AE119" s="91">
        <f t="shared" si="43"/>
        <v>255.25366334582804</v>
      </c>
      <c r="AF119" s="91">
        <f t="shared" si="44"/>
        <v>13.747871762740184</v>
      </c>
      <c r="AH119" s="89">
        <v>934.69</v>
      </c>
      <c r="AI119" s="91">
        <f t="shared" si="45"/>
        <v>91.889276222422922</v>
      </c>
      <c r="AJ119" s="91">
        <f t="shared" si="46"/>
        <v>0</v>
      </c>
      <c r="AK119" s="91">
        <f t="shared" si="47"/>
        <v>0</v>
      </c>
      <c r="AL119" s="91">
        <f t="shared" si="48"/>
        <v>0</v>
      </c>
      <c r="AM119" s="91">
        <f t="shared" si="49"/>
        <v>0</v>
      </c>
      <c r="AN119" s="91">
        <f t="shared" si="50"/>
        <v>12.181456683634993</v>
      </c>
      <c r="AO119" s="91">
        <f t="shared" si="51"/>
        <v>8.7818096405228765</v>
      </c>
      <c r="AP119" s="91">
        <f t="shared" si="52"/>
        <v>257.34060315681205</v>
      </c>
      <c r="AQ119" s="91">
        <f t="shared" si="53"/>
        <v>13.860273600668338</v>
      </c>
    </row>
    <row r="120" spans="1:43" x14ac:dyDescent="0.35">
      <c r="A120" s="75" t="s">
        <v>144</v>
      </c>
      <c r="B120" s="74">
        <v>800</v>
      </c>
      <c r="C120" s="75" t="s">
        <v>145</v>
      </c>
      <c r="D120" s="89">
        <v>2445.64</v>
      </c>
      <c r="E120" s="90">
        <v>0.16623828243120653</v>
      </c>
      <c r="F120" s="90">
        <v>9.2452689059999996E-2</v>
      </c>
      <c r="G120" s="90">
        <v>4.5380875202593193E-2</v>
      </c>
      <c r="H120" s="91">
        <f t="shared" si="54"/>
        <v>406.5589930450559</v>
      </c>
      <c r="I120" s="91">
        <f t="shared" si="55"/>
        <v>226.10599447269837</v>
      </c>
      <c r="J120" s="91">
        <f t="shared" si="56"/>
        <v>110.98528363047001</v>
      </c>
      <c r="L120" s="89">
        <v>187.81</v>
      </c>
      <c r="M120" s="89">
        <v>895.03</v>
      </c>
      <c r="N120" s="89">
        <f t="shared" si="57"/>
        <v>1082.8399999999999</v>
      </c>
      <c r="O120" s="90">
        <v>0.16623828243120653</v>
      </c>
      <c r="P120" s="90">
        <v>8.3599164008359914E-3</v>
      </c>
      <c r="Q120" s="90">
        <v>1.2649873501264987E-2</v>
      </c>
      <c r="R120" s="90">
        <v>1.792982070179298E-2</v>
      </c>
      <c r="S120" s="90">
        <v>2.2549774502254979E-2</v>
      </c>
      <c r="T120" s="90">
        <v>3.838961610383896E-2</v>
      </c>
      <c r="U120" s="90">
        <v>7.1389286107138933E-2</v>
      </c>
      <c r="V120" s="90">
        <v>9.2452689059999996E-2</v>
      </c>
      <c r="W120" s="90">
        <v>2.3451940850277263E-2</v>
      </c>
      <c r="X120" s="91">
        <f t="shared" si="36"/>
        <v>180.00946174780768</v>
      </c>
      <c r="Y120" s="91">
        <f t="shared" si="37"/>
        <v>9.0524518754812444</v>
      </c>
      <c r="Z120" s="91">
        <f t="shared" si="38"/>
        <v>13.697789022109777</v>
      </c>
      <c r="AA120" s="91">
        <f t="shared" si="39"/>
        <v>19.415127048729509</v>
      </c>
      <c r="AB120" s="91">
        <f t="shared" si="40"/>
        <v>24.417797822021779</v>
      </c>
      <c r="AC120" s="91">
        <f t="shared" si="41"/>
        <v>41.569811901880975</v>
      </c>
      <c r="AD120" s="91">
        <f t="shared" si="42"/>
        <v>77.30317456825432</v>
      </c>
      <c r="AE120" s="91">
        <f t="shared" si="43"/>
        <v>100.11146982173038</v>
      </c>
      <c r="AF120" s="91">
        <f t="shared" si="44"/>
        <v>25.394699630314229</v>
      </c>
      <c r="AH120" s="89">
        <v>1035.8399999999999</v>
      </c>
      <c r="AI120" s="91">
        <f t="shared" si="45"/>
        <v>172.19626247354097</v>
      </c>
      <c r="AJ120" s="91">
        <f t="shared" si="46"/>
        <v>8.659535804641953</v>
      </c>
      <c r="AK120" s="91">
        <f t="shared" si="47"/>
        <v>13.103244967550323</v>
      </c>
      <c r="AL120" s="91">
        <f t="shared" si="48"/>
        <v>18.572425475745238</v>
      </c>
      <c r="AM120" s="91">
        <f t="shared" si="49"/>
        <v>23.357958420415795</v>
      </c>
      <c r="AN120" s="91">
        <f t="shared" si="50"/>
        <v>39.765499945000542</v>
      </c>
      <c r="AO120" s="91">
        <f t="shared" si="51"/>
        <v>73.947878121218793</v>
      </c>
      <c r="AP120" s="91">
        <f t="shared" si="52"/>
        <v>95.766193435910381</v>
      </c>
      <c r="AQ120" s="91">
        <f t="shared" si="53"/>
        <v>24.292458410351198</v>
      </c>
    </row>
    <row r="121" spans="1:43" x14ac:dyDescent="0.35">
      <c r="A121" s="75" t="s">
        <v>144</v>
      </c>
      <c r="B121" s="74">
        <v>839</v>
      </c>
      <c r="C121" s="75" t="s">
        <v>146</v>
      </c>
      <c r="D121" s="89">
        <v>4463.88</v>
      </c>
      <c r="E121" s="90">
        <v>0.20032751091703058</v>
      </c>
      <c r="F121" s="90">
        <v>0.19618243769999999</v>
      </c>
      <c r="G121" s="90">
        <v>3.859469162713168E-2</v>
      </c>
      <c r="H121" s="91">
        <f t="shared" si="54"/>
        <v>894.23796943231446</v>
      </c>
      <c r="I121" s="91">
        <f t="shared" si="55"/>
        <v>875.73486000027594</v>
      </c>
      <c r="J121" s="91">
        <f t="shared" si="56"/>
        <v>172.28207206052056</v>
      </c>
      <c r="L121" s="89">
        <v>422.78</v>
      </c>
      <c r="M121" s="89">
        <v>1704.68</v>
      </c>
      <c r="N121" s="89">
        <f t="shared" si="57"/>
        <v>2127.46</v>
      </c>
      <c r="O121" s="90">
        <v>0.20032751091703058</v>
      </c>
      <c r="P121" s="90">
        <v>0</v>
      </c>
      <c r="Q121" s="90">
        <v>2.0785969470607339E-2</v>
      </c>
      <c r="R121" s="90">
        <v>5.7540326945978132E-2</v>
      </c>
      <c r="S121" s="90">
        <v>3.4643282451012232E-2</v>
      </c>
      <c r="T121" s="90">
        <v>0.13207751434448414</v>
      </c>
      <c r="U121" s="90">
        <v>0.13684096568149831</v>
      </c>
      <c r="V121" s="90">
        <v>0.19618243769999999</v>
      </c>
      <c r="W121" s="90">
        <v>2.0886997424123643E-2</v>
      </c>
      <c r="X121" s="91">
        <f t="shared" si="36"/>
        <v>426.18876637554587</v>
      </c>
      <c r="Y121" s="91">
        <f t="shared" si="37"/>
        <v>0</v>
      </c>
      <c r="Z121" s="91">
        <f t="shared" si="38"/>
        <v>44.221318609938294</v>
      </c>
      <c r="AA121" s="91">
        <f t="shared" si="39"/>
        <v>122.41474396449064</v>
      </c>
      <c r="AB121" s="91">
        <f t="shared" si="40"/>
        <v>73.70219768323048</v>
      </c>
      <c r="AC121" s="91">
        <f t="shared" si="41"/>
        <v>280.98962866731625</v>
      </c>
      <c r="AD121" s="91">
        <f t="shared" si="42"/>
        <v>291.12368084876039</v>
      </c>
      <c r="AE121" s="91">
        <f t="shared" si="43"/>
        <v>417.37028890924199</v>
      </c>
      <c r="AF121" s="91">
        <f t="shared" si="44"/>
        <v>44.43625153992609</v>
      </c>
      <c r="AH121" s="89">
        <v>1519.51</v>
      </c>
      <c r="AI121" s="91">
        <f t="shared" si="45"/>
        <v>304.39965611353711</v>
      </c>
      <c r="AJ121" s="91">
        <f t="shared" si="46"/>
        <v>0</v>
      </c>
      <c r="AK121" s="91">
        <f t="shared" si="47"/>
        <v>31.584488470282558</v>
      </c>
      <c r="AL121" s="91">
        <f t="shared" si="48"/>
        <v>87.433102197683226</v>
      </c>
      <c r="AM121" s="91">
        <f t="shared" si="49"/>
        <v>52.640814117137595</v>
      </c>
      <c r="AN121" s="91">
        <f t="shared" si="50"/>
        <v>200.6931038215871</v>
      </c>
      <c r="AO121" s="91">
        <f t="shared" si="51"/>
        <v>207.93121576269348</v>
      </c>
      <c r="AP121" s="91">
        <f t="shared" si="52"/>
        <v>298.101175909527</v>
      </c>
      <c r="AQ121" s="91">
        <f t="shared" si="53"/>
        <v>31.738001455930117</v>
      </c>
    </row>
    <row r="122" spans="1:43" x14ac:dyDescent="0.35">
      <c r="A122" s="75" t="s">
        <v>144</v>
      </c>
      <c r="B122" s="74">
        <v>801</v>
      </c>
      <c r="C122" s="75" t="s">
        <v>147</v>
      </c>
      <c r="D122" s="89">
        <v>6209.07</v>
      </c>
      <c r="E122" s="90">
        <v>0.27842947440350779</v>
      </c>
      <c r="F122" s="90">
        <v>0.24958109440000001</v>
      </c>
      <c r="G122" s="90">
        <v>4.1239207719654648E-2</v>
      </c>
      <c r="H122" s="91">
        <f t="shared" si="54"/>
        <v>1728.7880966345881</v>
      </c>
      <c r="I122" s="91">
        <f t="shared" si="55"/>
        <v>1549.6664858062079</v>
      </c>
      <c r="J122" s="91">
        <f t="shared" si="56"/>
        <v>256.05712747587609</v>
      </c>
      <c r="L122" s="89">
        <v>747.96</v>
      </c>
      <c r="M122" s="89">
        <v>2131.37</v>
      </c>
      <c r="N122" s="89">
        <f t="shared" si="57"/>
        <v>2879.33</v>
      </c>
      <c r="O122" s="90">
        <v>0.27842947440350779</v>
      </c>
      <c r="P122" s="90">
        <v>6.8832664733685503E-2</v>
      </c>
      <c r="Q122" s="90">
        <v>9.6318068078007704E-2</v>
      </c>
      <c r="R122" s="90">
        <v>7.0620010326885654E-2</v>
      </c>
      <c r="S122" s="90">
        <v>6.4781348055765187E-2</v>
      </c>
      <c r="T122" s="90">
        <v>0.10084601024744806</v>
      </c>
      <c r="U122" s="90">
        <v>0.11522421257496922</v>
      </c>
      <c r="V122" s="90">
        <v>0.24958109440000001</v>
      </c>
      <c r="W122" s="90">
        <v>2.0566174691507379E-2</v>
      </c>
      <c r="X122" s="91">
        <f t="shared" si="36"/>
        <v>801.69033853425208</v>
      </c>
      <c r="Y122" s="91">
        <f t="shared" si="37"/>
        <v>198.19195654764266</v>
      </c>
      <c r="Z122" s="91">
        <f t="shared" si="38"/>
        <v>277.33150295904994</v>
      </c>
      <c r="AA122" s="91">
        <f t="shared" si="39"/>
        <v>203.33831433451167</v>
      </c>
      <c r="AB122" s="91">
        <f t="shared" si="40"/>
        <v>186.52687889740636</v>
      </c>
      <c r="AC122" s="91">
        <f t="shared" si="41"/>
        <v>290.36894268578465</v>
      </c>
      <c r="AD122" s="91">
        <f t="shared" si="42"/>
        <v>331.76853199348614</v>
      </c>
      <c r="AE122" s="91">
        <f t="shared" si="43"/>
        <v>718.62633253875197</v>
      </c>
      <c r="AF122" s="91">
        <f t="shared" si="44"/>
        <v>59.21680377449794</v>
      </c>
      <c r="AH122" s="89">
        <v>2268.63</v>
      </c>
      <c r="AI122" s="91">
        <f t="shared" si="45"/>
        <v>631.6534585160299</v>
      </c>
      <c r="AJ122" s="91">
        <f t="shared" si="46"/>
        <v>156.15584819478096</v>
      </c>
      <c r="AK122" s="91">
        <f t="shared" si="47"/>
        <v>218.51005878381062</v>
      </c>
      <c r="AL122" s="91">
        <f t="shared" si="48"/>
        <v>160.21067402788262</v>
      </c>
      <c r="AM122" s="91">
        <f t="shared" si="49"/>
        <v>146.96490963975057</v>
      </c>
      <c r="AN122" s="91">
        <f t="shared" si="50"/>
        <v>228.7822842276681</v>
      </c>
      <c r="AO122" s="91">
        <f t="shared" si="51"/>
        <v>261.40110537395242</v>
      </c>
      <c r="AP122" s="91">
        <f t="shared" si="52"/>
        <v>566.207158188672</v>
      </c>
      <c r="AQ122" s="91">
        <f t="shared" si="53"/>
        <v>46.657040890394384</v>
      </c>
    </row>
    <row r="123" spans="1:43" x14ac:dyDescent="0.35">
      <c r="A123" s="75" t="s">
        <v>144</v>
      </c>
      <c r="B123" s="74">
        <v>908</v>
      </c>
      <c r="C123" s="75" t="s">
        <v>148</v>
      </c>
      <c r="D123" s="89">
        <v>6241.75</v>
      </c>
      <c r="E123" s="90">
        <v>0.22009991925716593</v>
      </c>
      <c r="F123" s="90">
        <v>3.970943129E-2</v>
      </c>
      <c r="G123" s="90">
        <v>4.1974834309864567E-2</v>
      </c>
      <c r="H123" s="91">
        <f t="shared" si="54"/>
        <v>1373.8086710234154</v>
      </c>
      <c r="I123" s="91">
        <f t="shared" si="55"/>
        <v>247.85634275435748</v>
      </c>
      <c r="J123" s="91">
        <f t="shared" si="56"/>
        <v>261.99642205359714</v>
      </c>
      <c r="L123" s="89">
        <v>676.36</v>
      </c>
      <c r="M123" s="89">
        <v>2409.79</v>
      </c>
      <c r="N123" s="89">
        <f t="shared" si="57"/>
        <v>3086.15</v>
      </c>
      <c r="O123" s="90">
        <v>0.22009991925716593</v>
      </c>
      <c r="P123" s="90">
        <v>1.4159501459335805E-2</v>
      </c>
      <c r="Q123" s="90">
        <v>4.370119113354895E-2</v>
      </c>
      <c r="R123" s="90">
        <v>1.7906444742446952E-2</v>
      </c>
      <c r="S123" s="90">
        <v>6.5591228208566693E-2</v>
      </c>
      <c r="T123" s="90">
        <v>8.8585627514396151E-2</v>
      </c>
      <c r="U123" s="90">
        <v>0.1453419578764692</v>
      </c>
      <c r="V123" s="90">
        <v>3.970943129E-2</v>
      </c>
      <c r="W123" s="90">
        <v>2.331680531082244E-2</v>
      </c>
      <c r="X123" s="91">
        <f t="shared" si="36"/>
        <v>679.2613658155027</v>
      </c>
      <c r="Y123" s="91">
        <f t="shared" si="37"/>
        <v>43.698345428729198</v>
      </c>
      <c r="Z123" s="91">
        <f t="shared" si="38"/>
        <v>134.86843101680211</v>
      </c>
      <c r="AA123" s="91">
        <f t="shared" si="39"/>
        <v>55.261974441902659</v>
      </c>
      <c r="AB123" s="91">
        <f t="shared" si="40"/>
        <v>202.4243689358681</v>
      </c>
      <c r="AC123" s="91">
        <f t="shared" si="41"/>
        <v>273.38853435355367</v>
      </c>
      <c r="AD123" s="91">
        <f t="shared" si="42"/>
        <v>448.54708330046543</v>
      </c>
      <c r="AE123" s="91">
        <f t="shared" si="43"/>
        <v>122.54926137563351</v>
      </c>
      <c r="AF123" s="91">
        <f t="shared" si="44"/>
        <v>71.959158709994682</v>
      </c>
      <c r="AH123" s="89">
        <v>2381.58</v>
      </c>
      <c r="AI123" s="91">
        <f t="shared" si="45"/>
        <v>524.18556570448118</v>
      </c>
      <c r="AJ123" s="91">
        <f t="shared" si="46"/>
        <v>33.721985485524968</v>
      </c>
      <c r="AK123" s="91">
        <f t="shared" si="47"/>
        <v>104.07788277983751</v>
      </c>
      <c r="AL123" s="91">
        <f t="shared" si="48"/>
        <v>42.645630669716809</v>
      </c>
      <c r="AM123" s="91">
        <f t="shared" si="49"/>
        <v>156.21075727695825</v>
      </c>
      <c r="AN123" s="91">
        <f t="shared" si="50"/>
        <v>210.97375877573558</v>
      </c>
      <c r="AO123" s="91">
        <f t="shared" si="51"/>
        <v>346.14350003944151</v>
      </c>
      <c r="AP123" s="91">
        <f t="shared" si="52"/>
        <v>94.571187371638203</v>
      </c>
      <c r="AQ123" s="91">
        <f t="shared" si="53"/>
        <v>55.530837192148503</v>
      </c>
    </row>
    <row r="124" spans="1:43" x14ac:dyDescent="0.35">
      <c r="A124" s="75" t="s">
        <v>144</v>
      </c>
      <c r="B124" s="74">
        <v>878</v>
      </c>
      <c r="C124" s="75" t="s">
        <v>149</v>
      </c>
      <c r="D124" s="89">
        <v>8815.23</v>
      </c>
      <c r="E124" s="90">
        <v>0.19626168224299065</v>
      </c>
      <c r="F124" s="90">
        <v>6.2377166730000003E-2</v>
      </c>
      <c r="G124" s="90">
        <v>4.494686251946118E-2</v>
      </c>
      <c r="H124" s="91">
        <f t="shared" si="54"/>
        <v>1730.0918691588784</v>
      </c>
      <c r="I124" s="91">
        <f t="shared" si="55"/>
        <v>549.86907147329794</v>
      </c>
      <c r="J124" s="91">
        <f t="shared" si="56"/>
        <v>396.21693088742973</v>
      </c>
      <c r="L124" s="89">
        <v>967.41</v>
      </c>
      <c r="M124" s="89">
        <v>3411.24</v>
      </c>
      <c r="N124" s="89">
        <f t="shared" si="57"/>
        <v>4378.6499999999996</v>
      </c>
      <c r="O124" s="90">
        <v>0.19626168224299065</v>
      </c>
      <c r="P124" s="90">
        <v>0</v>
      </c>
      <c r="Q124" s="90">
        <v>5.1984205891543334E-3</v>
      </c>
      <c r="R124" s="90">
        <v>8.9196943442320254E-3</v>
      </c>
      <c r="S124" s="90">
        <v>2.6134136295202115E-2</v>
      </c>
      <c r="T124" s="90">
        <v>6.9113427832855151E-2</v>
      </c>
      <c r="U124" s="90">
        <v>0.10320143169616226</v>
      </c>
      <c r="V124" s="90">
        <v>6.2377166730000003E-2</v>
      </c>
      <c r="W124" s="90">
        <v>2.3570211015106094E-2</v>
      </c>
      <c r="X124" s="91">
        <f t="shared" si="36"/>
        <v>859.36121495327097</v>
      </c>
      <c r="Y124" s="91">
        <f t="shared" si="37"/>
        <v>0</v>
      </c>
      <c r="Z124" s="91">
        <f t="shared" si="38"/>
        <v>22.76206431270062</v>
      </c>
      <c r="AA124" s="91">
        <f t="shared" si="39"/>
        <v>39.056219640371552</v>
      </c>
      <c r="AB124" s="91">
        <f t="shared" si="40"/>
        <v>114.43223588898672</v>
      </c>
      <c r="AC124" s="91">
        <f t="shared" si="41"/>
        <v>302.62351078033117</v>
      </c>
      <c r="AD124" s="91">
        <f t="shared" si="42"/>
        <v>451.88294889640088</v>
      </c>
      <c r="AE124" s="91">
        <f t="shared" si="43"/>
        <v>273.12778110231449</v>
      </c>
      <c r="AF124" s="91">
        <f t="shared" si="44"/>
        <v>103.20570446129429</v>
      </c>
      <c r="AH124" s="89">
        <v>3850.79</v>
      </c>
      <c r="AI124" s="91">
        <f t="shared" si="45"/>
        <v>755.7625233644859</v>
      </c>
      <c r="AJ124" s="91">
        <f t="shared" si="46"/>
        <v>0</v>
      </c>
      <c r="AK124" s="91">
        <f t="shared" si="47"/>
        <v>20.018026020509616</v>
      </c>
      <c r="AL124" s="91">
        <f t="shared" si="48"/>
        <v>34.347869783825239</v>
      </c>
      <c r="AM124" s="91">
        <f t="shared" si="49"/>
        <v>100.63707070420135</v>
      </c>
      <c r="AN124" s="91">
        <f t="shared" si="50"/>
        <v>266.14129676448027</v>
      </c>
      <c r="AO124" s="91">
        <f t="shared" si="51"/>
        <v>397.40704116126466</v>
      </c>
      <c r="AP124" s="91">
        <f t="shared" si="52"/>
        <v>240.2013698722167</v>
      </c>
      <c r="AQ124" s="91">
        <f t="shared" si="53"/>
        <v>90.763932874860402</v>
      </c>
    </row>
    <row r="125" spans="1:43" x14ac:dyDescent="0.35">
      <c r="A125" s="75" t="s">
        <v>144</v>
      </c>
      <c r="B125" s="74">
        <v>838</v>
      </c>
      <c r="C125" s="75" t="s">
        <v>150</v>
      </c>
      <c r="D125" s="89">
        <v>3705.35</v>
      </c>
      <c r="E125" s="90">
        <v>0.18757484312880204</v>
      </c>
      <c r="F125" s="90">
        <v>5.9131665880000003E-2</v>
      </c>
      <c r="G125" s="90">
        <v>4.7446406052963429E-2</v>
      </c>
      <c r="H125" s="91">
        <f t="shared" si="54"/>
        <v>695.03044498730662</v>
      </c>
      <c r="I125" s="91">
        <f t="shared" si="55"/>
        <v>219.10351816845801</v>
      </c>
      <c r="J125" s="91">
        <f t="shared" si="56"/>
        <v>175.80554066834804</v>
      </c>
      <c r="L125" s="89">
        <v>381.96</v>
      </c>
      <c r="M125" s="89">
        <v>1482.47</v>
      </c>
      <c r="N125" s="89">
        <f t="shared" si="57"/>
        <v>1864.43</v>
      </c>
      <c r="O125" s="90">
        <v>0.18757484312880204</v>
      </c>
      <c r="P125" s="90">
        <v>0</v>
      </c>
      <c r="Q125" s="90">
        <v>1.2802560512102421E-2</v>
      </c>
      <c r="R125" s="90">
        <v>1.1669000466760018E-2</v>
      </c>
      <c r="S125" s="90">
        <v>2.8739081149563247E-2</v>
      </c>
      <c r="T125" s="90">
        <v>7.5281723011268925E-2</v>
      </c>
      <c r="U125" s="90">
        <v>7.7348803093952118E-2</v>
      </c>
      <c r="V125" s="90">
        <v>5.9131665880000003E-2</v>
      </c>
      <c r="W125" s="90">
        <v>2.5830258302583026E-2</v>
      </c>
      <c r="X125" s="91">
        <f t="shared" si="36"/>
        <v>349.72016477463239</v>
      </c>
      <c r="Y125" s="91">
        <f t="shared" si="37"/>
        <v>0</v>
      </c>
      <c r="Z125" s="91">
        <f t="shared" si="38"/>
        <v>23.869477895579116</v>
      </c>
      <c r="AA125" s="91">
        <f t="shared" si="39"/>
        <v>21.75603454024138</v>
      </c>
      <c r="AB125" s="91">
        <f t="shared" si="40"/>
        <v>53.582005067680207</v>
      </c>
      <c r="AC125" s="91">
        <f t="shared" si="41"/>
        <v>140.35750283390013</v>
      </c>
      <c r="AD125" s="91">
        <f t="shared" si="42"/>
        <v>144.21142895245714</v>
      </c>
      <c r="AE125" s="91">
        <f t="shared" si="43"/>
        <v>110.24685181664842</v>
      </c>
      <c r="AF125" s="91">
        <f t="shared" si="44"/>
        <v>48.158708487084873</v>
      </c>
      <c r="AH125" s="89">
        <v>1380.2</v>
      </c>
      <c r="AI125" s="91">
        <f t="shared" si="45"/>
        <v>258.8907984863726</v>
      </c>
      <c r="AJ125" s="91">
        <f t="shared" si="46"/>
        <v>0</v>
      </c>
      <c r="AK125" s="91">
        <f t="shared" si="47"/>
        <v>17.670094018803763</v>
      </c>
      <c r="AL125" s="91">
        <f t="shared" si="48"/>
        <v>16.105554444222179</v>
      </c>
      <c r="AM125" s="91">
        <f t="shared" si="49"/>
        <v>39.665679802627196</v>
      </c>
      <c r="AN125" s="91">
        <f t="shared" si="50"/>
        <v>103.90383410015338</v>
      </c>
      <c r="AO125" s="91">
        <f t="shared" si="51"/>
        <v>106.75681803027271</v>
      </c>
      <c r="AP125" s="91">
        <f t="shared" si="52"/>
        <v>81.613525247576007</v>
      </c>
      <c r="AQ125" s="91">
        <f t="shared" si="53"/>
        <v>35.650922509225097</v>
      </c>
    </row>
    <row r="126" spans="1:43" x14ac:dyDescent="0.35">
      <c r="A126" s="75" t="s">
        <v>144</v>
      </c>
      <c r="B126" s="74">
        <v>916</v>
      </c>
      <c r="C126" s="75" t="s">
        <v>151</v>
      </c>
      <c r="D126" s="89">
        <v>8174.29</v>
      </c>
      <c r="E126" s="90">
        <v>0.18872756518794445</v>
      </c>
      <c r="F126" s="90">
        <v>0.11955656149999999</v>
      </c>
      <c r="G126" s="90">
        <v>3.5123193289897402E-2</v>
      </c>
      <c r="H126" s="91">
        <f t="shared" si="54"/>
        <v>1542.7138488401624</v>
      </c>
      <c r="I126" s="91">
        <f t="shared" si="55"/>
        <v>977.29000510383491</v>
      </c>
      <c r="J126" s="91">
        <f t="shared" si="56"/>
        <v>287.10716767767542</v>
      </c>
      <c r="L126" s="89">
        <v>652.63</v>
      </c>
      <c r="M126" s="89">
        <v>3233.35</v>
      </c>
      <c r="N126" s="89">
        <f t="shared" si="57"/>
        <v>3885.98</v>
      </c>
      <c r="O126" s="90">
        <v>0.18872756518794445</v>
      </c>
      <c r="P126" s="90">
        <v>2.7009406724410917E-3</v>
      </c>
      <c r="Q126" s="90">
        <v>3.051752506907578E-2</v>
      </c>
      <c r="R126" s="90">
        <v>3.7999441184688461E-2</v>
      </c>
      <c r="S126" s="90">
        <v>3.0641706249417901E-2</v>
      </c>
      <c r="T126" s="90">
        <v>7.5409021762751854E-2</v>
      </c>
      <c r="U126" s="90">
        <v>9.5029648256806681E-2</v>
      </c>
      <c r="V126" s="90">
        <v>0.11955656149999999</v>
      </c>
      <c r="W126" s="90">
        <v>1.9298629110326954E-2</v>
      </c>
      <c r="X126" s="91">
        <f t="shared" si="36"/>
        <v>733.39154376904844</v>
      </c>
      <c r="Y126" s="91">
        <f t="shared" si="37"/>
        <v>10.495801434292634</v>
      </c>
      <c r="Z126" s="91">
        <f t="shared" si="38"/>
        <v>118.5904920679271</v>
      </c>
      <c r="AA126" s="91">
        <f t="shared" si="39"/>
        <v>147.66506845487567</v>
      </c>
      <c r="AB126" s="91">
        <f t="shared" si="40"/>
        <v>119.07305765111298</v>
      </c>
      <c r="AC126" s="91">
        <f t="shared" si="41"/>
        <v>293.03795038961846</v>
      </c>
      <c r="AD126" s="91">
        <f t="shared" si="42"/>
        <v>369.28331253298563</v>
      </c>
      <c r="AE126" s="91">
        <f t="shared" si="43"/>
        <v>464.59440685776997</v>
      </c>
      <c r="AF126" s="91">
        <f t="shared" si="44"/>
        <v>74.994086750148341</v>
      </c>
      <c r="AH126" s="89">
        <v>3348.75</v>
      </c>
      <c r="AI126" s="91">
        <f t="shared" si="45"/>
        <v>632.00143392312896</v>
      </c>
      <c r="AJ126" s="91">
        <f t="shared" si="46"/>
        <v>9.0447750768371051</v>
      </c>
      <c r="AK126" s="91">
        <f t="shared" si="47"/>
        <v>102.19556207506751</v>
      </c>
      <c r="AL126" s="91">
        <f t="shared" si="48"/>
        <v>127.25062866722548</v>
      </c>
      <c r="AM126" s="91">
        <f t="shared" si="49"/>
        <v>102.6114138027382</v>
      </c>
      <c r="AN126" s="91">
        <f t="shared" si="50"/>
        <v>252.52596162801527</v>
      </c>
      <c r="AO126" s="91">
        <f t="shared" si="51"/>
        <v>318.23053459998135</v>
      </c>
      <c r="AP126" s="91">
        <f t="shared" si="52"/>
        <v>400.36503532312497</v>
      </c>
      <c r="AQ126" s="91">
        <f t="shared" si="53"/>
        <v>64.626284233207386</v>
      </c>
    </row>
    <row r="127" spans="1:43" x14ac:dyDescent="0.35">
      <c r="A127" s="75" t="s">
        <v>144</v>
      </c>
      <c r="B127" s="74">
        <v>802</v>
      </c>
      <c r="C127" s="75" t="s">
        <v>152</v>
      </c>
      <c r="D127" s="89">
        <v>2773.01</v>
      </c>
      <c r="E127" s="90">
        <v>0.15689843465598835</v>
      </c>
      <c r="F127" s="90">
        <v>0.10637414760000001</v>
      </c>
      <c r="G127" s="90">
        <v>4.032794150232661E-2</v>
      </c>
      <c r="H127" s="91">
        <f t="shared" si="54"/>
        <v>435.08092828540231</v>
      </c>
      <c r="I127" s="91">
        <f t="shared" si="55"/>
        <v>294.97657503627607</v>
      </c>
      <c r="J127" s="91">
        <f t="shared" si="56"/>
        <v>111.82978506536672</v>
      </c>
      <c r="L127" s="89">
        <v>266</v>
      </c>
      <c r="M127" s="89">
        <v>1081.81</v>
      </c>
      <c r="N127" s="89">
        <f t="shared" si="57"/>
        <v>1347.81</v>
      </c>
      <c r="O127" s="90">
        <v>0.15689843465598835</v>
      </c>
      <c r="P127" s="90">
        <v>3.5822021116138761E-2</v>
      </c>
      <c r="Q127" s="90">
        <v>2.7149321266968326E-2</v>
      </c>
      <c r="R127" s="90">
        <v>7.0135746606334842E-2</v>
      </c>
      <c r="S127" s="90">
        <v>3.0637254901960783E-2</v>
      </c>
      <c r="T127" s="90">
        <v>4.6474358974358976E-2</v>
      </c>
      <c r="U127" s="90">
        <v>5.4958521870286575E-2</v>
      </c>
      <c r="V127" s="90">
        <v>0.10637414760000001</v>
      </c>
      <c r="W127" s="90">
        <v>2.1365492355901624E-2</v>
      </c>
      <c r="X127" s="91">
        <f t="shared" si="36"/>
        <v>211.46927921368766</v>
      </c>
      <c r="Y127" s="91">
        <f t="shared" si="37"/>
        <v>48.281278280542985</v>
      </c>
      <c r="Z127" s="91">
        <f t="shared" si="38"/>
        <v>36.59212669683258</v>
      </c>
      <c r="AA127" s="91">
        <f t="shared" si="39"/>
        <v>94.529660633484156</v>
      </c>
      <c r="AB127" s="91">
        <f t="shared" si="40"/>
        <v>41.293198529411761</v>
      </c>
      <c r="AC127" s="91">
        <f t="shared" si="41"/>
        <v>62.638605769230772</v>
      </c>
      <c r="AD127" s="91">
        <f t="shared" si="42"/>
        <v>74.073645361990941</v>
      </c>
      <c r="AE127" s="91">
        <f t="shared" si="43"/>
        <v>143.37213987675599</v>
      </c>
      <c r="AF127" s="91">
        <f t="shared" si="44"/>
        <v>28.796624252207767</v>
      </c>
      <c r="AH127" s="89">
        <v>1072.3599999999999</v>
      </c>
      <c r="AI127" s="91">
        <f t="shared" si="45"/>
        <v>168.25160538769566</v>
      </c>
      <c r="AJ127" s="91">
        <f t="shared" si="46"/>
        <v>38.414102564102556</v>
      </c>
      <c r="AK127" s="91">
        <f t="shared" si="47"/>
        <v>29.113846153846151</v>
      </c>
      <c r="AL127" s="91">
        <f t="shared" si="48"/>
        <v>75.21076923076923</v>
      </c>
      <c r="AM127" s="91">
        <f t="shared" si="49"/>
        <v>32.854166666666664</v>
      </c>
      <c r="AN127" s="91">
        <f t="shared" si="50"/>
        <v>49.837243589743586</v>
      </c>
      <c r="AO127" s="91">
        <f t="shared" si="51"/>
        <v>58.935320512820503</v>
      </c>
      <c r="AP127" s="91">
        <f t="shared" si="52"/>
        <v>114.071380920336</v>
      </c>
      <c r="AQ127" s="91">
        <f t="shared" si="53"/>
        <v>22.911499382774664</v>
      </c>
    </row>
    <row r="128" spans="1:43" x14ac:dyDescent="0.35">
      <c r="A128" s="75" t="s">
        <v>144</v>
      </c>
      <c r="B128" s="74">
        <v>879</v>
      </c>
      <c r="C128" s="75" t="s">
        <v>153</v>
      </c>
      <c r="D128" s="89">
        <v>3234.07</v>
      </c>
      <c r="E128" s="90">
        <v>0.25756266205704409</v>
      </c>
      <c r="F128" s="90">
        <v>0.12156316809999999</v>
      </c>
      <c r="G128" s="90">
        <v>5.0702620584884166E-2</v>
      </c>
      <c r="H128" s="91">
        <f t="shared" si="54"/>
        <v>832.97567847882465</v>
      </c>
      <c r="I128" s="91">
        <f t="shared" si="55"/>
        <v>393.14379505716698</v>
      </c>
      <c r="J128" s="91">
        <f t="shared" si="56"/>
        <v>163.97582415495634</v>
      </c>
      <c r="L128" s="89">
        <v>398.58</v>
      </c>
      <c r="M128" s="89">
        <v>1121.58</v>
      </c>
      <c r="N128" s="89">
        <f t="shared" si="57"/>
        <v>1520.1599999999999</v>
      </c>
      <c r="O128" s="90">
        <v>0.25756266205704409</v>
      </c>
      <c r="P128" s="90">
        <v>5.2571515520389529E-2</v>
      </c>
      <c r="Q128" s="90">
        <v>7.7601947656725498E-2</v>
      </c>
      <c r="R128" s="90">
        <v>8.6503347534996958E-2</v>
      </c>
      <c r="S128" s="90">
        <v>9.7078514911746808E-2</v>
      </c>
      <c r="T128" s="90">
        <v>0.14934570906877662</v>
      </c>
      <c r="U128" s="90">
        <v>9.0155203895313452E-2</v>
      </c>
      <c r="V128" s="90">
        <v>0.12156316809999999</v>
      </c>
      <c r="W128" s="90">
        <v>2.6811135716545396E-2</v>
      </c>
      <c r="X128" s="91">
        <f t="shared" si="36"/>
        <v>391.53645635263609</v>
      </c>
      <c r="Y128" s="91">
        <f t="shared" si="37"/>
        <v>79.917115033475341</v>
      </c>
      <c r="Z128" s="91">
        <f t="shared" si="38"/>
        <v>117.96737674984782</v>
      </c>
      <c r="AA128" s="91">
        <f t="shared" si="39"/>
        <v>131.49892878880095</v>
      </c>
      <c r="AB128" s="91">
        <f t="shared" si="40"/>
        <v>147.57487522824101</v>
      </c>
      <c r="AC128" s="91">
        <f t="shared" si="41"/>
        <v>227.02937309799145</v>
      </c>
      <c r="AD128" s="91">
        <f t="shared" si="42"/>
        <v>137.0503347534997</v>
      </c>
      <c r="AE128" s="91">
        <f t="shared" si="43"/>
        <v>184.79546561889597</v>
      </c>
      <c r="AF128" s="91">
        <f t="shared" si="44"/>
        <v>40.757216070863642</v>
      </c>
      <c r="AH128" s="89">
        <v>1189.05</v>
      </c>
      <c r="AI128" s="91">
        <f t="shared" si="45"/>
        <v>306.25488331892825</v>
      </c>
      <c r="AJ128" s="91">
        <f t="shared" si="46"/>
        <v>62.510160529519169</v>
      </c>
      <c r="AK128" s="91">
        <f t="shared" si="47"/>
        <v>92.272595861229448</v>
      </c>
      <c r="AL128" s="91">
        <f t="shared" si="48"/>
        <v>102.85680538648813</v>
      </c>
      <c r="AM128" s="91">
        <f t="shared" si="49"/>
        <v>115.43120815581254</v>
      </c>
      <c r="AN128" s="91">
        <f t="shared" si="50"/>
        <v>177.57951536822884</v>
      </c>
      <c r="AO128" s="91">
        <f t="shared" si="51"/>
        <v>107.19904519172246</v>
      </c>
      <c r="AP128" s="91">
        <f t="shared" si="52"/>
        <v>144.54468502930499</v>
      </c>
      <c r="AQ128" s="91">
        <f t="shared" si="53"/>
        <v>31.8797809237583</v>
      </c>
    </row>
    <row r="129" spans="1:43" x14ac:dyDescent="0.35">
      <c r="A129" s="75" t="s">
        <v>144</v>
      </c>
      <c r="B129" s="74">
        <v>933</v>
      </c>
      <c r="C129" s="75" t="s">
        <v>154</v>
      </c>
      <c r="D129" s="89">
        <v>6648.8</v>
      </c>
      <c r="E129" s="90">
        <v>0.20185971401036648</v>
      </c>
      <c r="F129" s="90">
        <v>0.1233743409</v>
      </c>
      <c r="G129" s="90">
        <v>3.8125981504100508E-2</v>
      </c>
      <c r="H129" s="91">
        <f t="shared" si="54"/>
        <v>1342.1248665121248</v>
      </c>
      <c r="I129" s="91">
        <f t="shared" si="55"/>
        <v>820.29131777592011</v>
      </c>
      <c r="J129" s="91">
        <f t="shared" si="56"/>
        <v>253.49202582446347</v>
      </c>
      <c r="L129" s="89">
        <v>721.48</v>
      </c>
      <c r="M129" s="89">
        <v>2482.8000000000002</v>
      </c>
      <c r="N129" s="89">
        <f t="shared" si="57"/>
        <v>3204.28</v>
      </c>
      <c r="O129" s="90">
        <v>0.20185971401036648</v>
      </c>
      <c r="P129" s="90">
        <v>0</v>
      </c>
      <c r="Q129" s="90">
        <v>3.7220476806505268E-2</v>
      </c>
      <c r="R129" s="90">
        <v>2.7647384956569949E-2</v>
      </c>
      <c r="S129" s="90">
        <v>1.3232304564775458E-2</v>
      </c>
      <c r="T129" s="90">
        <v>0.12955091480317871</v>
      </c>
      <c r="U129" s="90">
        <v>0.11576418406948807</v>
      </c>
      <c r="V129" s="90">
        <v>0.1233743409</v>
      </c>
      <c r="W129" s="90">
        <v>2.013498312710911E-2</v>
      </c>
      <c r="X129" s="91">
        <f t="shared" si="36"/>
        <v>646.81504440913716</v>
      </c>
      <c r="Y129" s="91">
        <f t="shared" si="37"/>
        <v>0</v>
      </c>
      <c r="Z129" s="91">
        <f t="shared" si="38"/>
        <v>119.26482942154871</v>
      </c>
      <c r="AA129" s="91">
        <f t="shared" si="39"/>
        <v>88.589962668637966</v>
      </c>
      <c r="AB129" s="91">
        <f t="shared" si="40"/>
        <v>42.400008870818709</v>
      </c>
      <c r="AC129" s="91">
        <f t="shared" si="41"/>
        <v>415.11740528552951</v>
      </c>
      <c r="AD129" s="91">
        <f t="shared" si="42"/>
        <v>370.94085973017928</v>
      </c>
      <c r="AE129" s="91">
        <f t="shared" si="43"/>
        <v>395.32593305905203</v>
      </c>
      <c r="AF129" s="91">
        <f t="shared" si="44"/>
        <v>64.518123734533177</v>
      </c>
      <c r="AH129" s="89">
        <v>2398.0100000000002</v>
      </c>
      <c r="AI129" s="91">
        <f t="shared" si="45"/>
        <v>484.06161279399896</v>
      </c>
      <c r="AJ129" s="91">
        <f t="shared" si="46"/>
        <v>0</v>
      </c>
      <c r="AK129" s="91">
        <f t="shared" si="47"/>
        <v>89.255075586767703</v>
      </c>
      <c r="AL129" s="91">
        <f t="shared" si="48"/>
        <v>66.298705599704306</v>
      </c>
      <c r="AM129" s="91">
        <f t="shared" si="49"/>
        <v>31.731198669377196</v>
      </c>
      <c r="AN129" s="91">
        <f t="shared" si="50"/>
        <v>310.66438920717059</v>
      </c>
      <c r="AO129" s="91">
        <f t="shared" si="51"/>
        <v>277.6036710404731</v>
      </c>
      <c r="AP129" s="91">
        <f t="shared" si="52"/>
        <v>295.85290322160904</v>
      </c>
      <c r="AQ129" s="91">
        <f t="shared" si="53"/>
        <v>48.283890888638922</v>
      </c>
    </row>
    <row r="130" spans="1:43" x14ac:dyDescent="0.35">
      <c r="A130" s="75" t="s">
        <v>144</v>
      </c>
      <c r="B130" s="74">
        <v>803</v>
      </c>
      <c r="C130" s="75" t="s">
        <v>155</v>
      </c>
      <c r="D130" s="89">
        <v>4122.74</v>
      </c>
      <c r="E130" s="90">
        <v>0.14225309574146783</v>
      </c>
      <c r="F130" s="90">
        <v>0.15152036469999999</v>
      </c>
      <c r="G130" s="90">
        <v>3.8991845811712382E-2</v>
      </c>
      <c r="H130" s="91">
        <f t="shared" si="54"/>
        <v>586.47252793717905</v>
      </c>
      <c r="I130" s="91">
        <f t="shared" si="55"/>
        <v>624.67906836327791</v>
      </c>
      <c r="J130" s="91">
        <f t="shared" si="56"/>
        <v>160.75324240177909</v>
      </c>
      <c r="L130" s="89">
        <v>287.17</v>
      </c>
      <c r="M130" s="89">
        <v>1775.53</v>
      </c>
      <c r="N130" s="89">
        <f t="shared" si="57"/>
        <v>2062.6999999999998</v>
      </c>
      <c r="O130" s="90">
        <v>0.14225309574146783</v>
      </c>
      <c r="P130" s="90">
        <v>0</v>
      </c>
      <c r="Q130" s="90">
        <v>0</v>
      </c>
      <c r="R130" s="90">
        <v>8.500531283205201E-3</v>
      </c>
      <c r="S130" s="90">
        <v>9.2505781611350712E-3</v>
      </c>
      <c r="T130" s="90">
        <v>6.2753922120132505E-2</v>
      </c>
      <c r="U130" s="90">
        <v>0.11144446527907995</v>
      </c>
      <c r="V130" s="90">
        <v>0.15152036469999999</v>
      </c>
      <c r="W130" s="90">
        <v>2.1212690069457481E-2</v>
      </c>
      <c r="X130" s="91">
        <f t="shared" si="36"/>
        <v>293.42546058592563</v>
      </c>
      <c r="Y130" s="91">
        <f t="shared" si="37"/>
        <v>0</v>
      </c>
      <c r="Z130" s="91">
        <f t="shared" si="38"/>
        <v>0</v>
      </c>
      <c r="AA130" s="91">
        <f t="shared" si="39"/>
        <v>17.534045877867367</v>
      </c>
      <c r="AB130" s="91">
        <f t="shared" si="40"/>
        <v>19.08116757297331</v>
      </c>
      <c r="AC130" s="91">
        <f t="shared" si="41"/>
        <v>129.44251515719731</v>
      </c>
      <c r="AD130" s="91">
        <f t="shared" si="42"/>
        <v>229.87649853115818</v>
      </c>
      <c r="AE130" s="91">
        <f t="shared" si="43"/>
        <v>312.54105626668996</v>
      </c>
      <c r="AF130" s="91">
        <f t="shared" si="44"/>
        <v>43.755415806269944</v>
      </c>
      <c r="AH130" s="89">
        <v>1831.37</v>
      </c>
      <c r="AI130" s="91">
        <f t="shared" si="45"/>
        <v>260.51805194805195</v>
      </c>
      <c r="AJ130" s="91">
        <f t="shared" si="46"/>
        <v>0</v>
      </c>
      <c r="AK130" s="91">
        <f t="shared" si="47"/>
        <v>0</v>
      </c>
      <c r="AL130" s="91">
        <f t="shared" si="48"/>
        <v>15.567617976123508</v>
      </c>
      <c r="AM130" s="91">
        <f t="shared" si="49"/>
        <v>16.941231326957933</v>
      </c>
      <c r="AN130" s="91">
        <f t="shared" si="50"/>
        <v>114.92565035314706</v>
      </c>
      <c r="AO130" s="91">
        <f t="shared" si="51"/>
        <v>204.09605037814862</v>
      </c>
      <c r="AP130" s="91">
        <f t="shared" si="52"/>
        <v>277.48985030063898</v>
      </c>
      <c r="AQ130" s="91">
        <f t="shared" si="53"/>
        <v>38.848284212502342</v>
      </c>
    </row>
    <row r="131" spans="1:43" x14ac:dyDescent="0.35">
      <c r="A131" s="75" t="s">
        <v>144</v>
      </c>
      <c r="B131" s="74">
        <v>866</v>
      </c>
      <c r="C131" s="75" t="s">
        <v>156</v>
      </c>
      <c r="D131" s="89">
        <v>3394.06</v>
      </c>
      <c r="E131" s="90">
        <v>0.17791411042944785</v>
      </c>
      <c r="F131" s="90">
        <v>0.28059349979999998</v>
      </c>
      <c r="G131" s="90">
        <v>3.6673100543955083E-2</v>
      </c>
      <c r="H131" s="91">
        <f t="shared" si="54"/>
        <v>603.85116564417172</v>
      </c>
      <c r="I131" s="91">
        <f t="shared" si="55"/>
        <v>952.35117393118787</v>
      </c>
      <c r="J131" s="91">
        <f t="shared" si="56"/>
        <v>124.47070363221619</v>
      </c>
      <c r="L131" s="89">
        <v>400.6</v>
      </c>
      <c r="M131" s="89">
        <v>1013.42</v>
      </c>
      <c r="N131" s="89">
        <f t="shared" si="57"/>
        <v>1414.02</v>
      </c>
      <c r="O131" s="90">
        <v>0.17791411042944785</v>
      </c>
      <c r="P131" s="90">
        <v>4.488703923900119E-2</v>
      </c>
      <c r="Q131" s="90">
        <v>3.8347205707491082E-2</v>
      </c>
      <c r="R131" s="90">
        <v>2.3706896551724137E-2</v>
      </c>
      <c r="S131" s="90">
        <v>2.5936385255648037E-2</v>
      </c>
      <c r="T131" s="90">
        <v>9.4901902497027346E-2</v>
      </c>
      <c r="U131" s="90">
        <v>4.9420332936979783E-2</v>
      </c>
      <c r="V131" s="90">
        <v>0.28059349979999998</v>
      </c>
      <c r="W131" s="90">
        <v>1.9267966076476715E-2</v>
      </c>
      <c r="X131" s="91">
        <f t="shared" si="36"/>
        <v>251.57411042944784</v>
      </c>
      <c r="Y131" s="91">
        <f t="shared" si="37"/>
        <v>63.471171224732466</v>
      </c>
      <c r="Z131" s="91">
        <f t="shared" si="38"/>
        <v>54.223715814506541</v>
      </c>
      <c r="AA131" s="91">
        <f t="shared" si="39"/>
        <v>33.522025862068965</v>
      </c>
      <c r="AB131" s="91">
        <f t="shared" si="40"/>
        <v>36.674567479191438</v>
      </c>
      <c r="AC131" s="91">
        <f t="shared" si="41"/>
        <v>134.1931881688466</v>
      </c>
      <c r="AD131" s="91">
        <f t="shared" si="42"/>
        <v>69.881339179548149</v>
      </c>
      <c r="AE131" s="91">
        <f t="shared" si="43"/>
        <v>396.76482058719597</v>
      </c>
      <c r="AF131" s="91">
        <f t="shared" si="44"/>
        <v>27.245289391459604</v>
      </c>
      <c r="AH131" s="89">
        <v>1136.1199999999999</v>
      </c>
      <c r="AI131" s="91">
        <f t="shared" si="45"/>
        <v>202.13177914110429</v>
      </c>
      <c r="AJ131" s="91">
        <f t="shared" si="46"/>
        <v>50.997063020214028</v>
      </c>
      <c r="AK131" s="91">
        <f t="shared" si="47"/>
        <v>43.567027348394767</v>
      </c>
      <c r="AL131" s="91">
        <f t="shared" si="48"/>
        <v>26.933879310344825</v>
      </c>
      <c r="AM131" s="91">
        <f t="shared" si="49"/>
        <v>29.466846016646844</v>
      </c>
      <c r="AN131" s="91">
        <f t="shared" si="50"/>
        <v>107.8199494649227</v>
      </c>
      <c r="AO131" s="91">
        <f t="shared" si="51"/>
        <v>56.147428656361463</v>
      </c>
      <c r="AP131" s="91">
        <f t="shared" si="52"/>
        <v>318.78788699277595</v>
      </c>
      <c r="AQ131" s="91">
        <f t="shared" si="53"/>
        <v>21.890721618806722</v>
      </c>
    </row>
    <row r="132" spans="1:43" x14ac:dyDescent="0.35">
      <c r="A132" s="75" t="s">
        <v>144</v>
      </c>
      <c r="B132" s="74">
        <v>880</v>
      </c>
      <c r="C132" s="75" t="s">
        <v>157</v>
      </c>
      <c r="D132" s="89">
        <v>1439.35</v>
      </c>
      <c r="E132" s="90">
        <v>0.27874267448055406</v>
      </c>
      <c r="F132" s="90">
        <v>8.1306604249999997E-2</v>
      </c>
      <c r="G132" s="90">
        <v>6.744487678339818E-2</v>
      </c>
      <c r="H132" s="91">
        <f t="shared" si="54"/>
        <v>401.20826851358549</v>
      </c>
      <c r="I132" s="91">
        <f t="shared" si="55"/>
        <v>117.02866082723749</v>
      </c>
      <c r="J132" s="91">
        <f t="shared" si="56"/>
        <v>97.076783398184162</v>
      </c>
      <c r="L132" s="89">
        <v>163.13999999999999</v>
      </c>
      <c r="M132" s="89">
        <v>465.76</v>
      </c>
      <c r="N132" s="89">
        <f t="shared" si="57"/>
        <v>628.9</v>
      </c>
      <c r="O132" s="90">
        <v>0.27874267448055406</v>
      </c>
      <c r="P132" s="90">
        <v>5.731292517006803E-2</v>
      </c>
      <c r="Q132" s="90">
        <v>8.401360544217687E-2</v>
      </c>
      <c r="R132" s="90">
        <v>8.6904761904761901E-2</v>
      </c>
      <c r="S132" s="90">
        <v>4.6768707482993201E-2</v>
      </c>
      <c r="T132" s="90">
        <v>0.12959183673469388</v>
      </c>
      <c r="U132" s="90">
        <v>0.3013605442176871</v>
      </c>
      <c r="V132" s="90">
        <v>8.1306604249999997E-2</v>
      </c>
      <c r="W132" s="90">
        <v>3.7112636852848394E-2</v>
      </c>
      <c r="X132" s="91">
        <f t="shared" si="36"/>
        <v>175.30126798082046</v>
      </c>
      <c r="Y132" s="91">
        <f t="shared" si="37"/>
        <v>36.044098639455783</v>
      </c>
      <c r="Z132" s="91">
        <f t="shared" si="38"/>
        <v>52.836156462585031</v>
      </c>
      <c r="AA132" s="91">
        <f t="shared" si="39"/>
        <v>54.654404761904757</v>
      </c>
      <c r="AB132" s="91">
        <f t="shared" si="40"/>
        <v>29.412840136054424</v>
      </c>
      <c r="AC132" s="91">
        <f t="shared" si="41"/>
        <v>81.500306122448976</v>
      </c>
      <c r="AD132" s="91">
        <f t="shared" si="42"/>
        <v>189.5256462585034</v>
      </c>
      <c r="AE132" s="91">
        <f t="shared" si="43"/>
        <v>51.133723412824999</v>
      </c>
      <c r="AF132" s="91">
        <f t="shared" si="44"/>
        <v>23.340137316756355</v>
      </c>
      <c r="AH132" s="89">
        <v>444.72</v>
      </c>
      <c r="AI132" s="91">
        <f t="shared" si="45"/>
        <v>123.96244219499201</v>
      </c>
      <c r="AJ132" s="91">
        <f t="shared" si="46"/>
        <v>25.488204081632656</v>
      </c>
      <c r="AK132" s="91">
        <f t="shared" si="47"/>
        <v>37.362530612244903</v>
      </c>
      <c r="AL132" s="91">
        <f t="shared" si="48"/>
        <v>38.648285714285713</v>
      </c>
      <c r="AM132" s="91">
        <f t="shared" si="49"/>
        <v>20.798979591836737</v>
      </c>
      <c r="AN132" s="91">
        <f t="shared" si="50"/>
        <v>57.632081632653062</v>
      </c>
      <c r="AO132" s="91">
        <f t="shared" si="51"/>
        <v>134.02106122448981</v>
      </c>
      <c r="AP132" s="91">
        <f t="shared" si="52"/>
        <v>36.158673042060002</v>
      </c>
      <c r="AQ132" s="91">
        <f t="shared" si="53"/>
        <v>16.504731861198739</v>
      </c>
    </row>
    <row r="133" spans="1:43" x14ac:dyDescent="0.35">
      <c r="A133" s="75" t="s">
        <v>144</v>
      </c>
      <c r="B133" s="74">
        <v>865</v>
      </c>
      <c r="C133" s="75" t="s">
        <v>158</v>
      </c>
      <c r="D133" s="89">
        <v>6536.17</v>
      </c>
      <c r="E133" s="90">
        <v>0.16809512148668135</v>
      </c>
      <c r="F133" s="90">
        <v>8.7512766759999999E-2</v>
      </c>
      <c r="G133" s="90">
        <v>4.4361046959199381E-2</v>
      </c>
      <c r="H133" s="91">
        <f t="shared" si="54"/>
        <v>1098.698290207602</v>
      </c>
      <c r="I133" s="91">
        <f t="shared" si="55"/>
        <v>571.99832071370918</v>
      </c>
      <c r="J133" s="91">
        <f t="shared" si="56"/>
        <v>289.95134430331024</v>
      </c>
      <c r="L133" s="89">
        <v>558.36</v>
      </c>
      <c r="M133" s="89">
        <v>2611.64</v>
      </c>
      <c r="N133" s="89">
        <f t="shared" si="57"/>
        <v>3170</v>
      </c>
      <c r="O133" s="90">
        <v>0.16809512148668135</v>
      </c>
      <c r="P133" s="90">
        <v>0</v>
      </c>
      <c r="Q133" s="90">
        <v>0</v>
      </c>
      <c r="R133" s="90">
        <v>1.9471488178025034E-2</v>
      </c>
      <c r="S133" s="90">
        <v>1.4583747268030996E-2</v>
      </c>
      <c r="T133" s="90">
        <v>5.0983508841645139E-2</v>
      </c>
      <c r="U133" s="90">
        <v>4.2757798529703954E-2</v>
      </c>
      <c r="V133" s="90">
        <v>8.7512766759999999E-2</v>
      </c>
      <c r="W133" s="90">
        <v>2.3783117683302525E-2</v>
      </c>
      <c r="X133" s="91">
        <f t="shared" si="36"/>
        <v>532.86153511277985</v>
      </c>
      <c r="Y133" s="91">
        <f t="shared" si="37"/>
        <v>0</v>
      </c>
      <c r="Z133" s="91">
        <f t="shared" si="38"/>
        <v>0</v>
      </c>
      <c r="AA133" s="91">
        <f t="shared" si="39"/>
        <v>61.724617524339358</v>
      </c>
      <c r="AB133" s="91">
        <f t="shared" si="40"/>
        <v>46.230478839658261</v>
      </c>
      <c r="AC133" s="91">
        <f t="shared" si="41"/>
        <v>161.61772302801509</v>
      </c>
      <c r="AD133" s="91">
        <f t="shared" si="42"/>
        <v>135.54222133916153</v>
      </c>
      <c r="AE133" s="91">
        <f t="shared" si="43"/>
        <v>277.4154706292</v>
      </c>
      <c r="AF133" s="91">
        <f t="shared" si="44"/>
        <v>75.392483056069011</v>
      </c>
      <c r="AH133" s="89">
        <v>2643.57</v>
      </c>
      <c r="AI133" s="91">
        <f t="shared" si="45"/>
        <v>444.37122030854624</v>
      </c>
      <c r="AJ133" s="91">
        <f t="shared" si="46"/>
        <v>0</v>
      </c>
      <c r="AK133" s="91">
        <f t="shared" si="47"/>
        <v>0</v>
      </c>
      <c r="AL133" s="91">
        <f t="shared" si="48"/>
        <v>51.474242002781644</v>
      </c>
      <c r="AM133" s="91">
        <f t="shared" si="49"/>
        <v>38.553156765348703</v>
      </c>
      <c r="AN133" s="91">
        <f t="shared" si="50"/>
        <v>134.77847446850785</v>
      </c>
      <c r="AO133" s="91">
        <f t="shared" si="51"/>
        <v>113.03323345916949</v>
      </c>
      <c r="AP133" s="91">
        <f t="shared" si="52"/>
        <v>231.34612482373322</v>
      </c>
      <c r="AQ133" s="91">
        <f t="shared" si="53"/>
        <v>62.872336414048057</v>
      </c>
    </row>
    <row r="134" spans="1:43" x14ac:dyDescent="0.35">
      <c r="A134" s="75" t="s">
        <v>159</v>
      </c>
      <c r="B134" s="74">
        <v>330</v>
      </c>
      <c r="C134" s="75" t="s">
        <v>160</v>
      </c>
      <c r="D134" s="89">
        <v>17587.78</v>
      </c>
      <c r="E134" s="90">
        <v>0.46099096114712979</v>
      </c>
      <c r="F134" s="90">
        <v>0.43313846610000001</v>
      </c>
      <c r="G134" s="90">
        <v>4.8966374460290459E-2</v>
      </c>
      <c r="H134" s="91">
        <f t="shared" si="54"/>
        <v>8107.8076066442654</v>
      </c>
      <c r="I134" s="91">
        <f t="shared" si="55"/>
        <v>7617.9440513042573</v>
      </c>
      <c r="J134" s="91">
        <f t="shared" si="56"/>
        <v>861.20982140520721</v>
      </c>
      <c r="L134" s="89">
        <v>3164.52</v>
      </c>
      <c r="M134" s="89">
        <v>3794.81</v>
      </c>
      <c r="N134" s="89">
        <f t="shared" si="57"/>
        <v>6959.33</v>
      </c>
      <c r="O134" s="90">
        <v>0.46099096114712979</v>
      </c>
      <c r="P134" s="90">
        <v>8.6319503359862104E-2</v>
      </c>
      <c r="Q134" s="90">
        <v>0.19545105643760352</v>
      </c>
      <c r="R134" s="90">
        <v>0.16014220498525431</v>
      </c>
      <c r="S134" s="90">
        <v>0.11139390511587821</v>
      </c>
      <c r="T134" s="90">
        <v>0.12165528757457009</v>
      </c>
      <c r="U134" s="90">
        <v>8.9915027134758074E-2</v>
      </c>
      <c r="V134" s="90">
        <v>0.43313846610000001</v>
      </c>
      <c r="W134" s="90">
        <v>2.6064027137329727E-2</v>
      </c>
      <c r="X134" s="91">
        <f t="shared" si="36"/>
        <v>3208.1882256400545</v>
      </c>
      <c r="Y134" s="91">
        <f t="shared" si="37"/>
        <v>600.7259093173891</v>
      </c>
      <c r="Z134" s="91">
        <f t="shared" si="38"/>
        <v>1360.2084005979073</v>
      </c>
      <c r="AA134" s="91">
        <f t="shared" si="39"/>
        <v>1114.4824514200297</v>
      </c>
      <c r="AB134" s="91">
        <f t="shared" si="40"/>
        <v>775.22694569008468</v>
      </c>
      <c r="AC134" s="91">
        <f t="shared" si="41"/>
        <v>846.6392924763328</v>
      </c>
      <c r="AD134" s="91">
        <f t="shared" si="42"/>
        <v>625.74834578973594</v>
      </c>
      <c r="AE134" s="91">
        <f t="shared" si="43"/>
        <v>3014.3535212837132</v>
      </c>
      <c r="AF134" s="91">
        <f t="shared" si="44"/>
        <v>181.38816597763289</v>
      </c>
      <c r="AH134" s="89">
        <v>3734.64</v>
      </c>
      <c r="AI134" s="91">
        <f t="shared" si="45"/>
        <v>1721.6352831385168</v>
      </c>
      <c r="AJ134" s="91">
        <f t="shared" si="46"/>
        <v>322.3722700278754</v>
      </c>
      <c r="AK134" s="91">
        <f t="shared" si="47"/>
        <v>729.93933341413162</v>
      </c>
      <c r="AL134" s="91">
        <f t="shared" si="48"/>
        <v>598.07348442613011</v>
      </c>
      <c r="AM134" s="91">
        <f t="shared" si="49"/>
        <v>416.01613380196341</v>
      </c>
      <c r="AN134" s="91">
        <f t="shared" si="50"/>
        <v>454.3387031874924</v>
      </c>
      <c r="AO134" s="91">
        <f t="shared" si="51"/>
        <v>335.80025693855288</v>
      </c>
      <c r="AP134" s="91">
        <f t="shared" si="52"/>
        <v>1617.616241035704</v>
      </c>
      <c r="AQ134" s="91">
        <f t="shared" si="53"/>
        <v>97.339758308157087</v>
      </c>
    </row>
    <row r="135" spans="1:43" x14ac:dyDescent="0.35">
      <c r="A135" s="75" t="s">
        <v>159</v>
      </c>
      <c r="B135" s="74">
        <v>331</v>
      </c>
      <c r="C135" s="75" t="s">
        <v>161</v>
      </c>
      <c r="D135" s="89">
        <v>5183.88</v>
      </c>
      <c r="E135" s="90">
        <v>0.26327133883483189</v>
      </c>
      <c r="F135" s="90">
        <v>0.38076299900000005</v>
      </c>
      <c r="G135" s="90">
        <v>4.8191454485848544E-2</v>
      </c>
      <c r="H135" s="91">
        <f t="shared" si="54"/>
        <v>1364.7670279591084</v>
      </c>
      <c r="I135" s="91">
        <f t="shared" si="55"/>
        <v>1973.8296952561202</v>
      </c>
      <c r="J135" s="91">
        <f t="shared" si="56"/>
        <v>249.81871708010055</v>
      </c>
      <c r="L135" s="89">
        <v>720.25</v>
      </c>
      <c r="M135" s="89">
        <v>1281.6199999999999</v>
      </c>
      <c r="N135" s="89">
        <f t="shared" si="57"/>
        <v>2001.87</v>
      </c>
      <c r="O135" s="90">
        <v>0.26327133883483189</v>
      </c>
      <c r="P135" s="90">
        <v>5.1763930102209033E-2</v>
      </c>
      <c r="Q135" s="90">
        <v>0.15020488907729262</v>
      </c>
      <c r="R135" s="90">
        <v>6.0383401629692433E-2</v>
      </c>
      <c r="S135" s="90">
        <v>0.11346615797654373</v>
      </c>
      <c r="T135" s="90">
        <v>0.12227403325326174</v>
      </c>
      <c r="U135" s="90">
        <v>9.2883048372662619E-2</v>
      </c>
      <c r="V135" s="90">
        <v>0.38076299900000005</v>
      </c>
      <c r="W135" s="90">
        <v>2.5024665889317427E-2</v>
      </c>
      <c r="X135" s="91">
        <f t="shared" si="36"/>
        <v>527.0349950732849</v>
      </c>
      <c r="Y135" s="91">
        <f t="shared" si="37"/>
        <v>103.62465875370918</v>
      </c>
      <c r="Z135" s="91">
        <f t="shared" si="38"/>
        <v>300.69066129715975</v>
      </c>
      <c r="AA135" s="91">
        <f t="shared" si="39"/>
        <v>120.87972022043239</v>
      </c>
      <c r="AB135" s="91">
        <f t="shared" si="40"/>
        <v>227.14449766850359</v>
      </c>
      <c r="AC135" s="91">
        <f t="shared" si="41"/>
        <v>244.77671894870704</v>
      </c>
      <c r="AD135" s="91">
        <f t="shared" si="42"/>
        <v>185.93978804578211</v>
      </c>
      <c r="AE135" s="91">
        <f t="shared" si="43"/>
        <v>762.23802480813004</v>
      </c>
      <c r="AF135" s="91">
        <f t="shared" si="44"/>
        <v>50.096127903847872</v>
      </c>
      <c r="AH135" s="89">
        <v>1293.97</v>
      </c>
      <c r="AI135" s="91">
        <f t="shared" si="45"/>
        <v>340.66521431210742</v>
      </c>
      <c r="AJ135" s="91">
        <f t="shared" si="46"/>
        <v>66.980972634355425</v>
      </c>
      <c r="AK135" s="91">
        <f t="shared" si="47"/>
        <v>194.36062031934435</v>
      </c>
      <c r="AL135" s="91">
        <f t="shared" si="48"/>
        <v>78.134310206773122</v>
      </c>
      <c r="AM135" s="91">
        <f t="shared" si="49"/>
        <v>146.82180443690831</v>
      </c>
      <c r="AN135" s="91">
        <f t="shared" si="50"/>
        <v>158.21893080872309</v>
      </c>
      <c r="AO135" s="91">
        <f t="shared" si="51"/>
        <v>120.18787810277425</v>
      </c>
      <c r="AP135" s="91">
        <f t="shared" si="52"/>
        <v>492.69589781603008</v>
      </c>
      <c r="AQ135" s="91">
        <f t="shared" si="53"/>
        <v>32.381166920800069</v>
      </c>
    </row>
    <row r="136" spans="1:43" x14ac:dyDescent="0.35">
      <c r="A136" s="75" t="s">
        <v>159</v>
      </c>
      <c r="B136" s="74">
        <v>332</v>
      </c>
      <c r="C136" s="75" t="s">
        <v>162</v>
      </c>
      <c r="D136" s="89">
        <v>4362.91</v>
      </c>
      <c r="E136" s="90">
        <v>0.2601177750271933</v>
      </c>
      <c r="F136" s="90">
        <v>0.12678805949999999</v>
      </c>
      <c r="G136" s="90">
        <v>4.6726469406881778E-2</v>
      </c>
      <c r="H136" s="91">
        <f t="shared" si="54"/>
        <v>1134.870441843892</v>
      </c>
      <c r="I136" s="91">
        <f t="shared" si="55"/>
        <v>553.164892673145</v>
      </c>
      <c r="J136" s="91">
        <f t="shared" si="56"/>
        <v>203.86338063997857</v>
      </c>
      <c r="L136" s="89">
        <v>602.89</v>
      </c>
      <c r="M136" s="89">
        <v>1288.6300000000001</v>
      </c>
      <c r="N136" s="89">
        <f t="shared" si="57"/>
        <v>1891.52</v>
      </c>
      <c r="O136" s="90">
        <v>0.2601177750271933</v>
      </c>
      <c r="P136" s="90">
        <v>4.2385057471264365E-2</v>
      </c>
      <c r="Q136" s="90">
        <v>8.4162245800176838E-2</v>
      </c>
      <c r="R136" s="90">
        <v>0.13688107869142352</v>
      </c>
      <c r="S136" s="90">
        <v>8.4659593280282941E-2</v>
      </c>
      <c r="T136" s="90">
        <v>0.18186339522546419</v>
      </c>
      <c r="U136" s="90">
        <v>7.7530946065428819E-2</v>
      </c>
      <c r="V136" s="90">
        <v>0.12678805949999999</v>
      </c>
      <c r="W136" s="90">
        <v>2.4811041735129807E-2</v>
      </c>
      <c r="X136" s="91">
        <f t="shared" si="36"/>
        <v>492.01797381943669</v>
      </c>
      <c r="Y136" s="91">
        <f t="shared" si="37"/>
        <v>80.172183908045966</v>
      </c>
      <c r="Z136" s="91">
        <f t="shared" si="38"/>
        <v>159.1945711759505</v>
      </c>
      <c r="AA136" s="91">
        <f t="shared" si="39"/>
        <v>258.91329796640139</v>
      </c>
      <c r="AB136" s="91">
        <f t="shared" si="40"/>
        <v>160.13531388152077</v>
      </c>
      <c r="AC136" s="91">
        <f t="shared" si="41"/>
        <v>343.99824933687</v>
      </c>
      <c r="AD136" s="91">
        <f t="shared" si="42"/>
        <v>146.6513351016799</v>
      </c>
      <c r="AE136" s="91">
        <f t="shared" si="43"/>
        <v>239.82215030543998</v>
      </c>
      <c r="AF136" s="91">
        <f t="shared" si="44"/>
        <v>46.930581662832729</v>
      </c>
      <c r="AH136" s="89">
        <v>1274.78</v>
      </c>
      <c r="AI136" s="91">
        <f t="shared" si="45"/>
        <v>331.59293724916546</v>
      </c>
      <c r="AJ136" s="91">
        <f t="shared" si="46"/>
        <v>54.031623563218389</v>
      </c>
      <c r="AK136" s="91">
        <f t="shared" si="47"/>
        <v>107.28834770114943</v>
      </c>
      <c r="AL136" s="91">
        <f t="shared" si="48"/>
        <v>174.49326149425286</v>
      </c>
      <c r="AM136" s="91">
        <f t="shared" si="49"/>
        <v>107.92235632183909</v>
      </c>
      <c r="AN136" s="91">
        <f t="shared" si="50"/>
        <v>231.83581896551723</v>
      </c>
      <c r="AO136" s="91">
        <f t="shared" si="51"/>
        <v>98.834899425287347</v>
      </c>
      <c r="AP136" s="91">
        <f t="shared" si="52"/>
        <v>161.62688248940998</v>
      </c>
      <c r="AQ136" s="91">
        <f t="shared" si="53"/>
        <v>31.628619783108775</v>
      </c>
    </row>
    <row r="137" spans="1:43" x14ac:dyDescent="0.35">
      <c r="A137" s="75" t="s">
        <v>159</v>
      </c>
      <c r="B137" s="74">
        <v>884</v>
      </c>
      <c r="C137" s="75" t="s">
        <v>163</v>
      </c>
      <c r="D137" s="89">
        <v>2121.34</v>
      </c>
      <c r="E137" s="90">
        <v>0.18933809265150928</v>
      </c>
      <c r="F137" s="90">
        <v>0.1284882853</v>
      </c>
      <c r="G137" s="90">
        <v>4.6975924838520255E-2</v>
      </c>
      <c r="H137" s="91">
        <f t="shared" si="54"/>
        <v>401.65046946535273</v>
      </c>
      <c r="I137" s="91">
        <f t="shared" si="55"/>
        <v>272.56733913830203</v>
      </c>
      <c r="J137" s="91">
        <f t="shared" si="56"/>
        <v>99.651908396946567</v>
      </c>
      <c r="L137" s="89">
        <v>214.73</v>
      </c>
      <c r="M137" s="89">
        <v>767.79</v>
      </c>
      <c r="N137" s="89">
        <f t="shared" si="57"/>
        <v>982.52</v>
      </c>
      <c r="O137" s="90">
        <v>0.18933809265150928</v>
      </c>
      <c r="P137" s="90">
        <v>0</v>
      </c>
      <c r="Q137" s="90">
        <v>0</v>
      </c>
      <c r="R137" s="90">
        <v>0</v>
      </c>
      <c r="S137" s="90">
        <v>5.5409286740067017E-2</v>
      </c>
      <c r="T137" s="90">
        <v>0.12781235040689326</v>
      </c>
      <c r="U137" s="90">
        <v>7.3480134035423653E-2</v>
      </c>
      <c r="V137" s="90">
        <v>0.1284882853</v>
      </c>
      <c r="W137" s="90">
        <v>2.5715320536037669E-2</v>
      </c>
      <c r="X137" s="91">
        <f t="shared" si="36"/>
        <v>186.02846279196089</v>
      </c>
      <c r="Y137" s="91">
        <f t="shared" si="37"/>
        <v>0</v>
      </c>
      <c r="Z137" s="91">
        <f t="shared" si="38"/>
        <v>0</v>
      </c>
      <c r="AA137" s="91">
        <f t="shared" si="39"/>
        <v>0</v>
      </c>
      <c r="AB137" s="91">
        <f t="shared" si="40"/>
        <v>54.440732407850646</v>
      </c>
      <c r="AC137" s="91">
        <f t="shared" si="41"/>
        <v>125.57819052178077</v>
      </c>
      <c r="AD137" s="91">
        <f t="shared" si="42"/>
        <v>72.195701292484443</v>
      </c>
      <c r="AE137" s="91">
        <f t="shared" si="43"/>
        <v>126.242310072956</v>
      </c>
      <c r="AF137" s="91">
        <f t="shared" si="44"/>
        <v>25.26581673306773</v>
      </c>
      <c r="AH137" s="89">
        <v>822.53</v>
      </c>
      <c r="AI137" s="91">
        <f t="shared" si="45"/>
        <v>155.73626134864591</v>
      </c>
      <c r="AJ137" s="91">
        <f t="shared" si="46"/>
        <v>0</v>
      </c>
      <c r="AK137" s="91">
        <f t="shared" si="47"/>
        <v>0</v>
      </c>
      <c r="AL137" s="91">
        <f t="shared" si="48"/>
        <v>0</v>
      </c>
      <c r="AM137" s="91">
        <f t="shared" si="49"/>
        <v>45.57580062230732</v>
      </c>
      <c r="AN137" s="91">
        <f t="shared" si="50"/>
        <v>105.1294925801819</v>
      </c>
      <c r="AO137" s="91">
        <f t="shared" si="51"/>
        <v>60.439614648157018</v>
      </c>
      <c r="AP137" s="91">
        <f t="shared" si="52"/>
        <v>105.685469307809</v>
      </c>
      <c r="AQ137" s="91">
        <f t="shared" si="53"/>
        <v>21.151622600507064</v>
      </c>
    </row>
    <row r="138" spans="1:43" x14ac:dyDescent="0.35">
      <c r="A138" s="75" t="s">
        <v>159</v>
      </c>
      <c r="B138" s="74">
        <v>333</v>
      </c>
      <c r="C138" s="75" t="s">
        <v>164</v>
      </c>
      <c r="D138" s="89">
        <v>5421.96</v>
      </c>
      <c r="E138" s="90">
        <v>0.36081956065399284</v>
      </c>
      <c r="F138" s="90">
        <v>0.35973187690000002</v>
      </c>
      <c r="G138" s="90">
        <v>3.8515031560928642E-2</v>
      </c>
      <c r="H138" s="91">
        <f t="shared" si="54"/>
        <v>1956.3492250835232</v>
      </c>
      <c r="I138" s="91">
        <f t="shared" si="55"/>
        <v>1950.451847276724</v>
      </c>
      <c r="J138" s="91">
        <f t="shared" si="56"/>
        <v>208.82696052209266</v>
      </c>
      <c r="L138" s="89">
        <v>810.13</v>
      </c>
      <c r="M138" s="89">
        <v>1131.3800000000001</v>
      </c>
      <c r="N138" s="89">
        <f t="shared" si="57"/>
        <v>1941.5100000000002</v>
      </c>
      <c r="O138" s="90">
        <v>0.36081956065399284</v>
      </c>
      <c r="P138" s="90">
        <v>2.8656527821652601E-2</v>
      </c>
      <c r="Q138" s="90">
        <v>0.12356153256013358</v>
      </c>
      <c r="R138" s="90">
        <v>0.17924996615370731</v>
      </c>
      <c r="S138" s="90">
        <v>0.14851753237962001</v>
      </c>
      <c r="T138" s="90">
        <v>0.2481610180964845</v>
      </c>
      <c r="U138" s="90">
        <v>0.12017690328985965</v>
      </c>
      <c r="V138" s="90">
        <v>0.35973187690000002</v>
      </c>
      <c r="W138" s="90">
        <v>1.9154099497313226E-2</v>
      </c>
      <c r="X138" s="91">
        <f t="shared" si="36"/>
        <v>700.53478520533372</v>
      </c>
      <c r="Y138" s="91">
        <f t="shared" si="37"/>
        <v>55.636935331016751</v>
      </c>
      <c r="Z138" s="91">
        <f t="shared" si="38"/>
        <v>239.89595108082497</v>
      </c>
      <c r="AA138" s="91">
        <f t="shared" si="39"/>
        <v>348.01560178708434</v>
      </c>
      <c r="AB138" s="91">
        <f t="shared" si="40"/>
        <v>288.34827429035607</v>
      </c>
      <c r="AC138" s="91">
        <f t="shared" si="41"/>
        <v>481.80709824450565</v>
      </c>
      <c r="AD138" s="91">
        <f t="shared" si="42"/>
        <v>233.32465950629543</v>
      </c>
      <c r="AE138" s="91">
        <f t="shared" si="43"/>
        <v>698.42303632011908</v>
      </c>
      <c r="AF138" s="91">
        <f t="shared" si="44"/>
        <v>37.187875715028603</v>
      </c>
      <c r="AH138" s="89">
        <v>1004.48</v>
      </c>
      <c r="AI138" s="91">
        <f t="shared" si="45"/>
        <v>362.43603228572272</v>
      </c>
      <c r="AJ138" s="91">
        <f t="shared" si="46"/>
        <v>28.784909066293604</v>
      </c>
      <c r="AK138" s="91">
        <f t="shared" si="47"/>
        <v>124.11508822600298</v>
      </c>
      <c r="AL138" s="91">
        <f t="shared" si="48"/>
        <v>180.05300600207593</v>
      </c>
      <c r="AM138" s="91">
        <f t="shared" si="49"/>
        <v>149.18289092468072</v>
      </c>
      <c r="AN138" s="91">
        <f t="shared" si="50"/>
        <v>249.27277945755677</v>
      </c>
      <c r="AO138" s="91">
        <f t="shared" si="51"/>
        <v>120.71529581659823</v>
      </c>
      <c r="AP138" s="91">
        <f t="shared" si="52"/>
        <v>361.34347570851202</v>
      </c>
      <c r="AQ138" s="91">
        <f t="shared" si="53"/>
        <v>19.23990986306119</v>
      </c>
    </row>
    <row r="139" spans="1:43" x14ac:dyDescent="0.35">
      <c r="A139" s="75" t="s">
        <v>159</v>
      </c>
      <c r="B139" s="74">
        <v>893</v>
      </c>
      <c r="C139" s="75" t="s">
        <v>165</v>
      </c>
      <c r="D139" s="89">
        <v>3778.16</v>
      </c>
      <c r="E139" s="90">
        <v>0.17925378087517185</v>
      </c>
      <c r="F139" s="90">
        <v>5.9405058779999999E-2</v>
      </c>
      <c r="G139" s="90">
        <v>3.8652952886529528E-2</v>
      </c>
      <c r="H139" s="91">
        <f t="shared" si="54"/>
        <v>677.24946475133925</v>
      </c>
      <c r="I139" s="91">
        <f t="shared" si="55"/>
        <v>224.4418168802448</v>
      </c>
      <c r="J139" s="91">
        <f t="shared" si="56"/>
        <v>146.0370404777704</v>
      </c>
      <c r="L139" s="89">
        <v>420.16</v>
      </c>
      <c r="M139" s="89">
        <v>1470.94</v>
      </c>
      <c r="N139" s="89">
        <f t="shared" si="57"/>
        <v>1891.1000000000001</v>
      </c>
      <c r="O139" s="90">
        <v>0.17925378087517185</v>
      </c>
      <c r="P139" s="90">
        <v>0</v>
      </c>
      <c r="Q139" s="90">
        <v>1.211352912176914E-2</v>
      </c>
      <c r="R139" s="90">
        <v>2.8241425452496655E-2</v>
      </c>
      <c r="S139" s="90">
        <v>2.5846890626100429E-2</v>
      </c>
      <c r="T139" s="90">
        <v>5.3736178604127049E-2</v>
      </c>
      <c r="U139" s="90">
        <v>0.12169871117684344</v>
      </c>
      <c r="V139" s="90">
        <v>5.9405058779999999E-2</v>
      </c>
      <c r="W139" s="90">
        <v>2.0911871399103776E-2</v>
      </c>
      <c r="X139" s="91">
        <f t="shared" si="36"/>
        <v>338.9868250130375</v>
      </c>
      <c r="Y139" s="91">
        <f t="shared" si="37"/>
        <v>0</v>
      </c>
      <c r="Z139" s="91">
        <f t="shared" si="38"/>
        <v>22.907894922177622</v>
      </c>
      <c r="AA139" s="91">
        <f t="shared" si="39"/>
        <v>53.407359673216426</v>
      </c>
      <c r="AB139" s="91">
        <f t="shared" si="40"/>
        <v>48.879054863018524</v>
      </c>
      <c r="AC139" s="91">
        <f t="shared" si="41"/>
        <v>101.62048735826467</v>
      </c>
      <c r="AD139" s="91">
        <f t="shared" si="42"/>
        <v>230.14443270652865</v>
      </c>
      <c r="AE139" s="91">
        <f t="shared" si="43"/>
        <v>112.340906658858</v>
      </c>
      <c r="AF139" s="91">
        <f t="shared" si="44"/>
        <v>39.546440002845152</v>
      </c>
      <c r="AH139" s="89">
        <v>1541.04</v>
      </c>
      <c r="AI139" s="91">
        <f t="shared" si="45"/>
        <v>276.23724647987484</v>
      </c>
      <c r="AJ139" s="91">
        <f t="shared" si="46"/>
        <v>0</v>
      </c>
      <c r="AK139" s="91">
        <f t="shared" si="47"/>
        <v>18.667432917811116</v>
      </c>
      <c r="AL139" s="91">
        <f t="shared" si="48"/>
        <v>43.521166279315445</v>
      </c>
      <c r="AM139" s="91">
        <f t="shared" si="49"/>
        <v>39.831092330445806</v>
      </c>
      <c r="AN139" s="91">
        <f t="shared" si="50"/>
        <v>82.80960067610394</v>
      </c>
      <c r="AO139" s="91">
        <f t="shared" si="51"/>
        <v>187.54258187196282</v>
      </c>
      <c r="AP139" s="91">
        <f t="shared" si="52"/>
        <v>91.545571782331194</v>
      </c>
      <c r="AQ139" s="91">
        <f t="shared" si="53"/>
        <v>32.226030300874882</v>
      </c>
    </row>
    <row r="140" spans="1:43" x14ac:dyDescent="0.35">
      <c r="A140" s="75" t="s">
        <v>159</v>
      </c>
      <c r="B140" s="74">
        <v>334</v>
      </c>
      <c r="C140" s="75" t="s">
        <v>166</v>
      </c>
      <c r="D140" s="89">
        <v>3160.17</v>
      </c>
      <c r="E140" s="90">
        <v>0.23420772236034298</v>
      </c>
      <c r="F140" s="90">
        <v>0.1598887397</v>
      </c>
      <c r="G140" s="90">
        <v>4.6044624746450304E-2</v>
      </c>
      <c r="H140" s="91">
        <f t="shared" ref="H140:H162" si="58">$D140*E140</f>
        <v>740.13621797148505</v>
      </c>
      <c r="I140" s="91">
        <f t="shared" ref="I140:I162" si="59">$D140*F140</f>
        <v>505.27559853774903</v>
      </c>
      <c r="J140" s="91">
        <f t="shared" ref="J140:J162" si="60">$D140*G140</f>
        <v>145.50884178498987</v>
      </c>
      <c r="L140" s="89">
        <v>373.28</v>
      </c>
      <c r="M140" s="89">
        <v>1142.02</v>
      </c>
      <c r="N140" s="89">
        <f t="shared" ref="N140:N162" si="61">L140+M140</f>
        <v>1515.3</v>
      </c>
      <c r="O140" s="90">
        <v>0.23420772236034298</v>
      </c>
      <c r="P140" s="90">
        <v>4.634782608695652E-2</v>
      </c>
      <c r="Q140" s="90">
        <v>0.14095652173913042</v>
      </c>
      <c r="R140" s="90">
        <v>3.4782608695652174E-2</v>
      </c>
      <c r="S140" s="90">
        <v>1.6956521739130436E-2</v>
      </c>
      <c r="T140" s="90">
        <v>3.4086956521739133E-2</v>
      </c>
      <c r="U140" s="90">
        <v>5.556521739130435E-2</v>
      </c>
      <c r="V140" s="90">
        <v>0.1598887397</v>
      </c>
      <c r="W140" s="90">
        <v>2.619620422346966E-2</v>
      </c>
      <c r="X140" s="91">
        <f t="shared" si="36"/>
        <v>354.8949616926277</v>
      </c>
      <c r="Y140" s="91">
        <f t="shared" si="37"/>
        <v>70.23086086956522</v>
      </c>
      <c r="Z140" s="91">
        <f t="shared" si="38"/>
        <v>213.59141739130433</v>
      </c>
      <c r="AA140" s="91">
        <f t="shared" si="39"/>
        <v>52.706086956521737</v>
      </c>
      <c r="AB140" s="91">
        <f t="shared" si="40"/>
        <v>25.694217391304349</v>
      </c>
      <c r="AC140" s="91">
        <f t="shared" si="41"/>
        <v>51.651965217391307</v>
      </c>
      <c r="AD140" s="91">
        <f t="shared" si="42"/>
        <v>84.197973913043484</v>
      </c>
      <c r="AE140" s="91">
        <f t="shared" si="43"/>
        <v>242.27940726740999</v>
      </c>
      <c r="AF140" s="91">
        <f t="shared" si="44"/>
        <v>39.695108259823577</v>
      </c>
      <c r="AH140" s="89">
        <v>1160.3900000000001</v>
      </c>
      <c r="AI140" s="91">
        <f t="shared" si="45"/>
        <v>271.77229894971845</v>
      </c>
      <c r="AJ140" s="91">
        <f t="shared" si="46"/>
        <v>53.781553913043481</v>
      </c>
      <c r="AK140" s="91">
        <f t="shared" si="47"/>
        <v>163.56453826086957</v>
      </c>
      <c r="AL140" s="91">
        <f t="shared" si="48"/>
        <v>40.361391304347833</v>
      </c>
      <c r="AM140" s="91">
        <f t="shared" si="49"/>
        <v>19.67617826086957</v>
      </c>
      <c r="AN140" s="91">
        <f t="shared" si="50"/>
        <v>39.554163478260875</v>
      </c>
      <c r="AO140" s="91">
        <f t="shared" si="51"/>
        <v>64.477322608695658</v>
      </c>
      <c r="AP140" s="91">
        <f t="shared" si="52"/>
        <v>185.53329466048302</v>
      </c>
      <c r="AQ140" s="91">
        <f t="shared" si="53"/>
        <v>30.397813418871962</v>
      </c>
    </row>
    <row r="141" spans="1:43" x14ac:dyDescent="0.35">
      <c r="A141" s="75" t="s">
        <v>159</v>
      </c>
      <c r="B141" s="74">
        <v>860</v>
      </c>
      <c r="C141" s="75" t="s">
        <v>167</v>
      </c>
      <c r="D141" s="89">
        <v>11511.67</v>
      </c>
      <c r="E141" s="90">
        <v>0.20017492073904011</v>
      </c>
      <c r="F141" s="90">
        <v>9.849975406E-2</v>
      </c>
      <c r="G141" s="90">
        <v>4.1785120420533173E-2</v>
      </c>
      <c r="H141" s="91">
        <f t="shared" si="58"/>
        <v>2304.3476298239857</v>
      </c>
      <c r="I141" s="91">
        <f t="shared" si="59"/>
        <v>1133.8966638198801</v>
      </c>
      <c r="J141" s="91">
        <f t="shared" si="60"/>
        <v>481.01651719143911</v>
      </c>
      <c r="L141" s="89">
        <v>1256.8699999999999</v>
      </c>
      <c r="M141" s="89">
        <v>4563.08</v>
      </c>
      <c r="N141" s="89">
        <f t="shared" si="61"/>
        <v>5819.95</v>
      </c>
      <c r="O141" s="90">
        <v>0.20017492073904011</v>
      </c>
      <c r="P141" s="90">
        <v>1.5381083562901745E-3</v>
      </c>
      <c r="Q141" s="90">
        <v>1.6345270890725436E-2</v>
      </c>
      <c r="R141" s="90">
        <v>2.807621671258035E-2</v>
      </c>
      <c r="S141" s="90">
        <v>5.1538108356290177E-2</v>
      </c>
      <c r="T141" s="90">
        <v>0.11864095500459136</v>
      </c>
      <c r="U141" s="90">
        <v>7.5160697887970612E-2</v>
      </c>
      <c r="V141" s="90">
        <v>9.849975406E-2</v>
      </c>
      <c r="W141" s="90">
        <v>2.2359219727640781E-2</v>
      </c>
      <c r="X141" s="91">
        <f t="shared" ref="X141:X162" si="62">$N141*O141</f>
        <v>1165.0080299551764</v>
      </c>
      <c r="Y141" s="91">
        <f t="shared" ref="Y141:Y162" si="63">$N141*P141</f>
        <v>8.9517137281910006</v>
      </c>
      <c r="Z141" s="91">
        <f t="shared" ref="Z141:Z162" si="64">$N141*Q141</f>
        <v>95.128659320477496</v>
      </c>
      <c r="AA141" s="91">
        <f t="shared" ref="AA141:AA162" si="65">$N141*R141</f>
        <v>163.40217745638199</v>
      </c>
      <c r="AB141" s="91">
        <f t="shared" ref="AB141:AB162" si="66">$N141*S141</f>
        <v>299.94921372819101</v>
      </c>
      <c r="AC141" s="91">
        <f t="shared" ref="AC141:AC162" si="67">$N141*T141</f>
        <v>690.48442607897152</v>
      </c>
      <c r="AD141" s="91">
        <f t="shared" ref="AD141:AD162" si="68">$N141*U141</f>
        <v>437.43150367309454</v>
      </c>
      <c r="AE141" s="91">
        <f t="shared" ref="AE141:AE162" si="69">$N141*V141</f>
        <v>573.26364364149697</v>
      </c>
      <c r="AF141" s="91">
        <f t="shared" ref="AF141:AF162" si="70">$N141*W141</f>
        <v>130.12954085388296</v>
      </c>
      <c r="AH141" s="89">
        <v>4919.87</v>
      </c>
      <c r="AI141" s="91">
        <f t="shared" ref="AI141:AI162" si="71">$AH141*O141</f>
        <v>984.8345872963813</v>
      </c>
      <c r="AJ141" s="91">
        <f t="shared" ref="AJ141:AJ162" si="72">$AH141*P141</f>
        <v>7.5672931588613404</v>
      </c>
      <c r="AK141" s="91">
        <f t="shared" ref="AK141:AK162" si="73">$AH141*Q141</f>
        <v>80.416607897153355</v>
      </c>
      <c r="AL141" s="91">
        <f t="shared" ref="AL141:AL162" si="74">$AH141*R141</f>
        <v>138.13133631772268</v>
      </c>
      <c r="AM141" s="91">
        <f t="shared" ref="AM141:AM162" si="75">$AH141*S141</f>
        <v>253.56079315886134</v>
      </c>
      <c r="AN141" s="91">
        <f t="shared" ref="AN141:AN162" si="76">$AH141*T141</f>
        <v>583.69807529843888</v>
      </c>
      <c r="AO141" s="91">
        <f t="shared" ref="AO141:AO162" si="77">$AH141*U141</f>
        <v>369.78086271808996</v>
      </c>
      <c r="AP141" s="91">
        <f t="shared" ref="AP141:AP162" si="78">$AH141*V141</f>
        <v>484.60598500717219</v>
      </c>
      <c r="AQ141" s="91">
        <f t="shared" ref="AQ141:AQ162" si="79">$AH141*W141</f>
        <v>110.00445436142805</v>
      </c>
    </row>
    <row r="142" spans="1:43" x14ac:dyDescent="0.35">
      <c r="A142" s="75" t="s">
        <v>159</v>
      </c>
      <c r="B142" s="74">
        <v>861</v>
      </c>
      <c r="C142" s="75" t="s">
        <v>168</v>
      </c>
      <c r="D142" s="89">
        <v>3684.55</v>
      </c>
      <c r="E142" s="90">
        <v>0.41137651821862348</v>
      </c>
      <c r="F142" s="90">
        <v>0.27895161290000003</v>
      </c>
      <c r="G142" s="90">
        <v>5.1463020144096455E-2</v>
      </c>
      <c r="H142" s="91">
        <f t="shared" si="58"/>
        <v>1515.7373502024293</v>
      </c>
      <c r="I142" s="91">
        <f t="shared" si="59"/>
        <v>1027.8111653106953</v>
      </c>
      <c r="J142" s="91">
        <f t="shared" si="60"/>
        <v>189.6180708719306</v>
      </c>
      <c r="L142" s="89">
        <v>559.61</v>
      </c>
      <c r="M142" s="89">
        <v>960.2</v>
      </c>
      <c r="N142" s="89">
        <f t="shared" si="61"/>
        <v>1519.81</v>
      </c>
      <c r="O142" s="90">
        <v>0.41137651821862348</v>
      </c>
      <c r="P142" s="90">
        <v>5.2273882113821141E-2</v>
      </c>
      <c r="Q142" s="90">
        <v>0.1995045731707317</v>
      </c>
      <c r="R142" s="90">
        <v>0.15777439024390244</v>
      </c>
      <c r="S142" s="90">
        <v>8.238058943089431E-2</v>
      </c>
      <c r="T142" s="90">
        <v>0.16857215447154472</v>
      </c>
      <c r="U142" s="90">
        <v>8.3460365853658541E-2</v>
      </c>
      <c r="V142" s="90">
        <v>0.27895161290000003</v>
      </c>
      <c r="W142" s="90">
        <v>2.5653436592449178E-2</v>
      </c>
      <c r="X142" s="91">
        <f t="shared" si="62"/>
        <v>625.21414615384617</v>
      </c>
      <c r="Y142" s="91">
        <f t="shared" si="63"/>
        <v>79.446368775406512</v>
      </c>
      <c r="Z142" s="91">
        <f t="shared" si="64"/>
        <v>303.20904535060976</v>
      </c>
      <c r="AA142" s="91">
        <f t="shared" si="65"/>
        <v>239.78709603658535</v>
      </c>
      <c r="AB142" s="91">
        <f t="shared" si="66"/>
        <v>125.20284362296748</v>
      </c>
      <c r="AC142" s="91">
        <f t="shared" si="67"/>
        <v>256.19764608739837</v>
      </c>
      <c r="AD142" s="91">
        <f t="shared" si="68"/>
        <v>126.84389862804878</v>
      </c>
      <c r="AE142" s="91">
        <f t="shared" si="69"/>
        <v>423.95345080154902</v>
      </c>
      <c r="AF142" s="91">
        <f t="shared" si="70"/>
        <v>38.988349467570181</v>
      </c>
      <c r="AH142" s="89">
        <v>862.56</v>
      </c>
      <c r="AI142" s="91">
        <f t="shared" si="71"/>
        <v>354.83692955465585</v>
      </c>
      <c r="AJ142" s="91">
        <f t="shared" si="72"/>
        <v>45.089359756097558</v>
      </c>
      <c r="AK142" s="91">
        <f t="shared" si="73"/>
        <v>172.08466463414632</v>
      </c>
      <c r="AL142" s="91">
        <f t="shared" si="74"/>
        <v>136.08987804878049</v>
      </c>
      <c r="AM142" s="91">
        <f t="shared" si="75"/>
        <v>71.058201219512185</v>
      </c>
      <c r="AN142" s="91">
        <f t="shared" si="76"/>
        <v>145.40359756097561</v>
      </c>
      <c r="AO142" s="91">
        <f t="shared" si="77"/>
        <v>71.989573170731703</v>
      </c>
      <c r="AP142" s="91">
        <f t="shared" si="78"/>
        <v>240.61250322302402</v>
      </c>
      <c r="AQ142" s="91">
        <f t="shared" si="79"/>
        <v>22.127628267182963</v>
      </c>
    </row>
    <row r="143" spans="1:43" x14ac:dyDescent="0.35">
      <c r="A143" s="75" t="s">
        <v>159</v>
      </c>
      <c r="B143" s="74">
        <v>894</v>
      </c>
      <c r="C143" s="75" t="s">
        <v>169</v>
      </c>
      <c r="D143" s="89">
        <v>2718.12</v>
      </c>
      <c r="E143" s="90">
        <v>0.2888539080946903</v>
      </c>
      <c r="F143" s="90">
        <v>0.1929915415</v>
      </c>
      <c r="G143" s="90">
        <v>5.3836094158674803E-2</v>
      </c>
      <c r="H143" s="91">
        <f t="shared" si="58"/>
        <v>785.13958467033956</v>
      </c>
      <c r="I143" s="91">
        <f t="shared" si="59"/>
        <v>524.57416878198001</v>
      </c>
      <c r="J143" s="91">
        <f t="shared" si="60"/>
        <v>146.33296425457715</v>
      </c>
      <c r="L143" s="89">
        <v>422.25</v>
      </c>
      <c r="M143" s="89">
        <v>862.37</v>
      </c>
      <c r="N143" s="89">
        <f t="shared" si="61"/>
        <v>1284.6199999999999</v>
      </c>
      <c r="O143" s="90">
        <v>0.2888539080946903</v>
      </c>
      <c r="P143" s="90">
        <v>0.10583701475702603</v>
      </c>
      <c r="Q143" s="90">
        <v>3.8631450324278595E-2</v>
      </c>
      <c r="R143" s="90">
        <v>5.2354544600056396E-2</v>
      </c>
      <c r="S143" s="90">
        <v>5.5550333677977251E-2</v>
      </c>
      <c r="T143" s="90">
        <v>0.14700629758435943</v>
      </c>
      <c r="U143" s="90">
        <v>0.19296926402857412</v>
      </c>
      <c r="V143" s="90">
        <v>0.1929915415</v>
      </c>
      <c r="W143" s="90">
        <v>2.8948096247810456E-2</v>
      </c>
      <c r="X143" s="91">
        <f t="shared" si="62"/>
        <v>371.06750741660102</v>
      </c>
      <c r="Y143" s="91">
        <f t="shared" si="63"/>
        <v>135.96034589717078</v>
      </c>
      <c r="Z143" s="91">
        <f t="shared" si="64"/>
        <v>49.626733715574765</v>
      </c>
      <c r="AA143" s="91">
        <f t="shared" si="65"/>
        <v>67.25569508412444</v>
      </c>
      <c r="AB143" s="91">
        <f t="shared" si="66"/>
        <v>71.361069649403134</v>
      </c>
      <c r="AC143" s="91">
        <f t="shared" si="67"/>
        <v>188.8472300028198</v>
      </c>
      <c r="AD143" s="91">
        <f t="shared" si="68"/>
        <v>247.89217595638686</v>
      </c>
      <c r="AE143" s="91">
        <f t="shared" si="69"/>
        <v>247.92079404172998</v>
      </c>
      <c r="AF143" s="91">
        <f t="shared" si="70"/>
        <v>37.187303401862266</v>
      </c>
      <c r="AH143" s="89">
        <v>926.73</v>
      </c>
      <c r="AI143" s="91">
        <f t="shared" si="71"/>
        <v>267.68958224859233</v>
      </c>
      <c r="AJ143" s="91">
        <f t="shared" si="72"/>
        <v>98.082336685778742</v>
      </c>
      <c r="AK143" s="91">
        <f t="shared" si="73"/>
        <v>35.800923959018704</v>
      </c>
      <c r="AL143" s="91">
        <f t="shared" si="74"/>
        <v>48.518527117210262</v>
      </c>
      <c r="AM143" s="91">
        <f t="shared" si="75"/>
        <v>51.480160729391862</v>
      </c>
      <c r="AN143" s="91">
        <f t="shared" si="76"/>
        <v>136.23514616035342</v>
      </c>
      <c r="AO143" s="91">
        <f t="shared" si="77"/>
        <v>178.83040605320051</v>
      </c>
      <c r="AP143" s="91">
        <f t="shared" si="78"/>
        <v>178.85105125429502</v>
      </c>
      <c r="AQ143" s="91">
        <f t="shared" si="79"/>
        <v>26.827069235733383</v>
      </c>
    </row>
    <row r="144" spans="1:43" x14ac:dyDescent="0.35">
      <c r="A144" s="75" t="s">
        <v>159</v>
      </c>
      <c r="B144" s="74">
        <v>335</v>
      </c>
      <c r="C144" s="75" t="s">
        <v>170</v>
      </c>
      <c r="D144" s="89">
        <v>4428.9399999999996</v>
      </c>
      <c r="E144" s="90">
        <v>0.36778293101559362</v>
      </c>
      <c r="F144" s="90">
        <v>0.27376164450000001</v>
      </c>
      <c r="G144" s="90">
        <v>4.8211712301847245E-2</v>
      </c>
      <c r="H144" s="91">
        <f t="shared" si="58"/>
        <v>1628.888534492203</v>
      </c>
      <c r="I144" s="91">
        <f t="shared" si="59"/>
        <v>1212.47389779183</v>
      </c>
      <c r="J144" s="91">
        <f t="shared" si="60"/>
        <v>213.52678108214332</v>
      </c>
      <c r="L144" s="89">
        <v>861.82</v>
      </c>
      <c r="M144" s="89">
        <v>927.66</v>
      </c>
      <c r="N144" s="89">
        <f t="shared" si="61"/>
        <v>1789.48</v>
      </c>
      <c r="O144" s="90">
        <v>0.36778293101559362</v>
      </c>
      <c r="P144" s="90">
        <v>9.8637212880536326E-2</v>
      </c>
      <c r="Q144" s="90">
        <v>0.1575447851412243</v>
      </c>
      <c r="R144" s="90">
        <v>0.22238707550280251</v>
      </c>
      <c r="S144" s="90">
        <v>7.5612704692823385E-2</v>
      </c>
      <c r="T144" s="90">
        <v>0.1258380041762831</v>
      </c>
      <c r="U144" s="90">
        <v>9.0229695570941862E-2</v>
      </c>
      <c r="V144" s="90">
        <v>0.27376164450000001</v>
      </c>
      <c r="W144" s="90">
        <v>2.4089906974243156E-2</v>
      </c>
      <c r="X144" s="91">
        <f t="shared" si="62"/>
        <v>658.14019939378443</v>
      </c>
      <c r="Y144" s="91">
        <f t="shared" si="63"/>
        <v>176.50931970546213</v>
      </c>
      <c r="Z144" s="91">
        <f t="shared" si="64"/>
        <v>281.92324211451808</v>
      </c>
      <c r="AA144" s="91">
        <f t="shared" si="65"/>
        <v>397.95722387075506</v>
      </c>
      <c r="AB144" s="91">
        <f t="shared" si="66"/>
        <v>135.30742279371358</v>
      </c>
      <c r="AC144" s="91">
        <f t="shared" si="67"/>
        <v>225.18459171337508</v>
      </c>
      <c r="AD144" s="91">
        <f t="shared" si="68"/>
        <v>161.46423563028904</v>
      </c>
      <c r="AE144" s="91">
        <f t="shared" si="69"/>
        <v>489.89098759986001</v>
      </c>
      <c r="AF144" s="91">
        <f t="shared" si="70"/>
        <v>43.108406732268641</v>
      </c>
      <c r="AH144" s="89">
        <v>783.72</v>
      </c>
      <c r="AI144" s="91">
        <f t="shared" si="71"/>
        <v>288.23883869554106</v>
      </c>
      <c r="AJ144" s="91">
        <f t="shared" si="72"/>
        <v>77.303956478733937</v>
      </c>
      <c r="AK144" s="91">
        <f t="shared" si="73"/>
        <v>123.47099901088032</v>
      </c>
      <c r="AL144" s="91">
        <f t="shared" si="74"/>
        <v>174.2891988130564</v>
      </c>
      <c r="AM144" s="91">
        <f t="shared" si="75"/>
        <v>59.259188921859547</v>
      </c>
      <c r="AN144" s="91">
        <f t="shared" si="76"/>
        <v>98.621760633036601</v>
      </c>
      <c r="AO144" s="91">
        <f t="shared" si="77"/>
        <v>70.71481701285856</v>
      </c>
      <c r="AP144" s="91">
        <f t="shared" si="78"/>
        <v>214.55247602754002</v>
      </c>
      <c r="AQ144" s="91">
        <f t="shared" si="79"/>
        <v>18.879741893853847</v>
      </c>
    </row>
    <row r="145" spans="1:43" x14ac:dyDescent="0.35">
      <c r="A145" s="75" t="s">
        <v>159</v>
      </c>
      <c r="B145" s="74">
        <v>937</v>
      </c>
      <c r="C145" s="75" t="s">
        <v>171</v>
      </c>
      <c r="D145" s="89">
        <v>8413.9599999999991</v>
      </c>
      <c r="E145" s="90">
        <v>0.21980372420734776</v>
      </c>
      <c r="F145" s="90">
        <v>0.1641700616</v>
      </c>
      <c r="G145" s="90">
        <v>4.5795413178012376E-2</v>
      </c>
      <c r="H145" s="91">
        <f t="shared" si="58"/>
        <v>1849.4197433316556</v>
      </c>
      <c r="I145" s="91">
        <f t="shared" si="59"/>
        <v>1381.3203314999359</v>
      </c>
      <c r="J145" s="91">
        <f t="shared" si="60"/>
        <v>385.32077466326899</v>
      </c>
      <c r="L145" s="89">
        <v>703.39</v>
      </c>
      <c r="M145" s="89">
        <v>3112.28</v>
      </c>
      <c r="N145" s="89">
        <f t="shared" si="61"/>
        <v>3815.67</v>
      </c>
      <c r="O145" s="90">
        <v>0.21980372420734776</v>
      </c>
      <c r="P145" s="90">
        <v>4.6948356807511738E-3</v>
      </c>
      <c r="Q145" s="90">
        <v>2.6120931404984719E-2</v>
      </c>
      <c r="R145" s="90">
        <v>1.3485836720546996E-2</v>
      </c>
      <c r="S145" s="90">
        <v>1.307622018464253E-2</v>
      </c>
      <c r="T145" s="90">
        <v>7.1997983426284773E-2</v>
      </c>
      <c r="U145" s="90">
        <v>0.10123830229700349</v>
      </c>
      <c r="V145" s="90">
        <v>0.1641700616</v>
      </c>
      <c r="W145" s="90">
        <v>2.365736758018926E-2</v>
      </c>
      <c r="X145" s="91">
        <f t="shared" si="62"/>
        <v>838.69847634625057</v>
      </c>
      <c r="Y145" s="91">
        <f t="shared" si="63"/>
        <v>17.913943661971832</v>
      </c>
      <c r="Z145" s="91">
        <f t="shared" si="64"/>
        <v>99.66885433405804</v>
      </c>
      <c r="AA145" s="91">
        <f t="shared" si="65"/>
        <v>51.457502599489558</v>
      </c>
      <c r="AB145" s="91">
        <f t="shared" si="66"/>
        <v>49.894541071934967</v>
      </c>
      <c r="AC145" s="91">
        <f t="shared" si="67"/>
        <v>274.72054542017202</v>
      </c>
      <c r="AD145" s="91">
        <f t="shared" si="68"/>
        <v>386.29195292560735</v>
      </c>
      <c r="AE145" s="91">
        <f t="shared" si="69"/>
        <v>626.41877894527204</v>
      </c>
      <c r="AF145" s="91">
        <f t="shared" si="70"/>
        <v>90.268707754700756</v>
      </c>
      <c r="AH145" s="89">
        <v>3251.74</v>
      </c>
      <c r="AI145" s="91">
        <f t="shared" si="71"/>
        <v>714.74456215400096</v>
      </c>
      <c r="AJ145" s="91">
        <f t="shared" si="72"/>
        <v>15.266384976525821</v>
      </c>
      <c r="AK145" s="91">
        <f t="shared" si="73"/>
        <v>84.938477486845002</v>
      </c>
      <c r="AL145" s="91">
        <f t="shared" si="74"/>
        <v>43.852434697671484</v>
      </c>
      <c r="AM145" s="91">
        <f t="shared" si="75"/>
        <v>42.520468223209498</v>
      </c>
      <c r="AN145" s="91">
        <f t="shared" si="76"/>
        <v>234.11872262658724</v>
      </c>
      <c r="AO145" s="91">
        <f t="shared" si="77"/>
        <v>329.20063711125812</v>
      </c>
      <c r="AP145" s="91">
        <f t="shared" si="78"/>
        <v>533.83835610718393</v>
      </c>
      <c r="AQ145" s="91">
        <f t="shared" si="79"/>
        <v>76.92760845520462</v>
      </c>
    </row>
    <row r="146" spans="1:43" x14ac:dyDescent="0.35">
      <c r="A146" s="75" t="s">
        <v>159</v>
      </c>
      <c r="B146" s="74">
        <v>336</v>
      </c>
      <c r="C146" s="75" t="s">
        <v>172</v>
      </c>
      <c r="D146" s="89">
        <v>4130.34</v>
      </c>
      <c r="E146" s="90">
        <v>0.43696206566783552</v>
      </c>
      <c r="F146" s="90">
        <v>0.30728003570000001</v>
      </c>
      <c r="G146" s="90">
        <v>4.4168391994478952E-2</v>
      </c>
      <c r="H146" s="91">
        <f t="shared" si="58"/>
        <v>1804.8018983104878</v>
      </c>
      <c r="I146" s="91">
        <f t="shared" si="59"/>
        <v>1269.1710226531382</v>
      </c>
      <c r="J146" s="91">
        <f t="shared" si="60"/>
        <v>182.43047619047621</v>
      </c>
      <c r="L146" s="89">
        <v>727.45</v>
      </c>
      <c r="M146" s="89">
        <v>757.56</v>
      </c>
      <c r="N146" s="89">
        <f t="shared" si="61"/>
        <v>1485.01</v>
      </c>
      <c r="O146" s="90">
        <v>0.43696206566783552</v>
      </c>
      <c r="P146" s="90">
        <v>7.2360192960514561E-2</v>
      </c>
      <c r="Q146" s="90">
        <v>0.17586802453695433</v>
      </c>
      <c r="R146" s="90">
        <v>0.19671252456673219</v>
      </c>
      <c r="S146" s="90">
        <v>0.1322732416175332</v>
      </c>
      <c r="T146" s="90">
        <v>0.13441724733488178</v>
      </c>
      <c r="U146" s="90">
        <v>9.0465130129235904E-2</v>
      </c>
      <c r="V146" s="90">
        <v>0.30728003570000001</v>
      </c>
      <c r="W146" s="90">
        <v>2.3089215848349588E-2</v>
      </c>
      <c r="X146" s="91">
        <f t="shared" si="62"/>
        <v>648.89303713739241</v>
      </c>
      <c r="Y146" s="91">
        <f t="shared" si="63"/>
        <v>107.45561014829373</v>
      </c>
      <c r="Z146" s="91">
        <f t="shared" si="64"/>
        <v>261.16577511762256</v>
      </c>
      <c r="AA146" s="91">
        <f t="shared" si="65"/>
        <v>292.12006610684296</v>
      </c>
      <c r="AB146" s="91">
        <f t="shared" si="66"/>
        <v>196.427086534453</v>
      </c>
      <c r="AC146" s="91">
        <f t="shared" si="67"/>
        <v>199.61095646477278</v>
      </c>
      <c r="AD146" s="91">
        <f t="shared" si="68"/>
        <v>134.34162289321662</v>
      </c>
      <c r="AE146" s="91">
        <f t="shared" si="69"/>
        <v>456.31392581485699</v>
      </c>
      <c r="AF146" s="91">
        <f t="shared" si="70"/>
        <v>34.287716426957623</v>
      </c>
      <c r="AH146" s="89">
        <v>766.83</v>
      </c>
      <c r="AI146" s="91">
        <f t="shared" si="71"/>
        <v>335.0756208160663</v>
      </c>
      <c r="AJ146" s="91">
        <f t="shared" si="72"/>
        <v>55.487966767911381</v>
      </c>
      <c r="AK146" s="91">
        <f t="shared" si="73"/>
        <v>134.8608772556727</v>
      </c>
      <c r="AL146" s="91">
        <f t="shared" si="74"/>
        <v>150.84506521350724</v>
      </c>
      <c r="AM146" s="91">
        <f t="shared" si="75"/>
        <v>101.43108986957299</v>
      </c>
      <c r="AN146" s="91">
        <f t="shared" si="76"/>
        <v>103.0751777738074</v>
      </c>
      <c r="AO146" s="91">
        <f t="shared" si="77"/>
        <v>69.371375737001969</v>
      </c>
      <c r="AP146" s="91">
        <f t="shared" si="78"/>
        <v>235.63154977583102</v>
      </c>
      <c r="AQ146" s="91">
        <f t="shared" si="79"/>
        <v>17.705503388989914</v>
      </c>
    </row>
    <row r="147" spans="1:43" x14ac:dyDescent="0.35">
      <c r="A147" s="75" t="s">
        <v>159</v>
      </c>
      <c r="B147" s="74">
        <v>885</v>
      </c>
      <c r="C147" s="75" t="s">
        <v>173</v>
      </c>
      <c r="D147" s="89">
        <v>7344.12</v>
      </c>
      <c r="E147" s="90">
        <v>0.18999532031230759</v>
      </c>
      <c r="F147" s="90">
        <v>0.1093467627</v>
      </c>
      <c r="G147" s="90">
        <v>4.4154993036782171E-2</v>
      </c>
      <c r="H147" s="91">
        <f t="shared" si="58"/>
        <v>1395.3484318120245</v>
      </c>
      <c r="I147" s="91">
        <f t="shared" si="59"/>
        <v>803.05574688032402</v>
      </c>
      <c r="J147" s="91">
        <f t="shared" si="60"/>
        <v>324.27956746129269</v>
      </c>
      <c r="L147" s="89">
        <v>769.12</v>
      </c>
      <c r="M147" s="89">
        <v>2920.67</v>
      </c>
      <c r="N147" s="89">
        <f t="shared" si="61"/>
        <v>3689.79</v>
      </c>
      <c r="O147" s="90">
        <v>0.18999532031230759</v>
      </c>
      <c r="P147" s="90">
        <v>1.6976253657208954E-2</v>
      </c>
      <c r="Q147" s="90">
        <v>4.9670000680410969E-2</v>
      </c>
      <c r="R147" s="90">
        <v>3.6708171735728379E-2</v>
      </c>
      <c r="S147" s="90">
        <v>4.0314349867319861E-2</v>
      </c>
      <c r="T147" s="90">
        <v>6.9878206436687754E-2</v>
      </c>
      <c r="U147" s="90">
        <v>9.0970946451656806E-2</v>
      </c>
      <c r="V147" s="90">
        <v>0.1093467627</v>
      </c>
      <c r="W147" s="90">
        <v>2.454116413214473E-2</v>
      </c>
      <c r="X147" s="91">
        <f t="shared" si="62"/>
        <v>701.04283293514948</v>
      </c>
      <c r="Y147" s="91">
        <f t="shared" si="63"/>
        <v>62.638810981833025</v>
      </c>
      <c r="Z147" s="91">
        <f t="shared" si="64"/>
        <v>183.2718718105736</v>
      </c>
      <c r="AA147" s="91">
        <f t="shared" si="65"/>
        <v>135.4454449887732</v>
      </c>
      <c r="AB147" s="91">
        <f t="shared" si="66"/>
        <v>148.75148499693816</v>
      </c>
      <c r="AC147" s="91">
        <f t="shared" si="67"/>
        <v>257.83590732802611</v>
      </c>
      <c r="AD147" s="91">
        <f t="shared" si="68"/>
        <v>335.66368850785875</v>
      </c>
      <c r="AE147" s="91">
        <f t="shared" si="69"/>
        <v>403.46659154283299</v>
      </c>
      <c r="AF147" s="91">
        <f t="shared" si="70"/>
        <v>90.551742003146302</v>
      </c>
      <c r="AH147" s="89">
        <v>3128.36</v>
      </c>
      <c r="AI147" s="91">
        <f t="shared" si="71"/>
        <v>594.37376025221056</v>
      </c>
      <c r="AJ147" s="91">
        <f t="shared" si="72"/>
        <v>53.107832891066202</v>
      </c>
      <c r="AK147" s="91">
        <f t="shared" si="73"/>
        <v>155.38564332857047</v>
      </c>
      <c r="AL147" s="91">
        <f t="shared" si="74"/>
        <v>114.83637613118323</v>
      </c>
      <c r="AM147" s="91">
        <f t="shared" si="75"/>
        <v>126.11779955092877</v>
      </c>
      <c r="AN147" s="91">
        <f t="shared" si="76"/>
        <v>218.6041858882765</v>
      </c>
      <c r="AO147" s="91">
        <f t="shared" si="77"/>
        <v>284.58987004150509</v>
      </c>
      <c r="AP147" s="91">
        <f t="shared" si="78"/>
        <v>342.07603856017204</v>
      </c>
      <c r="AQ147" s="91">
        <f t="shared" si="79"/>
        <v>76.77359622443629</v>
      </c>
    </row>
    <row r="148" spans="1:43" x14ac:dyDescent="0.35">
      <c r="A148" s="75" t="s">
        <v>174</v>
      </c>
      <c r="B148" s="74">
        <v>370</v>
      </c>
      <c r="C148" s="75" t="s">
        <v>175</v>
      </c>
      <c r="D148" s="89">
        <v>3316.35</v>
      </c>
      <c r="E148" s="90">
        <v>0.28939493837804942</v>
      </c>
      <c r="F148" s="90">
        <v>9.6691866900000006E-2</v>
      </c>
      <c r="G148" s="90">
        <v>5.5297895112379591E-2</v>
      </c>
      <c r="H148" s="91">
        <f t="shared" si="58"/>
        <v>959.73490389004417</v>
      </c>
      <c r="I148" s="91">
        <f t="shared" si="59"/>
        <v>320.66407279381502</v>
      </c>
      <c r="J148" s="91">
        <f t="shared" si="60"/>
        <v>183.38717445594006</v>
      </c>
      <c r="L148" s="89">
        <v>507.62</v>
      </c>
      <c r="M148" s="89">
        <v>1079.17</v>
      </c>
      <c r="N148" s="89">
        <f t="shared" si="61"/>
        <v>1586.79</v>
      </c>
      <c r="O148" s="90">
        <v>0.28939493837804942</v>
      </c>
      <c r="P148" s="90">
        <v>5.8599012123933543E-2</v>
      </c>
      <c r="Q148" s="90">
        <v>0.12483161203412663</v>
      </c>
      <c r="R148" s="90">
        <v>0.10387666516988475</v>
      </c>
      <c r="S148" s="90">
        <v>6.5708726238587034E-2</v>
      </c>
      <c r="T148" s="90">
        <v>0.19547971860499924</v>
      </c>
      <c r="U148" s="90">
        <v>0.12767549767998804</v>
      </c>
      <c r="V148" s="90">
        <v>9.6691866900000006E-2</v>
      </c>
      <c r="W148" s="90">
        <v>2.9680023923444977E-2</v>
      </c>
      <c r="X148" s="91">
        <f t="shared" si="62"/>
        <v>459.20899426890503</v>
      </c>
      <c r="Y148" s="91">
        <f t="shared" si="63"/>
        <v>92.9843264481365</v>
      </c>
      <c r="Z148" s="91">
        <f t="shared" si="64"/>
        <v>198.08155365963179</v>
      </c>
      <c r="AA148" s="91">
        <f t="shared" si="65"/>
        <v>164.83045352492141</v>
      </c>
      <c r="AB148" s="91">
        <f t="shared" si="66"/>
        <v>104.26594970812752</v>
      </c>
      <c r="AC148" s="91">
        <f t="shared" si="67"/>
        <v>310.18526268522675</v>
      </c>
      <c r="AD148" s="91">
        <f t="shared" si="68"/>
        <v>202.59420296362822</v>
      </c>
      <c r="AE148" s="91">
        <f t="shared" si="69"/>
        <v>153.429687478251</v>
      </c>
      <c r="AF148" s="91">
        <f t="shared" si="70"/>
        <v>47.095965161483257</v>
      </c>
      <c r="AH148" s="89">
        <v>1124.69</v>
      </c>
      <c r="AI148" s="91">
        <f t="shared" si="71"/>
        <v>325.47959324440842</v>
      </c>
      <c r="AJ148" s="91">
        <f t="shared" si="72"/>
        <v>65.905722945666824</v>
      </c>
      <c r="AK148" s="91">
        <f t="shared" si="73"/>
        <v>140.39686573866189</v>
      </c>
      <c r="AL148" s="91">
        <f t="shared" si="74"/>
        <v>116.82904654991769</v>
      </c>
      <c r="AM148" s="91">
        <f t="shared" si="75"/>
        <v>73.901947313276452</v>
      </c>
      <c r="AN148" s="91">
        <f t="shared" si="76"/>
        <v>219.85408471785661</v>
      </c>
      <c r="AO148" s="91">
        <f t="shared" si="77"/>
        <v>143.59535548570574</v>
      </c>
      <c r="AP148" s="91">
        <f t="shared" si="78"/>
        <v>108.74837578376101</v>
      </c>
      <c r="AQ148" s="91">
        <f t="shared" si="79"/>
        <v>33.380826106459331</v>
      </c>
    </row>
    <row r="149" spans="1:43" x14ac:dyDescent="0.35">
      <c r="A149" s="75" t="s">
        <v>174</v>
      </c>
      <c r="B149" s="74">
        <v>380</v>
      </c>
      <c r="C149" s="75" t="s">
        <v>176</v>
      </c>
      <c r="D149" s="89">
        <v>8562.23</v>
      </c>
      <c r="E149" s="90">
        <v>0.28993244924125</v>
      </c>
      <c r="F149" s="90">
        <v>0.3953295912</v>
      </c>
      <c r="G149" s="90">
        <v>5.3241057969028366E-2</v>
      </c>
      <c r="H149" s="91">
        <f t="shared" si="58"/>
        <v>2482.4683148669078</v>
      </c>
      <c r="I149" s="91">
        <f t="shared" si="59"/>
        <v>3384.9028856603759</v>
      </c>
      <c r="J149" s="91">
        <f t="shared" si="60"/>
        <v>455.86218377415372</v>
      </c>
      <c r="L149" s="89">
        <v>1582.52</v>
      </c>
      <c r="M149" s="89">
        <v>2041.55</v>
      </c>
      <c r="N149" s="89">
        <f t="shared" si="61"/>
        <v>3624.0699999999997</v>
      </c>
      <c r="O149" s="90">
        <v>0.28993244924125</v>
      </c>
      <c r="P149" s="90">
        <v>3.7995965030262271E-2</v>
      </c>
      <c r="Q149" s="90">
        <v>0.1062542030934768</v>
      </c>
      <c r="R149" s="90">
        <v>0.10586191436897556</v>
      </c>
      <c r="S149" s="90">
        <v>0.1205727415377718</v>
      </c>
      <c r="T149" s="90">
        <v>0.17893969961891953</v>
      </c>
      <c r="U149" s="90">
        <v>0.13405066128670701</v>
      </c>
      <c r="V149" s="90">
        <v>0.3953295912</v>
      </c>
      <c r="W149" s="90">
        <v>2.700463883366468E-2</v>
      </c>
      <c r="X149" s="91">
        <f t="shared" si="62"/>
        <v>1050.7354913217368</v>
      </c>
      <c r="Y149" s="91">
        <f t="shared" si="63"/>
        <v>137.70003698722257</v>
      </c>
      <c r="Z149" s="91">
        <f t="shared" si="64"/>
        <v>385.07266980497644</v>
      </c>
      <c r="AA149" s="91">
        <f t="shared" si="65"/>
        <v>383.65098800717323</v>
      </c>
      <c r="AB149" s="91">
        <f t="shared" si="66"/>
        <v>436.9640554247926</v>
      </c>
      <c r="AC149" s="91">
        <f t="shared" si="67"/>
        <v>648.48999719793767</v>
      </c>
      <c r="AD149" s="91">
        <f t="shared" si="68"/>
        <v>485.80898004931623</v>
      </c>
      <c r="AE149" s="91">
        <f t="shared" si="69"/>
        <v>1432.7021115801838</v>
      </c>
      <c r="AF149" s="91">
        <f t="shared" si="70"/>
        <v>97.866701457919149</v>
      </c>
      <c r="AH149" s="89">
        <v>2083.98</v>
      </c>
      <c r="AI149" s="91">
        <f t="shared" si="71"/>
        <v>604.21342556978016</v>
      </c>
      <c r="AJ149" s="91">
        <f t="shared" si="72"/>
        <v>79.182831203765971</v>
      </c>
      <c r="AK149" s="91">
        <f t="shared" si="73"/>
        <v>221.43163416274379</v>
      </c>
      <c r="AL149" s="91">
        <f t="shared" si="74"/>
        <v>220.61411230665769</v>
      </c>
      <c r="AM149" s="91">
        <f t="shared" si="75"/>
        <v>251.27118190988568</v>
      </c>
      <c r="AN149" s="91">
        <f t="shared" si="76"/>
        <v>372.90675521183596</v>
      </c>
      <c r="AO149" s="91">
        <f t="shared" si="77"/>
        <v>279.35889710827166</v>
      </c>
      <c r="AP149" s="91">
        <f t="shared" si="78"/>
        <v>823.85896146897596</v>
      </c>
      <c r="AQ149" s="91">
        <f t="shared" si="79"/>
        <v>56.277127236580519</v>
      </c>
    </row>
    <row r="150" spans="1:43" x14ac:dyDescent="0.35">
      <c r="A150" s="75" t="s">
        <v>174</v>
      </c>
      <c r="B150" s="74">
        <v>381</v>
      </c>
      <c r="C150" s="75" t="s">
        <v>177</v>
      </c>
      <c r="D150" s="89">
        <v>2920.1</v>
      </c>
      <c r="E150" s="90">
        <v>0.27159197012138186</v>
      </c>
      <c r="F150" s="90">
        <v>0.15175512499999999</v>
      </c>
      <c r="G150" s="90">
        <v>7.4461136512083609E-2</v>
      </c>
      <c r="H150" s="91">
        <f t="shared" si="58"/>
        <v>793.07571195144715</v>
      </c>
      <c r="I150" s="91">
        <f t="shared" si="59"/>
        <v>443.14014051249995</v>
      </c>
      <c r="J150" s="91">
        <f t="shared" si="60"/>
        <v>217.43396472893534</v>
      </c>
      <c r="L150" s="89">
        <v>450.21</v>
      </c>
      <c r="M150" s="89">
        <v>1032.97</v>
      </c>
      <c r="N150" s="89">
        <f t="shared" si="61"/>
        <v>1483.18</v>
      </c>
      <c r="O150" s="90">
        <v>0.27159197012138186</v>
      </c>
      <c r="P150" s="90">
        <v>5.6110961001531116E-2</v>
      </c>
      <c r="Q150" s="90">
        <v>7.7996937764568133E-2</v>
      </c>
      <c r="R150" s="90">
        <v>5.0166621633792666E-2</v>
      </c>
      <c r="S150" s="90">
        <v>0.1368999369539764</v>
      </c>
      <c r="T150" s="90">
        <v>0.12528145546248762</v>
      </c>
      <c r="U150" s="90">
        <v>9.7000810591731962E-2</v>
      </c>
      <c r="V150" s="90">
        <v>0.15175512499999999</v>
      </c>
      <c r="W150" s="90">
        <v>3.784878902293029E-2</v>
      </c>
      <c r="X150" s="91">
        <f t="shared" si="62"/>
        <v>402.81977824463115</v>
      </c>
      <c r="Y150" s="91">
        <f t="shared" si="63"/>
        <v>83.222655138250929</v>
      </c>
      <c r="Z150" s="91">
        <f t="shared" si="64"/>
        <v>115.68349815365217</v>
      </c>
      <c r="AA150" s="91">
        <f t="shared" si="65"/>
        <v>74.406129874808613</v>
      </c>
      <c r="AB150" s="91">
        <f t="shared" si="66"/>
        <v>203.04724849139873</v>
      </c>
      <c r="AC150" s="91">
        <f t="shared" si="67"/>
        <v>185.81494911285239</v>
      </c>
      <c r="AD150" s="91">
        <f t="shared" si="68"/>
        <v>143.86966225344503</v>
      </c>
      <c r="AE150" s="91">
        <f t="shared" si="69"/>
        <v>225.0801662975</v>
      </c>
      <c r="AF150" s="91">
        <f t="shared" si="70"/>
        <v>56.136566903029752</v>
      </c>
      <c r="AH150" s="89">
        <v>1201.98</v>
      </c>
      <c r="AI150" s="91">
        <f t="shared" si="71"/>
        <v>326.44811624649856</v>
      </c>
      <c r="AJ150" s="91">
        <f t="shared" si="72"/>
        <v>67.44425290462037</v>
      </c>
      <c r="AK150" s="91">
        <f t="shared" si="73"/>
        <v>93.750759254255613</v>
      </c>
      <c r="AL150" s="91">
        <f t="shared" si="74"/>
        <v>60.299275871386108</v>
      </c>
      <c r="AM150" s="91">
        <f t="shared" si="75"/>
        <v>164.55098621994054</v>
      </c>
      <c r="AN150" s="91">
        <f t="shared" si="76"/>
        <v>150.58580383680086</v>
      </c>
      <c r="AO150" s="91">
        <f t="shared" si="77"/>
        <v>116.59303431504999</v>
      </c>
      <c r="AP150" s="91">
        <f t="shared" si="78"/>
        <v>182.40662514749999</v>
      </c>
      <c r="AQ150" s="91">
        <f t="shared" si="79"/>
        <v>45.493487429781752</v>
      </c>
    </row>
    <row r="151" spans="1:43" x14ac:dyDescent="0.35">
      <c r="A151" s="75" t="s">
        <v>174</v>
      </c>
      <c r="B151" s="74">
        <v>371</v>
      </c>
      <c r="C151" s="75" t="s">
        <v>178</v>
      </c>
      <c r="D151" s="89">
        <v>4269.04</v>
      </c>
      <c r="E151" s="90">
        <v>0.29341452413170954</v>
      </c>
      <c r="F151" s="90">
        <v>0.16559109280000001</v>
      </c>
      <c r="G151" s="90">
        <v>5.1661016949152545E-2</v>
      </c>
      <c r="H151" s="91">
        <f t="shared" si="58"/>
        <v>1252.5983400992334</v>
      </c>
      <c r="I151" s="91">
        <f t="shared" si="59"/>
        <v>706.91499880691197</v>
      </c>
      <c r="J151" s="91">
        <f t="shared" si="60"/>
        <v>220.54294779661018</v>
      </c>
      <c r="L151" s="89">
        <v>764.53</v>
      </c>
      <c r="M151" s="89">
        <v>1298.8399999999999</v>
      </c>
      <c r="N151" s="89">
        <f t="shared" si="61"/>
        <v>2063.37</v>
      </c>
      <c r="O151" s="90">
        <v>0.29341452413170954</v>
      </c>
      <c r="P151" s="90">
        <v>4.9726648830987555E-2</v>
      </c>
      <c r="Q151" s="90">
        <v>0.15092474118878679</v>
      </c>
      <c r="R151" s="90">
        <v>0.10916598813539607</v>
      </c>
      <c r="S151" s="90">
        <v>8.1889031057345588E-2</v>
      </c>
      <c r="T151" s="90">
        <v>0.16174246830289635</v>
      </c>
      <c r="U151" s="90">
        <v>8.4855182040246599E-2</v>
      </c>
      <c r="V151" s="90">
        <v>0.16559109280000001</v>
      </c>
      <c r="W151" s="90">
        <v>2.7464552863682035E-2</v>
      </c>
      <c r="X151" s="91">
        <f t="shared" si="62"/>
        <v>605.42272665764551</v>
      </c>
      <c r="Y151" s="91">
        <f t="shared" si="63"/>
        <v>102.60447539839478</v>
      </c>
      <c r="Z151" s="91">
        <f t="shared" si="64"/>
        <v>311.41358322670698</v>
      </c>
      <c r="AA151" s="91">
        <f t="shared" si="65"/>
        <v>225.24982493893219</v>
      </c>
      <c r="AB151" s="91">
        <f t="shared" si="66"/>
        <v>168.96737001279516</v>
      </c>
      <c r="AC151" s="91">
        <f t="shared" si="67"/>
        <v>333.73455682214723</v>
      </c>
      <c r="AD151" s="91">
        <f t="shared" si="68"/>
        <v>175.08763696638363</v>
      </c>
      <c r="AE151" s="91">
        <f t="shared" si="69"/>
        <v>341.67569315073598</v>
      </c>
      <c r="AF151" s="91">
        <f t="shared" si="70"/>
        <v>56.669534442335596</v>
      </c>
      <c r="AH151" s="89">
        <v>1390.47</v>
      </c>
      <c r="AI151" s="91">
        <f t="shared" si="71"/>
        <v>407.98409336941819</v>
      </c>
      <c r="AJ151" s="91">
        <f t="shared" si="72"/>
        <v>69.143413400023263</v>
      </c>
      <c r="AK151" s="91">
        <f t="shared" si="73"/>
        <v>209.85632488077238</v>
      </c>
      <c r="AL151" s="91">
        <f t="shared" si="74"/>
        <v>151.79203152262417</v>
      </c>
      <c r="AM151" s="91">
        <f t="shared" si="75"/>
        <v>113.86424101430732</v>
      </c>
      <c r="AN151" s="91">
        <f t="shared" si="76"/>
        <v>224.89804990112827</v>
      </c>
      <c r="AO151" s="91">
        <f t="shared" si="77"/>
        <v>117.98858497150169</v>
      </c>
      <c r="AP151" s="91">
        <f t="shared" si="78"/>
        <v>230.249446805616</v>
      </c>
      <c r="AQ151" s="91">
        <f t="shared" si="79"/>
        <v>38.188636820363961</v>
      </c>
    </row>
    <row r="152" spans="1:43" x14ac:dyDescent="0.35">
      <c r="A152" s="75" t="s">
        <v>174</v>
      </c>
      <c r="B152" s="74">
        <v>811</v>
      </c>
      <c r="C152" s="75" t="s">
        <v>179</v>
      </c>
      <c r="D152" s="89">
        <v>3975.29</v>
      </c>
      <c r="E152" s="90">
        <v>0.19496208713532964</v>
      </c>
      <c r="F152" s="90">
        <v>5.3309126919999998E-2</v>
      </c>
      <c r="G152" s="90">
        <v>3.894885030502112E-2</v>
      </c>
      <c r="H152" s="91">
        <f t="shared" si="58"/>
        <v>775.03083536820452</v>
      </c>
      <c r="I152" s="91">
        <f t="shared" si="59"/>
        <v>211.91923915380679</v>
      </c>
      <c r="J152" s="91">
        <f t="shared" si="60"/>
        <v>154.83297512904741</v>
      </c>
      <c r="L152" s="89">
        <v>353.25</v>
      </c>
      <c r="M152" s="89">
        <v>1760.04</v>
      </c>
      <c r="N152" s="89">
        <f t="shared" si="61"/>
        <v>2113.29</v>
      </c>
      <c r="O152" s="90">
        <v>0.19496208713532964</v>
      </c>
      <c r="P152" s="90">
        <v>8.9658476490315515E-3</v>
      </c>
      <c r="Q152" s="90">
        <v>2.9019232085415098E-2</v>
      </c>
      <c r="R152" s="90">
        <v>2.6897542947094656E-2</v>
      </c>
      <c r="S152" s="90">
        <v>3.0388063787557321E-2</v>
      </c>
      <c r="T152" s="90">
        <v>6.7209636575183085E-2</v>
      </c>
      <c r="U152" s="90">
        <v>6.1734309766614197E-2</v>
      </c>
      <c r="V152" s="90">
        <v>5.3309126919999998E-2</v>
      </c>
      <c r="W152" s="90">
        <v>2.1638854972188305E-2</v>
      </c>
      <c r="X152" s="91">
        <f t="shared" si="62"/>
        <v>412.01142912222076</v>
      </c>
      <c r="Y152" s="91">
        <f t="shared" si="63"/>
        <v>18.947436178221889</v>
      </c>
      <c r="Z152" s="91">
        <f t="shared" si="64"/>
        <v>61.326052973786872</v>
      </c>
      <c r="AA152" s="91">
        <f t="shared" si="65"/>
        <v>56.842308534665662</v>
      </c>
      <c r="AB152" s="91">
        <f t="shared" si="66"/>
        <v>64.218791321607014</v>
      </c>
      <c r="AC152" s="91">
        <f t="shared" si="67"/>
        <v>142.03345287796867</v>
      </c>
      <c r="AD152" s="91">
        <f t="shared" si="68"/>
        <v>130.4624994866881</v>
      </c>
      <c r="AE152" s="91">
        <f t="shared" si="69"/>
        <v>112.65764482876679</v>
      </c>
      <c r="AF152" s="91">
        <f t="shared" si="70"/>
        <v>45.729175824175819</v>
      </c>
      <c r="AH152" s="89">
        <v>1993.9</v>
      </c>
      <c r="AI152" s="91">
        <f t="shared" si="71"/>
        <v>388.73490553913382</v>
      </c>
      <c r="AJ152" s="91">
        <f t="shared" si="72"/>
        <v>17.877003627404012</v>
      </c>
      <c r="AK152" s="91">
        <f t="shared" si="73"/>
        <v>57.861446855109165</v>
      </c>
      <c r="AL152" s="91">
        <f t="shared" si="74"/>
        <v>53.631010882212038</v>
      </c>
      <c r="AM152" s="91">
        <f t="shared" si="75"/>
        <v>60.590760386010544</v>
      </c>
      <c r="AN152" s="91">
        <f t="shared" si="76"/>
        <v>134.00929436725755</v>
      </c>
      <c r="AO152" s="91">
        <f t="shared" si="77"/>
        <v>123.09204024365205</v>
      </c>
      <c r="AP152" s="91">
        <f t="shared" si="78"/>
        <v>106.293068165788</v>
      </c>
      <c r="AQ152" s="91">
        <f t="shared" si="79"/>
        <v>43.145712929046262</v>
      </c>
    </row>
    <row r="153" spans="1:43" x14ac:dyDescent="0.35">
      <c r="A153" s="75" t="s">
        <v>174</v>
      </c>
      <c r="B153" s="74">
        <v>810</v>
      </c>
      <c r="C153" s="75" t="s">
        <v>180</v>
      </c>
      <c r="D153" s="89">
        <v>3660.26</v>
      </c>
      <c r="E153" s="90">
        <v>0.34490582191780822</v>
      </c>
      <c r="F153" s="90">
        <v>0.20633954299999999</v>
      </c>
      <c r="G153" s="90">
        <v>5.6361438501057723E-2</v>
      </c>
      <c r="H153" s="91">
        <f t="shared" si="58"/>
        <v>1262.4449837328768</v>
      </c>
      <c r="I153" s="91">
        <f t="shared" si="59"/>
        <v>755.25637566117996</v>
      </c>
      <c r="J153" s="91">
        <f t="shared" si="60"/>
        <v>206.29751888788155</v>
      </c>
      <c r="L153" s="89">
        <v>880.56</v>
      </c>
      <c r="M153" s="89">
        <v>795.19</v>
      </c>
      <c r="N153" s="89">
        <f t="shared" si="61"/>
        <v>1675.75</v>
      </c>
      <c r="O153" s="90">
        <v>0.34490582191780822</v>
      </c>
      <c r="P153" s="90">
        <v>0.25186578864847914</v>
      </c>
      <c r="Q153" s="90">
        <v>0.1940420194418313</v>
      </c>
      <c r="R153" s="90">
        <v>4.628410159924741E-2</v>
      </c>
      <c r="S153" s="90">
        <v>9.296861808620982E-2</v>
      </c>
      <c r="T153" s="90">
        <v>8.9784596087512353E-2</v>
      </c>
      <c r="U153" s="90">
        <v>3.9385387268736284E-2</v>
      </c>
      <c r="V153" s="90">
        <v>0.20633954299999999</v>
      </c>
      <c r="W153" s="90">
        <v>2.9185867895545316E-2</v>
      </c>
      <c r="X153" s="91">
        <f t="shared" si="62"/>
        <v>577.97593107876708</v>
      </c>
      <c r="Y153" s="91">
        <f t="shared" si="63"/>
        <v>422.0640953276889</v>
      </c>
      <c r="Z153" s="91">
        <f t="shared" si="64"/>
        <v>325.16591407964881</v>
      </c>
      <c r="AA153" s="91">
        <f t="shared" si="65"/>
        <v>77.560583254938848</v>
      </c>
      <c r="AB153" s="91">
        <f t="shared" si="66"/>
        <v>155.79216175796611</v>
      </c>
      <c r="AC153" s="91">
        <f t="shared" si="67"/>
        <v>150.45653689364883</v>
      </c>
      <c r="AD153" s="91">
        <f t="shared" si="68"/>
        <v>66.000062715584832</v>
      </c>
      <c r="AE153" s="91">
        <f t="shared" si="69"/>
        <v>345.77348918224999</v>
      </c>
      <c r="AF153" s="91">
        <f t="shared" si="70"/>
        <v>48.908218125960062</v>
      </c>
      <c r="AH153" s="89">
        <v>960.57</v>
      </c>
      <c r="AI153" s="91">
        <f t="shared" si="71"/>
        <v>331.30618535958905</v>
      </c>
      <c r="AJ153" s="91">
        <f t="shared" si="72"/>
        <v>241.93472060206963</v>
      </c>
      <c r="AK153" s="91">
        <f t="shared" si="73"/>
        <v>186.39094261523991</v>
      </c>
      <c r="AL153" s="91">
        <f t="shared" si="74"/>
        <v>44.459119473189084</v>
      </c>
      <c r="AM153" s="91">
        <f t="shared" si="75"/>
        <v>89.302865475070575</v>
      </c>
      <c r="AN153" s="91">
        <f t="shared" si="76"/>
        <v>86.244389463781744</v>
      </c>
      <c r="AO153" s="91">
        <f t="shared" si="77"/>
        <v>37.832421448730017</v>
      </c>
      <c r="AP153" s="91">
        <f t="shared" si="78"/>
        <v>198.20357481951001</v>
      </c>
      <c r="AQ153" s="91">
        <f t="shared" si="79"/>
        <v>28.035069124423966</v>
      </c>
    </row>
    <row r="154" spans="1:43" x14ac:dyDescent="0.35">
      <c r="A154" s="75" t="s">
        <v>174</v>
      </c>
      <c r="B154" s="74">
        <v>382</v>
      </c>
      <c r="C154" s="75" t="s">
        <v>181</v>
      </c>
      <c r="D154" s="89">
        <v>6146.92</v>
      </c>
      <c r="E154" s="90">
        <v>0.26719310035842292</v>
      </c>
      <c r="F154" s="90">
        <v>0.24220123910000002</v>
      </c>
      <c r="G154" s="90">
        <v>4.1300781626942007E-2</v>
      </c>
      <c r="H154" s="91">
        <f t="shared" si="58"/>
        <v>1642.4146124551971</v>
      </c>
      <c r="I154" s="91">
        <f t="shared" si="59"/>
        <v>1488.7916406485722</v>
      </c>
      <c r="J154" s="91">
        <f t="shared" si="60"/>
        <v>253.87260059828236</v>
      </c>
      <c r="L154" s="89">
        <v>959.36</v>
      </c>
      <c r="M154" s="89">
        <v>2099.08</v>
      </c>
      <c r="N154" s="89">
        <f t="shared" si="61"/>
        <v>3058.44</v>
      </c>
      <c r="O154" s="90">
        <v>0.26719310035842292</v>
      </c>
      <c r="P154" s="90">
        <v>5.0814227983835471E-3</v>
      </c>
      <c r="Q154" s="90">
        <v>8.2503100868243112E-2</v>
      </c>
      <c r="R154" s="90">
        <v>3.6570239667106791E-2</v>
      </c>
      <c r="S154" s="90">
        <v>7.9782339054935383E-2</v>
      </c>
      <c r="T154" s="90">
        <v>0.14996922029734591</v>
      </c>
      <c r="U154" s="90">
        <v>0.14960188852878806</v>
      </c>
      <c r="V154" s="90">
        <v>0.24220123910000002</v>
      </c>
      <c r="W154" s="90">
        <v>2.2870027379610244E-2</v>
      </c>
      <c r="X154" s="91">
        <f t="shared" si="62"/>
        <v>817.19406586021501</v>
      </c>
      <c r="Y154" s="91">
        <f t="shared" si="63"/>
        <v>15.541226743488176</v>
      </c>
      <c r="Z154" s="91">
        <f t="shared" si="64"/>
        <v>252.33078381946947</v>
      </c>
      <c r="AA154" s="91">
        <f t="shared" si="65"/>
        <v>111.84788380746609</v>
      </c>
      <c r="AB154" s="91">
        <f t="shared" si="66"/>
        <v>244.00949705917657</v>
      </c>
      <c r="AC154" s="91">
        <f t="shared" si="67"/>
        <v>458.67186212621465</v>
      </c>
      <c r="AD154" s="91">
        <f t="shared" si="68"/>
        <v>457.54839995198654</v>
      </c>
      <c r="AE154" s="91">
        <f t="shared" si="69"/>
        <v>740.75795771300409</v>
      </c>
      <c r="AF154" s="91">
        <f t="shared" si="70"/>
        <v>69.946606538895153</v>
      </c>
      <c r="AH154" s="89">
        <v>2115.7600000000002</v>
      </c>
      <c r="AI154" s="91">
        <f t="shared" si="71"/>
        <v>565.3164740143369</v>
      </c>
      <c r="AJ154" s="91">
        <f t="shared" si="72"/>
        <v>10.751071099907975</v>
      </c>
      <c r="AK154" s="91">
        <f t="shared" si="73"/>
        <v>174.55676069299406</v>
      </c>
      <c r="AL154" s="91">
        <f t="shared" si="74"/>
        <v>77.373850278077867</v>
      </c>
      <c r="AM154" s="91">
        <f t="shared" si="75"/>
        <v>168.80028167887011</v>
      </c>
      <c r="AN154" s="91">
        <f t="shared" si="76"/>
        <v>317.2988775363126</v>
      </c>
      <c r="AO154" s="91">
        <f t="shared" si="77"/>
        <v>316.52169167366867</v>
      </c>
      <c r="AP154" s="91">
        <f t="shared" si="78"/>
        <v>512.43969363821611</v>
      </c>
      <c r="AQ154" s="91">
        <f t="shared" si="79"/>
        <v>48.387489128684173</v>
      </c>
    </row>
    <row r="155" spans="1:43" x14ac:dyDescent="0.35">
      <c r="A155" s="75" t="s">
        <v>174</v>
      </c>
      <c r="B155" s="74">
        <v>383</v>
      </c>
      <c r="C155" s="75" t="s">
        <v>182</v>
      </c>
      <c r="D155" s="89">
        <v>11347.5</v>
      </c>
      <c r="E155" s="90">
        <v>0.25330946572158625</v>
      </c>
      <c r="F155" s="90">
        <v>0.2510177327</v>
      </c>
      <c r="G155" s="90">
        <v>4.0264167021729871E-2</v>
      </c>
      <c r="H155" s="91">
        <f t="shared" si="58"/>
        <v>2874.4291622757</v>
      </c>
      <c r="I155" s="91">
        <f t="shared" si="59"/>
        <v>2848.4237218132498</v>
      </c>
      <c r="J155" s="91">
        <f t="shared" si="60"/>
        <v>456.89763527907974</v>
      </c>
      <c r="L155" s="89">
        <v>1384.27</v>
      </c>
      <c r="M155" s="89">
        <v>3871.51</v>
      </c>
      <c r="N155" s="89">
        <f t="shared" si="61"/>
        <v>5255.7800000000007</v>
      </c>
      <c r="O155" s="90">
        <v>0.25330946572158625</v>
      </c>
      <c r="P155" s="90">
        <v>6.8839157178379795E-2</v>
      </c>
      <c r="Q155" s="90">
        <v>0.13846355189111373</v>
      </c>
      <c r="R155" s="90">
        <v>8.2122758801204038E-2</v>
      </c>
      <c r="S155" s="90">
        <v>5.3766958949526676E-2</v>
      </c>
      <c r="T155" s="90">
        <v>0.1134886358679056</v>
      </c>
      <c r="U155" s="90">
        <v>6.3277057976704618E-2</v>
      </c>
      <c r="V155" s="90">
        <v>0.2510177327</v>
      </c>
      <c r="W155" s="90">
        <v>2.1500122159784998E-2</v>
      </c>
      <c r="X155" s="91">
        <f t="shared" si="62"/>
        <v>1331.3388237501988</v>
      </c>
      <c r="Y155" s="91">
        <f t="shared" si="63"/>
        <v>361.80346551498502</v>
      </c>
      <c r="Z155" s="91">
        <f t="shared" si="64"/>
        <v>727.7339667582778</v>
      </c>
      <c r="AA155" s="91">
        <f t="shared" si="65"/>
        <v>431.61915325219223</v>
      </c>
      <c r="AB155" s="91">
        <f t="shared" si="66"/>
        <v>282.58730750774333</v>
      </c>
      <c r="AC155" s="91">
        <f t="shared" si="67"/>
        <v>596.471302621821</v>
      </c>
      <c r="AD155" s="91">
        <f t="shared" si="68"/>
        <v>332.57029577280463</v>
      </c>
      <c r="AE155" s="91">
        <f t="shared" si="69"/>
        <v>1319.2939791700062</v>
      </c>
      <c r="AF155" s="91">
        <f t="shared" si="70"/>
        <v>112.99991204495481</v>
      </c>
      <c r="AH155" s="89">
        <v>4471.87</v>
      </c>
      <c r="AI155" s="91">
        <f t="shared" si="71"/>
        <v>1132.76700047639</v>
      </c>
      <c r="AJ155" s="91">
        <f t="shared" si="72"/>
        <v>307.83976181128122</v>
      </c>
      <c r="AK155" s="91">
        <f t="shared" si="73"/>
        <v>619.19100379531471</v>
      </c>
      <c r="AL155" s="91">
        <f t="shared" si="74"/>
        <v>367.2423014003403</v>
      </c>
      <c r="AM155" s="91">
        <f t="shared" si="75"/>
        <v>240.43885071761986</v>
      </c>
      <c r="AN155" s="91">
        <f t="shared" si="76"/>
        <v>507.50642607861101</v>
      </c>
      <c r="AO155" s="91">
        <f t="shared" si="77"/>
        <v>282.96677725428606</v>
      </c>
      <c r="AP155" s="91">
        <f t="shared" si="78"/>
        <v>1122.518668329149</v>
      </c>
      <c r="AQ155" s="91">
        <f t="shared" si="79"/>
        <v>96.145751282677736</v>
      </c>
    </row>
    <row r="156" spans="1:43" x14ac:dyDescent="0.35">
      <c r="A156" s="75" t="s">
        <v>174</v>
      </c>
      <c r="B156" s="74">
        <v>812</v>
      </c>
      <c r="C156" s="75" t="s">
        <v>183</v>
      </c>
      <c r="D156" s="89">
        <v>1949.83</v>
      </c>
      <c r="E156" s="90">
        <v>0.33935895488379159</v>
      </c>
      <c r="F156" s="90">
        <v>9.1337099810000003E-2</v>
      </c>
      <c r="G156" s="90">
        <v>5.2427762883526956E-2</v>
      </c>
      <c r="H156" s="91">
        <f t="shared" si="58"/>
        <v>661.69227100106332</v>
      </c>
      <c r="I156" s="91">
        <f t="shared" si="59"/>
        <v>178.09181732253231</v>
      </c>
      <c r="J156" s="91">
        <f t="shared" si="60"/>
        <v>102.22522490318735</v>
      </c>
      <c r="L156" s="89">
        <v>404.99</v>
      </c>
      <c r="M156" s="89">
        <v>598.92999999999995</v>
      </c>
      <c r="N156" s="89">
        <f t="shared" si="61"/>
        <v>1003.92</v>
      </c>
      <c r="O156" s="90">
        <v>0.33935895488379159</v>
      </c>
      <c r="P156" s="90">
        <v>0.25918667319941208</v>
      </c>
      <c r="Q156" s="90">
        <v>0.14894659480646741</v>
      </c>
      <c r="R156" s="90">
        <v>4.4953454189122978E-2</v>
      </c>
      <c r="S156" s="90">
        <v>3.4541891229789318E-2</v>
      </c>
      <c r="T156" s="90">
        <v>8.5374816266536008E-2</v>
      </c>
      <c r="U156" s="90">
        <v>8.5007349338559524E-2</v>
      </c>
      <c r="V156" s="90">
        <v>9.1337099810000003E-2</v>
      </c>
      <c r="W156" s="90">
        <v>2.9061756231992985E-2</v>
      </c>
      <c r="X156" s="91">
        <f t="shared" si="62"/>
        <v>340.68924198693605</v>
      </c>
      <c r="Y156" s="91">
        <f t="shared" si="63"/>
        <v>260.20268495835376</v>
      </c>
      <c r="Z156" s="91">
        <f t="shared" si="64"/>
        <v>149.53046545810875</v>
      </c>
      <c r="AA156" s="91">
        <f t="shared" si="65"/>
        <v>45.129671729544341</v>
      </c>
      <c r="AB156" s="91">
        <f t="shared" si="66"/>
        <v>34.677295443410088</v>
      </c>
      <c r="AC156" s="91">
        <f t="shared" si="67"/>
        <v>85.709485546300826</v>
      </c>
      <c r="AD156" s="91">
        <f t="shared" si="68"/>
        <v>85.340578147966667</v>
      </c>
      <c r="AE156" s="91">
        <f t="shared" si="69"/>
        <v>91.6951412412552</v>
      </c>
      <c r="AF156" s="91">
        <f t="shared" si="70"/>
        <v>29.175678316422395</v>
      </c>
      <c r="AH156" s="89">
        <v>616.69000000000005</v>
      </c>
      <c r="AI156" s="91">
        <f t="shared" si="71"/>
        <v>209.27927388728546</v>
      </c>
      <c r="AJ156" s="91">
        <f t="shared" si="72"/>
        <v>159.83782949534546</v>
      </c>
      <c r="AK156" s="91">
        <f t="shared" si="73"/>
        <v>91.853875551200389</v>
      </c>
      <c r="AL156" s="91">
        <f t="shared" si="74"/>
        <v>27.722345663890252</v>
      </c>
      <c r="AM156" s="91">
        <f t="shared" si="75"/>
        <v>21.301638902498777</v>
      </c>
      <c r="AN156" s="91">
        <f t="shared" si="76"/>
        <v>52.649795443410092</v>
      </c>
      <c r="AO156" s="91">
        <f t="shared" si="77"/>
        <v>52.423182263596274</v>
      </c>
      <c r="AP156" s="91">
        <f t="shared" si="78"/>
        <v>56.326676081828907</v>
      </c>
      <c r="AQ156" s="91">
        <f t="shared" si="79"/>
        <v>17.922094450707757</v>
      </c>
    </row>
    <row r="157" spans="1:43" x14ac:dyDescent="0.35">
      <c r="A157" s="75" t="s">
        <v>174</v>
      </c>
      <c r="B157" s="74">
        <v>813</v>
      </c>
      <c r="C157" s="75" t="s">
        <v>184</v>
      </c>
      <c r="D157" s="89">
        <v>2029.38</v>
      </c>
      <c r="E157" s="90">
        <v>0.30453059318075665</v>
      </c>
      <c r="F157" s="90">
        <v>0.15639346730000001</v>
      </c>
      <c r="G157" s="90">
        <v>4.4839255499153977E-2</v>
      </c>
      <c r="H157" s="91">
        <f t="shared" si="58"/>
        <v>618.00829518916396</v>
      </c>
      <c r="I157" s="91">
        <f t="shared" si="59"/>
        <v>317.38177466927402</v>
      </c>
      <c r="J157" s="91">
        <f t="shared" si="60"/>
        <v>90.995888324873107</v>
      </c>
      <c r="L157" s="89">
        <v>254.36</v>
      </c>
      <c r="M157" s="89">
        <v>709.86</v>
      </c>
      <c r="N157" s="89">
        <f t="shared" si="61"/>
        <v>964.22</v>
      </c>
      <c r="O157" s="90">
        <v>0.30453059318075665</v>
      </c>
      <c r="P157" s="90">
        <v>3.2116615311685234E-2</v>
      </c>
      <c r="Q157" s="90">
        <v>5.1789523583787626E-2</v>
      </c>
      <c r="R157" s="90">
        <v>0.10452713913249585</v>
      </c>
      <c r="S157" s="90">
        <v>8.8765110215690918E-2</v>
      </c>
      <c r="T157" s="90">
        <v>8.7342972268310032E-2</v>
      </c>
      <c r="U157" s="90">
        <v>9.232045508414316E-2</v>
      </c>
      <c r="V157" s="90">
        <v>0.15639346730000001</v>
      </c>
      <c r="W157" s="90">
        <v>2.34943351222421E-2</v>
      </c>
      <c r="X157" s="91">
        <f t="shared" si="62"/>
        <v>293.6344885567492</v>
      </c>
      <c r="Y157" s="91">
        <f t="shared" si="63"/>
        <v>30.967482815833137</v>
      </c>
      <c r="Z157" s="91">
        <f t="shared" si="64"/>
        <v>49.936494429959708</v>
      </c>
      <c r="AA157" s="91">
        <f t="shared" si="65"/>
        <v>100.78715809433515</v>
      </c>
      <c r="AB157" s="91">
        <f t="shared" si="66"/>
        <v>85.589094572173494</v>
      </c>
      <c r="AC157" s="91">
        <f t="shared" si="67"/>
        <v>84.217840720549901</v>
      </c>
      <c r="AD157" s="91">
        <f t="shared" si="68"/>
        <v>89.017229201232524</v>
      </c>
      <c r="AE157" s="91">
        <f t="shared" si="69"/>
        <v>150.797709040006</v>
      </c>
      <c r="AF157" s="91">
        <f t="shared" si="70"/>
        <v>22.653707811568278</v>
      </c>
      <c r="AH157" s="89">
        <v>736.85</v>
      </c>
      <c r="AI157" s="91">
        <f t="shared" si="71"/>
        <v>224.39336758524055</v>
      </c>
      <c r="AJ157" s="91">
        <f t="shared" si="72"/>
        <v>23.665127992415265</v>
      </c>
      <c r="AK157" s="91">
        <f t="shared" si="73"/>
        <v>38.161110452713913</v>
      </c>
      <c r="AL157" s="91">
        <f t="shared" si="74"/>
        <v>77.020822469779574</v>
      </c>
      <c r="AM157" s="91">
        <f t="shared" si="75"/>
        <v>65.406571462431856</v>
      </c>
      <c r="AN157" s="91">
        <f t="shared" si="76"/>
        <v>64.358669115904249</v>
      </c>
      <c r="AO157" s="91">
        <f t="shared" si="77"/>
        <v>68.026327328750895</v>
      </c>
      <c r="AP157" s="91">
        <f t="shared" si="78"/>
        <v>115.23852638000501</v>
      </c>
      <c r="AQ157" s="91">
        <f t="shared" si="79"/>
        <v>17.311800834824091</v>
      </c>
    </row>
    <row r="158" spans="1:43" x14ac:dyDescent="0.35">
      <c r="A158" s="75" t="s">
        <v>174</v>
      </c>
      <c r="B158" s="74">
        <v>815</v>
      </c>
      <c r="C158" s="75" t="s">
        <v>185</v>
      </c>
      <c r="D158" s="89">
        <v>7215.23</v>
      </c>
      <c r="E158" s="90">
        <v>0.18786645925571377</v>
      </c>
      <c r="F158" s="90">
        <v>7.4335750189999994E-2</v>
      </c>
      <c r="G158" s="90">
        <v>3.4431788540126948E-2</v>
      </c>
      <c r="H158" s="91">
        <f t="shared" si="58"/>
        <v>1355.4997128156035</v>
      </c>
      <c r="I158" s="91">
        <f t="shared" si="59"/>
        <v>536.3495348433936</v>
      </c>
      <c r="J158" s="91">
        <f t="shared" si="60"/>
        <v>248.43327362838014</v>
      </c>
      <c r="L158" s="89">
        <v>633.85</v>
      </c>
      <c r="M158" s="89">
        <v>3135.05</v>
      </c>
      <c r="N158" s="89">
        <f t="shared" si="61"/>
        <v>3768.9</v>
      </c>
      <c r="O158" s="90">
        <v>0.18786645925571377</v>
      </c>
      <c r="P158" s="90">
        <v>1.9288531827886948E-2</v>
      </c>
      <c r="Q158" s="90">
        <v>5.6092353345637462E-3</v>
      </c>
      <c r="R158" s="90">
        <v>1.0060434987153042E-2</v>
      </c>
      <c r="S158" s="90">
        <v>1.798574168566569E-2</v>
      </c>
      <c r="T158" s="90">
        <v>5.1554548460421873E-2</v>
      </c>
      <c r="U158" s="90">
        <v>6.5735595053494286E-2</v>
      </c>
      <c r="V158" s="90">
        <v>7.4335750189999994E-2</v>
      </c>
      <c r="W158" s="90">
        <v>1.9320280753601773E-2</v>
      </c>
      <c r="X158" s="91">
        <f t="shared" si="62"/>
        <v>708.04989828885959</v>
      </c>
      <c r="Y158" s="91">
        <f t="shared" si="63"/>
        <v>72.696547606123119</v>
      </c>
      <c r="Z158" s="91">
        <f t="shared" si="64"/>
        <v>21.140647052437302</v>
      </c>
      <c r="AA158" s="91">
        <f t="shared" si="65"/>
        <v>37.916773423081096</v>
      </c>
      <c r="AB158" s="91">
        <f t="shared" si="66"/>
        <v>67.786461839105428</v>
      </c>
      <c r="AC158" s="91">
        <f t="shared" si="67"/>
        <v>194.303937692484</v>
      </c>
      <c r="AD158" s="91">
        <f t="shared" si="68"/>
        <v>247.75088419711463</v>
      </c>
      <c r="AE158" s="91">
        <f t="shared" si="69"/>
        <v>280.16400889109099</v>
      </c>
      <c r="AF158" s="91">
        <f t="shared" si="70"/>
        <v>72.816206132249732</v>
      </c>
      <c r="AH158" s="89">
        <v>3409.75</v>
      </c>
      <c r="AI158" s="91">
        <f t="shared" si="71"/>
        <v>640.57765944717005</v>
      </c>
      <c r="AJ158" s="91">
        <f t="shared" si="72"/>
        <v>65.76907140013752</v>
      </c>
      <c r="AK158" s="91">
        <f t="shared" si="73"/>
        <v>19.126090182028733</v>
      </c>
      <c r="AL158" s="91">
        <f t="shared" si="74"/>
        <v>34.303568197445081</v>
      </c>
      <c r="AM158" s="91">
        <f t="shared" si="75"/>
        <v>61.326882712698591</v>
      </c>
      <c r="AN158" s="91">
        <f t="shared" si="76"/>
        <v>175.78812161292348</v>
      </c>
      <c r="AO158" s="91">
        <f t="shared" si="77"/>
        <v>224.14194523365214</v>
      </c>
      <c r="AP158" s="91">
        <f t="shared" si="78"/>
        <v>253.46632421035247</v>
      </c>
      <c r="AQ158" s="91">
        <f t="shared" si="79"/>
        <v>65.877327299593645</v>
      </c>
    </row>
    <row r="159" spans="1:43" x14ac:dyDescent="0.35">
      <c r="A159" s="75" t="s">
        <v>174</v>
      </c>
      <c r="B159" s="74">
        <v>372</v>
      </c>
      <c r="C159" s="75" t="s">
        <v>186</v>
      </c>
      <c r="D159" s="89">
        <v>3745.04</v>
      </c>
      <c r="E159" s="90">
        <v>0.28087674986086736</v>
      </c>
      <c r="F159" s="90">
        <v>0.141363189</v>
      </c>
      <c r="G159" s="90">
        <v>6.1467598475222367E-2</v>
      </c>
      <c r="H159" s="91">
        <f t="shared" si="58"/>
        <v>1051.8946632989428</v>
      </c>
      <c r="I159" s="91">
        <f t="shared" si="59"/>
        <v>529.41079733256004</v>
      </c>
      <c r="J159" s="91">
        <f t="shared" si="60"/>
        <v>230.19861499364677</v>
      </c>
      <c r="L159" s="89">
        <v>792.74</v>
      </c>
      <c r="M159" s="89">
        <v>1137.52</v>
      </c>
      <c r="N159" s="89">
        <f t="shared" si="61"/>
        <v>1930.26</v>
      </c>
      <c r="O159" s="90">
        <v>0.28087674986086736</v>
      </c>
      <c r="P159" s="90">
        <v>8.0116681364900619E-2</v>
      </c>
      <c r="Q159" s="90">
        <v>8.3779933518757205E-2</v>
      </c>
      <c r="R159" s="90">
        <v>9.5176717997422153E-2</v>
      </c>
      <c r="S159" s="90">
        <v>7.0958550980259147E-2</v>
      </c>
      <c r="T159" s="90">
        <v>0.15100739434231056</v>
      </c>
      <c r="U159" s="90">
        <v>0.13065599348755172</v>
      </c>
      <c r="V159" s="90">
        <v>0.141363189</v>
      </c>
      <c r="W159" s="90">
        <v>3.2542819499341236E-2</v>
      </c>
      <c r="X159" s="91">
        <f t="shared" si="62"/>
        <v>542.1651551864378</v>
      </c>
      <c r="Y159" s="91">
        <f t="shared" si="63"/>
        <v>154.64602537141306</v>
      </c>
      <c r="Z159" s="91">
        <f t="shared" si="64"/>
        <v>161.71705447391628</v>
      </c>
      <c r="AA159" s="91">
        <f t="shared" si="65"/>
        <v>183.71581168170408</v>
      </c>
      <c r="AB159" s="91">
        <f t="shared" si="66"/>
        <v>136.96845261515503</v>
      </c>
      <c r="AC159" s="91">
        <f t="shared" si="67"/>
        <v>291.48353300318837</v>
      </c>
      <c r="AD159" s="91">
        <f t="shared" si="68"/>
        <v>252.20003798928158</v>
      </c>
      <c r="AE159" s="91">
        <f t="shared" si="69"/>
        <v>272.86770919913999</v>
      </c>
      <c r="AF159" s="91">
        <f t="shared" si="70"/>
        <v>62.816102766798416</v>
      </c>
      <c r="AH159" s="89">
        <v>1188.0999999999999</v>
      </c>
      <c r="AI159" s="91">
        <f t="shared" si="71"/>
        <v>333.70966650969649</v>
      </c>
      <c r="AJ159" s="91">
        <f t="shared" si="72"/>
        <v>95.186629129638419</v>
      </c>
      <c r="AK159" s="91">
        <f t="shared" si="73"/>
        <v>99.538939013635428</v>
      </c>
      <c r="AL159" s="91">
        <f t="shared" si="74"/>
        <v>113.07945865273724</v>
      </c>
      <c r="AM159" s="91">
        <f t="shared" si="75"/>
        <v>84.305854419645883</v>
      </c>
      <c r="AN159" s="91">
        <f t="shared" si="76"/>
        <v>179.41188521809917</v>
      </c>
      <c r="AO159" s="91">
        <f t="shared" si="77"/>
        <v>155.23238586256019</v>
      </c>
      <c r="AP159" s="91">
        <f t="shared" si="78"/>
        <v>167.95360485089998</v>
      </c>
      <c r="AQ159" s="91">
        <f t="shared" si="79"/>
        <v>38.664123847167318</v>
      </c>
    </row>
    <row r="160" spans="1:43" x14ac:dyDescent="0.35">
      <c r="A160" s="75" t="s">
        <v>174</v>
      </c>
      <c r="B160" s="74">
        <v>373</v>
      </c>
      <c r="C160" s="75" t="s">
        <v>187</v>
      </c>
      <c r="D160" s="89">
        <v>7372.37</v>
      </c>
      <c r="E160" s="90">
        <v>0.34364464692482916</v>
      </c>
      <c r="F160" s="90">
        <v>0.26166659510000001</v>
      </c>
      <c r="G160" s="90">
        <v>5.5060006487187806E-2</v>
      </c>
      <c r="H160" s="91">
        <f t="shared" si="58"/>
        <v>2533.4754856492027</v>
      </c>
      <c r="I160" s="91">
        <f t="shared" si="59"/>
        <v>1929.102955717387</v>
      </c>
      <c r="J160" s="91">
        <f t="shared" si="60"/>
        <v>405.92274002594877</v>
      </c>
      <c r="L160" s="89">
        <v>985.52</v>
      </c>
      <c r="M160" s="89">
        <v>2383.58</v>
      </c>
      <c r="N160" s="89">
        <f t="shared" si="61"/>
        <v>3369.1</v>
      </c>
      <c r="O160" s="90">
        <v>0.34364464692482916</v>
      </c>
      <c r="P160" s="90">
        <v>7.4279046507751287E-2</v>
      </c>
      <c r="Q160" s="90">
        <v>0.1769628271378563</v>
      </c>
      <c r="R160" s="90">
        <v>0.102311378137491</v>
      </c>
      <c r="S160" s="90">
        <v>5.5675945990998503E-2</v>
      </c>
      <c r="T160" s="90">
        <v>8.458643816522611E-2</v>
      </c>
      <c r="U160" s="90">
        <v>6.1910318386397732E-2</v>
      </c>
      <c r="V160" s="90">
        <v>0.26166659510000001</v>
      </c>
      <c r="W160" s="90">
        <v>2.8759298618490966E-2</v>
      </c>
      <c r="X160" s="91">
        <f t="shared" si="62"/>
        <v>1157.773179954442</v>
      </c>
      <c r="Y160" s="91">
        <f t="shared" si="63"/>
        <v>250.25353558926486</v>
      </c>
      <c r="Z160" s="91">
        <f t="shared" si="64"/>
        <v>596.2054609101516</v>
      </c>
      <c r="AA160" s="91">
        <f t="shared" si="65"/>
        <v>344.69726408302091</v>
      </c>
      <c r="AB160" s="91">
        <f t="shared" si="66"/>
        <v>187.57782963827304</v>
      </c>
      <c r="AC160" s="91">
        <f t="shared" si="67"/>
        <v>284.98016882246327</v>
      </c>
      <c r="AD160" s="91">
        <f t="shared" si="68"/>
        <v>208.5820536756126</v>
      </c>
      <c r="AE160" s="91">
        <f t="shared" si="69"/>
        <v>881.58092555141002</v>
      </c>
      <c r="AF160" s="91">
        <f t="shared" si="70"/>
        <v>96.892952975557904</v>
      </c>
      <c r="AH160" s="89">
        <v>2498.4899999999998</v>
      </c>
      <c r="AI160" s="91">
        <f t="shared" si="71"/>
        <v>858.59271389521632</v>
      </c>
      <c r="AJ160" s="91">
        <f t="shared" si="72"/>
        <v>185.58545490915151</v>
      </c>
      <c r="AK160" s="91">
        <f t="shared" si="73"/>
        <v>442.13985397566256</v>
      </c>
      <c r="AL160" s="91">
        <f t="shared" si="74"/>
        <v>255.62395516273986</v>
      </c>
      <c r="AM160" s="91">
        <f t="shared" si="75"/>
        <v>139.10579429904985</v>
      </c>
      <c r="AN160" s="91">
        <f t="shared" si="76"/>
        <v>211.33836989143578</v>
      </c>
      <c r="AO160" s="91">
        <f t="shared" si="77"/>
        <v>154.68231138523086</v>
      </c>
      <c r="AP160" s="91">
        <f t="shared" si="78"/>
        <v>653.771371191399</v>
      </c>
      <c r="AQ160" s="91">
        <f t="shared" si="79"/>
        <v>71.854820005313485</v>
      </c>
    </row>
    <row r="161" spans="1:43" x14ac:dyDescent="0.35">
      <c r="A161" s="75" t="s">
        <v>174</v>
      </c>
      <c r="B161" s="74">
        <v>384</v>
      </c>
      <c r="C161" s="75" t="s">
        <v>188</v>
      </c>
      <c r="D161" s="89">
        <v>4939.74</v>
      </c>
      <c r="E161" s="90">
        <v>0.25834634421818425</v>
      </c>
      <c r="F161" s="90">
        <v>0.140560504</v>
      </c>
      <c r="G161" s="90">
        <v>4.6313799621928164E-2</v>
      </c>
      <c r="H161" s="91">
        <f t="shared" si="58"/>
        <v>1276.1637703883334</v>
      </c>
      <c r="I161" s="91">
        <f t="shared" si="59"/>
        <v>694.33234402895994</v>
      </c>
      <c r="J161" s="91">
        <f t="shared" si="60"/>
        <v>228.77812854442342</v>
      </c>
      <c r="L161" s="89">
        <v>546.35</v>
      </c>
      <c r="M161" s="89">
        <v>1581.81</v>
      </c>
      <c r="N161" s="89">
        <f t="shared" si="61"/>
        <v>2128.16</v>
      </c>
      <c r="O161" s="90">
        <v>0.25834634421818425</v>
      </c>
      <c r="P161" s="90">
        <v>3.6848666168037898E-2</v>
      </c>
      <c r="Q161" s="90">
        <v>5.9586138120169531E-2</v>
      </c>
      <c r="R161" s="90">
        <v>4.1286462228870606E-2</v>
      </c>
      <c r="S161" s="90">
        <v>0.11029668411867365</v>
      </c>
      <c r="T161" s="90">
        <v>0.17641485913737223</v>
      </c>
      <c r="U161" s="90">
        <v>0.15691847419596111</v>
      </c>
      <c r="V161" s="90">
        <v>0.140560504</v>
      </c>
      <c r="W161" s="90">
        <v>2.4991270514291414E-2</v>
      </c>
      <c r="X161" s="91">
        <f t="shared" si="62"/>
        <v>549.80235591137091</v>
      </c>
      <c r="Y161" s="91">
        <f t="shared" si="63"/>
        <v>78.419857392171522</v>
      </c>
      <c r="Z161" s="91">
        <f t="shared" si="64"/>
        <v>126.80883570181999</v>
      </c>
      <c r="AA161" s="91">
        <f t="shared" si="65"/>
        <v>87.864197456993267</v>
      </c>
      <c r="AB161" s="91">
        <f t="shared" si="66"/>
        <v>234.72899127399648</v>
      </c>
      <c r="AC161" s="91">
        <f t="shared" si="67"/>
        <v>375.43904662179006</v>
      </c>
      <c r="AD161" s="91">
        <f t="shared" si="68"/>
        <v>333.9476200448766</v>
      </c>
      <c r="AE161" s="91">
        <f t="shared" si="69"/>
        <v>299.13524219263996</v>
      </c>
      <c r="AF161" s="91">
        <f t="shared" si="70"/>
        <v>53.185422257694412</v>
      </c>
      <c r="AH161" s="89">
        <v>1672.39</v>
      </c>
      <c r="AI161" s="91">
        <f t="shared" si="71"/>
        <v>432.05584260704921</v>
      </c>
      <c r="AJ161" s="91">
        <f t="shared" si="72"/>
        <v>61.625340812764904</v>
      </c>
      <c r="AK161" s="91">
        <f t="shared" si="73"/>
        <v>99.651261530790322</v>
      </c>
      <c r="AL161" s="91">
        <f t="shared" si="74"/>
        <v>69.047066566940913</v>
      </c>
      <c r="AM161" s="91">
        <f t="shared" si="75"/>
        <v>184.45907155322863</v>
      </c>
      <c r="AN161" s="91">
        <f t="shared" si="76"/>
        <v>295.03444627274996</v>
      </c>
      <c r="AO161" s="91">
        <f t="shared" si="77"/>
        <v>262.42888706058341</v>
      </c>
      <c r="AP161" s="91">
        <f t="shared" si="78"/>
        <v>235.07198128456002</v>
      </c>
      <c r="AQ161" s="91">
        <f t="shared" si="79"/>
        <v>41.795150895395821</v>
      </c>
    </row>
    <row r="162" spans="1:43" x14ac:dyDescent="0.35">
      <c r="A162" s="75" t="s">
        <v>174</v>
      </c>
      <c r="B162" s="74">
        <v>816</v>
      </c>
      <c r="C162" s="75" t="s">
        <v>189</v>
      </c>
      <c r="D162" s="89">
        <v>2297.6</v>
      </c>
      <c r="E162" s="90">
        <v>0.17698221635474101</v>
      </c>
      <c r="F162" s="90">
        <v>0.1157768446</v>
      </c>
      <c r="G162" s="90">
        <v>3.7553342816500711E-2</v>
      </c>
      <c r="H162" s="91">
        <f t="shared" si="58"/>
        <v>406.63434029665291</v>
      </c>
      <c r="I162" s="91">
        <f t="shared" si="59"/>
        <v>266.00887815295999</v>
      </c>
      <c r="J162" s="91">
        <f t="shared" si="60"/>
        <v>86.282560455192026</v>
      </c>
      <c r="L162" s="89">
        <v>173.67</v>
      </c>
      <c r="M162" s="89">
        <v>989.91</v>
      </c>
      <c r="N162" s="89">
        <f t="shared" si="61"/>
        <v>1163.58</v>
      </c>
      <c r="O162" s="90">
        <v>0.17698221635474101</v>
      </c>
      <c r="P162" s="90">
        <v>0</v>
      </c>
      <c r="Q162" s="90">
        <v>1.0370021211407024E-2</v>
      </c>
      <c r="R162" s="90">
        <v>2.5100164977610182E-2</v>
      </c>
      <c r="S162" s="90">
        <v>3.1817110534998819E-2</v>
      </c>
      <c r="T162" s="90">
        <v>7.0351166627386288E-2</v>
      </c>
      <c r="U162" s="90">
        <v>9.8161678057977847E-2</v>
      </c>
      <c r="V162" s="90">
        <v>0.1157768446</v>
      </c>
      <c r="W162" s="90">
        <v>2.2335518329691672E-2</v>
      </c>
      <c r="X162" s="91">
        <f t="shared" si="62"/>
        <v>205.93296730604953</v>
      </c>
      <c r="Y162" s="91">
        <f t="shared" si="63"/>
        <v>0</v>
      </c>
      <c r="Z162" s="91">
        <f t="shared" si="64"/>
        <v>12.066349281168984</v>
      </c>
      <c r="AA162" s="91">
        <f t="shared" si="65"/>
        <v>29.206049964647654</v>
      </c>
      <c r="AB162" s="91">
        <f t="shared" si="66"/>
        <v>37.021753476313926</v>
      </c>
      <c r="AC162" s="91">
        <f t="shared" si="67"/>
        <v>81.859210464294137</v>
      </c>
      <c r="AD162" s="91">
        <f t="shared" si="68"/>
        <v>114.21896535470185</v>
      </c>
      <c r="AE162" s="91">
        <f t="shared" si="69"/>
        <v>134.71562083966799</v>
      </c>
      <c r="AF162" s="91">
        <f t="shared" si="70"/>
        <v>25.989162418062634</v>
      </c>
      <c r="AH162" s="89">
        <v>1110.33</v>
      </c>
      <c r="AI162" s="91">
        <f t="shared" si="71"/>
        <v>196.50866428515957</v>
      </c>
      <c r="AJ162" s="91">
        <f t="shared" si="72"/>
        <v>0</v>
      </c>
      <c r="AK162" s="91">
        <f t="shared" si="73"/>
        <v>11.514145651661559</v>
      </c>
      <c r="AL162" s="91">
        <f t="shared" si="74"/>
        <v>27.86946617958991</v>
      </c>
      <c r="AM162" s="91">
        <f t="shared" si="75"/>
        <v>35.327492340325236</v>
      </c>
      <c r="AN162" s="91">
        <f t="shared" si="76"/>
        <v>78.113010841385815</v>
      </c>
      <c r="AO162" s="91">
        <f t="shared" si="77"/>
        <v>108.99185599811453</v>
      </c>
      <c r="AP162" s="91">
        <f t="shared" si="78"/>
        <v>128.550503864718</v>
      </c>
      <c r="AQ162" s="91">
        <f t="shared" si="79"/>
        <v>24.799796067006554</v>
      </c>
    </row>
    <row r="165" spans="1:43" x14ac:dyDescent="0.35">
      <c r="D165" s="229"/>
    </row>
  </sheetData>
  <sortState xmlns:xlrd2="http://schemas.microsoft.com/office/spreadsheetml/2017/richdata2" ref="A12:J162">
    <sortCondition ref="A12:A162"/>
    <sortCondition ref="C12:C162"/>
  </sortState>
  <mergeCells count="3">
    <mergeCell ref="A7:A10"/>
    <mergeCell ref="B7:B10"/>
    <mergeCell ref="C7:C10"/>
  </mergeCells>
  <phoneticPr fontId="8"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1657A-3C8C-4650-AA0F-214857CC73CA}">
  <sheetPr codeName="Sheet7">
    <tabColor theme="5" tint="0.59999389629810485"/>
  </sheetPr>
  <dimension ref="A1:W165"/>
  <sheetViews>
    <sheetView showGridLines="0" zoomScaleNormal="100" workbookViewId="0"/>
  </sheetViews>
  <sheetFormatPr defaultColWidth="28.81640625" defaultRowHeight="15.5" x14ac:dyDescent="0.35"/>
  <cols>
    <col min="1" max="1" width="35.7265625" style="24" customWidth="1"/>
    <col min="2" max="2" width="18.7265625" style="24" customWidth="1"/>
    <col min="3" max="3" width="39.54296875" style="24" bestFit="1" customWidth="1"/>
    <col min="4" max="4" width="43.26953125" style="24" customWidth="1"/>
    <col min="5" max="5" width="47.6328125" style="24" customWidth="1"/>
    <col min="6" max="6" width="46.90625" style="24" customWidth="1"/>
    <col min="7" max="7" width="47.08984375" style="24" customWidth="1"/>
    <col min="8" max="8" width="47" style="24" customWidth="1"/>
    <col min="9" max="10" width="40.7265625" style="24" customWidth="1"/>
    <col min="11" max="11" width="42.81640625" style="24" customWidth="1"/>
    <col min="12" max="12" width="46.6328125" style="24" customWidth="1"/>
    <col min="13" max="13" width="47.6328125" style="24" customWidth="1"/>
    <col min="14" max="14" width="48.26953125" style="24" customWidth="1"/>
    <col min="15" max="15" width="46.7265625" style="24" customWidth="1"/>
    <col min="16" max="18" width="40.7265625" style="24" customWidth="1"/>
    <col min="19" max="19" width="47.08984375" style="24" customWidth="1"/>
    <col min="20" max="20" width="47.36328125" style="24" customWidth="1"/>
    <col min="21" max="21" width="46.90625" style="24" customWidth="1"/>
    <col min="22" max="22" width="47.7265625" style="24" customWidth="1"/>
    <col min="23" max="23" width="40.7265625" style="24" customWidth="1"/>
    <col min="24" max="16384" width="28.81640625" style="24"/>
  </cols>
  <sheetData>
    <row r="1" spans="1:23" ht="45" customHeight="1" x14ac:dyDescent="0.35">
      <c r="A1" s="203" t="s">
        <v>344</v>
      </c>
      <c r="B1" s="230"/>
      <c r="C1" s="230"/>
      <c r="D1" s="230"/>
      <c r="E1" s="230"/>
      <c r="F1" s="230"/>
      <c r="G1" s="230"/>
      <c r="H1" s="230"/>
      <c r="I1" s="230"/>
    </row>
    <row r="2" spans="1:23" ht="15" customHeight="1" x14ac:dyDescent="0.35">
      <c r="B2" s="230"/>
      <c r="C2" s="230"/>
      <c r="D2" s="230"/>
      <c r="E2" s="230"/>
      <c r="F2" s="230"/>
      <c r="G2" s="230"/>
      <c r="H2" s="230"/>
      <c r="I2" s="230"/>
      <c r="L2" s="80"/>
      <c r="M2" s="80"/>
      <c r="N2" s="80"/>
      <c r="O2" s="80"/>
      <c r="P2" s="80"/>
      <c r="S2" s="80"/>
      <c r="T2" s="80"/>
      <c r="U2" s="80"/>
      <c r="V2" s="80"/>
      <c r="W2" s="80"/>
    </row>
    <row r="3" spans="1:23" ht="17.5" customHeight="1" x14ac:dyDescent="0.35">
      <c r="D3" s="145"/>
      <c r="E3" s="26" t="s">
        <v>697</v>
      </c>
      <c r="F3" s="22"/>
      <c r="G3" s="22"/>
      <c r="H3" s="22"/>
      <c r="I3" s="14"/>
      <c r="K3" s="145"/>
      <c r="L3" s="26" t="s">
        <v>699</v>
      </c>
      <c r="M3" s="22"/>
      <c r="N3" s="22"/>
      <c r="O3" s="22"/>
      <c r="P3" s="14"/>
      <c r="R3" s="14"/>
      <c r="S3" s="22" t="s">
        <v>703</v>
      </c>
      <c r="T3" s="22"/>
      <c r="U3" s="22"/>
      <c r="V3" s="22"/>
      <c r="W3" s="14"/>
    </row>
    <row r="4" spans="1:23" ht="20.25" customHeight="1" x14ac:dyDescent="0.35">
      <c r="D4" s="146"/>
      <c r="E4" s="28" t="s">
        <v>695</v>
      </c>
      <c r="F4" s="21"/>
      <c r="G4" s="21"/>
      <c r="H4" s="21"/>
      <c r="I4" s="15"/>
      <c r="K4" s="15"/>
      <c r="L4" s="21" t="s">
        <v>695</v>
      </c>
      <c r="M4" s="21"/>
      <c r="N4" s="21"/>
      <c r="O4" s="21"/>
      <c r="P4" s="15"/>
      <c r="R4" s="15"/>
      <c r="S4" s="21" t="s">
        <v>695</v>
      </c>
      <c r="T4" s="21"/>
      <c r="U4" s="21"/>
      <c r="V4" s="21"/>
      <c r="W4" s="15"/>
    </row>
    <row r="5" spans="1:23" ht="20.25" customHeight="1" x14ac:dyDescent="0.35">
      <c r="D5" s="148"/>
      <c r="E5" s="28" t="s">
        <v>330</v>
      </c>
      <c r="F5" s="21"/>
      <c r="G5" s="21"/>
      <c r="H5" s="21"/>
      <c r="I5" s="15"/>
      <c r="K5" s="17"/>
      <c r="L5" s="21" t="s">
        <v>330</v>
      </c>
      <c r="M5" s="21"/>
      <c r="N5" s="21"/>
      <c r="O5" s="21"/>
      <c r="P5" s="17"/>
      <c r="R5" s="17"/>
      <c r="S5" s="21" t="s">
        <v>330</v>
      </c>
      <c r="T5" s="21"/>
      <c r="U5" s="21"/>
      <c r="V5" s="21"/>
      <c r="W5" s="17"/>
    </row>
    <row r="6" spans="1:23" ht="20.25" customHeight="1" x14ac:dyDescent="0.35">
      <c r="D6" s="237" t="s">
        <v>701</v>
      </c>
      <c r="E6" s="28" t="s">
        <v>696</v>
      </c>
      <c r="F6" s="21"/>
      <c r="G6" s="21"/>
      <c r="H6" s="21"/>
      <c r="I6" s="238" t="s">
        <v>405</v>
      </c>
      <c r="K6" s="238" t="s">
        <v>698</v>
      </c>
      <c r="L6" s="21" t="s">
        <v>696</v>
      </c>
      <c r="M6" s="23"/>
      <c r="N6" s="23"/>
      <c r="O6" s="23"/>
      <c r="P6" s="238" t="s">
        <v>406</v>
      </c>
      <c r="R6" s="238" t="s">
        <v>702</v>
      </c>
      <c r="S6" s="21" t="s">
        <v>696</v>
      </c>
      <c r="T6" s="23"/>
      <c r="U6" s="23"/>
      <c r="V6" s="23"/>
      <c r="W6" s="238" t="s">
        <v>407</v>
      </c>
    </row>
    <row r="7" spans="1:23" ht="20.25" customHeight="1" x14ac:dyDescent="0.35">
      <c r="D7" s="237" t="s">
        <v>258</v>
      </c>
      <c r="E7" s="28" t="s">
        <v>332</v>
      </c>
      <c r="F7" s="21"/>
      <c r="G7" s="21"/>
      <c r="H7" s="21"/>
      <c r="I7" s="238" t="s">
        <v>700</v>
      </c>
      <c r="K7" s="238" t="s">
        <v>259</v>
      </c>
      <c r="L7" s="21" t="s">
        <v>331</v>
      </c>
      <c r="M7" s="106"/>
      <c r="N7" s="106"/>
      <c r="O7" s="106"/>
      <c r="P7" s="238" t="s">
        <v>700</v>
      </c>
      <c r="R7" s="238" t="s">
        <v>259</v>
      </c>
      <c r="S7" s="21" t="s">
        <v>334</v>
      </c>
      <c r="T7" s="106"/>
      <c r="U7" s="106"/>
      <c r="V7" s="106"/>
      <c r="W7" s="238" t="s">
        <v>700</v>
      </c>
    </row>
    <row r="8" spans="1:23" ht="23.25" customHeight="1" x14ac:dyDescent="0.35">
      <c r="D8" s="146"/>
      <c r="E8" s="28" t="s">
        <v>333</v>
      </c>
      <c r="F8" s="21"/>
      <c r="G8" s="21"/>
      <c r="H8" s="21"/>
      <c r="I8" s="15"/>
      <c r="K8" s="146"/>
      <c r="L8" s="28" t="s">
        <v>564</v>
      </c>
      <c r="M8" s="106"/>
      <c r="N8" s="106"/>
      <c r="O8" s="150"/>
      <c r="P8" s="147"/>
      <c r="R8" s="146"/>
      <c r="S8" s="28" t="s">
        <v>565</v>
      </c>
      <c r="T8" s="106"/>
      <c r="U8" s="106"/>
      <c r="V8" s="106"/>
      <c r="W8" s="15"/>
    </row>
    <row r="9" spans="1:23" ht="23.25" customHeight="1" x14ac:dyDescent="0.35">
      <c r="D9" s="149"/>
      <c r="E9" s="30"/>
      <c r="F9" s="31"/>
      <c r="G9" s="31"/>
      <c r="H9" s="31"/>
      <c r="I9" s="16"/>
      <c r="K9" s="16"/>
      <c r="L9" s="46"/>
      <c r="M9" s="31"/>
      <c r="N9" s="31"/>
      <c r="O9" s="31"/>
      <c r="P9" s="16"/>
      <c r="R9" s="15"/>
      <c r="S9" s="45"/>
      <c r="T9" s="106"/>
      <c r="U9" s="106"/>
      <c r="V9" s="106"/>
      <c r="W9" s="15"/>
    </row>
    <row r="10" spans="1:23" ht="63.65" customHeight="1" x14ac:dyDescent="0.35">
      <c r="A10" s="288" t="s">
        <v>190</v>
      </c>
      <c r="B10" s="288" t="s">
        <v>336</v>
      </c>
      <c r="C10" s="288" t="s">
        <v>337</v>
      </c>
      <c r="D10" s="82" t="s">
        <v>338</v>
      </c>
      <c r="E10" s="82" t="s">
        <v>339</v>
      </c>
      <c r="F10" s="82" t="s">
        <v>340</v>
      </c>
      <c r="G10" s="82" t="s">
        <v>341</v>
      </c>
      <c r="H10" s="82" t="s">
        <v>342</v>
      </c>
      <c r="I10" s="82" t="s">
        <v>343</v>
      </c>
      <c r="J10" s="231"/>
      <c r="K10" s="82" t="s">
        <v>338</v>
      </c>
      <c r="L10" s="82" t="s">
        <v>339</v>
      </c>
      <c r="M10" s="82" t="s">
        <v>340</v>
      </c>
      <c r="N10" s="82" t="s">
        <v>329</v>
      </c>
      <c r="O10" s="82" t="s">
        <v>345</v>
      </c>
      <c r="P10" s="82" t="s">
        <v>343</v>
      </c>
      <c r="R10" s="67" t="s">
        <v>338</v>
      </c>
      <c r="S10" s="67" t="s">
        <v>339</v>
      </c>
      <c r="T10" s="67" t="s">
        <v>340</v>
      </c>
      <c r="U10" s="67" t="s">
        <v>346</v>
      </c>
      <c r="V10" s="67" t="s">
        <v>345</v>
      </c>
      <c r="W10" s="67" t="s">
        <v>343</v>
      </c>
    </row>
    <row r="11" spans="1:23" ht="120.65" customHeight="1" x14ac:dyDescent="0.35">
      <c r="A11" s="288"/>
      <c r="B11" s="288"/>
      <c r="C11" s="288"/>
      <c r="D11" s="65" t="s">
        <v>260</v>
      </c>
      <c r="E11" s="65" t="s">
        <v>562</v>
      </c>
      <c r="F11" s="65" t="s">
        <v>563</v>
      </c>
      <c r="G11" s="65" t="s">
        <v>374</v>
      </c>
      <c r="H11" s="65" t="s">
        <v>261</v>
      </c>
      <c r="I11" s="65" t="s">
        <v>335</v>
      </c>
      <c r="J11" s="228"/>
      <c r="K11" s="65" t="s">
        <v>262</v>
      </c>
      <c r="L11" s="65" t="s">
        <v>562</v>
      </c>
      <c r="M11" s="65" t="s">
        <v>563</v>
      </c>
      <c r="N11" s="65" t="s">
        <v>373</v>
      </c>
      <c r="O11" s="65" t="s">
        <v>261</v>
      </c>
      <c r="P11" s="65" t="s">
        <v>335</v>
      </c>
      <c r="R11" s="65" t="s">
        <v>262</v>
      </c>
      <c r="S11" s="65" t="s">
        <v>562</v>
      </c>
      <c r="T11" s="65" t="s">
        <v>563</v>
      </c>
      <c r="U11" s="65" t="s">
        <v>372</v>
      </c>
      <c r="V11" s="65" t="s">
        <v>261</v>
      </c>
      <c r="W11" s="65" t="s">
        <v>335</v>
      </c>
    </row>
    <row r="12" spans="1:23" ht="30.65" customHeight="1" x14ac:dyDescent="0.35">
      <c r="A12" s="288"/>
      <c r="B12" s="288"/>
      <c r="C12" s="288"/>
      <c r="D12" s="67" t="s">
        <v>195</v>
      </c>
      <c r="E12" s="67" t="s">
        <v>196</v>
      </c>
      <c r="F12" s="67" t="s">
        <v>197</v>
      </c>
      <c r="G12" s="67" t="s">
        <v>198</v>
      </c>
      <c r="H12" s="67" t="s">
        <v>199</v>
      </c>
      <c r="I12" s="67" t="s">
        <v>200</v>
      </c>
      <c r="K12" s="67" t="s">
        <v>201</v>
      </c>
      <c r="L12" s="67" t="s">
        <v>202</v>
      </c>
      <c r="M12" s="67" t="s">
        <v>203</v>
      </c>
      <c r="N12" s="67" t="s">
        <v>204</v>
      </c>
      <c r="O12" s="67" t="s">
        <v>205</v>
      </c>
      <c r="P12" s="67" t="s">
        <v>206</v>
      </c>
      <c r="R12" s="67" t="s">
        <v>207</v>
      </c>
      <c r="S12" s="67" t="s">
        <v>208</v>
      </c>
      <c r="T12" s="67" t="s">
        <v>209</v>
      </c>
      <c r="U12" s="67" t="s">
        <v>210</v>
      </c>
      <c r="V12" s="67" t="s">
        <v>211</v>
      </c>
      <c r="W12" s="67" t="s">
        <v>212</v>
      </c>
    </row>
    <row r="13" spans="1:23" ht="29.25" customHeight="1" x14ac:dyDescent="0.35">
      <c r="A13" s="288"/>
      <c r="B13" s="288"/>
      <c r="C13" s="288"/>
      <c r="D13" s="67"/>
      <c r="E13" s="67"/>
      <c r="F13" s="67"/>
      <c r="G13" s="67"/>
      <c r="H13" s="69" t="s">
        <v>263</v>
      </c>
      <c r="I13" s="69" t="s">
        <v>264</v>
      </c>
      <c r="K13" s="67"/>
      <c r="L13" s="67"/>
      <c r="M13" s="67"/>
      <c r="N13" s="67"/>
      <c r="O13" s="69" t="s">
        <v>265</v>
      </c>
      <c r="P13" s="69" t="s">
        <v>266</v>
      </c>
      <c r="R13" s="67"/>
      <c r="S13" s="67"/>
      <c r="T13" s="67"/>
      <c r="U13" s="67"/>
      <c r="V13" s="69" t="s">
        <v>267</v>
      </c>
      <c r="W13" s="69" t="s">
        <v>268</v>
      </c>
    </row>
    <row r="14" spans="1:23" x14ac:dyDescent="0.35">
      <c r="A14" s="8" t="s">
        <v>230</v>
      </c>
      <c r="B14" s="136"/>
      <c r="C14" s="136"/>
      <c r="D14" s="88" t="s">
        <v>231</v>
      </c>
      <c r="E14" s="88" t="s">
        <v>231</v>
      </c>
      <c r="F14" s="88" t="s">
        <v>231</v>
      </c>
      <c r="G14" s="88" t="s">
        <v>231</v>
      </c>
      <c r="H14" s="88" t="s">
        <v>231</v>
      </c>
      <c r="I14" s="88" t="s">
        <v>231</v>
      </c>
      <c r="K14" s="88" t="s">
        <v>231</v>
      </c>
      <c r="L14" s="88" t="s">
        <v>231</v>
      </c>
      <c r="M14" s="88" t="s">
        <v>231</v>
      </c>
      <c r="N14" s="88" t="s">
        <v>231</v>
      </c>
      <c r="O14" s="88" t="s">
        <v>231</v>
      </c>
      <c r="P14" s="88" t="s">
        <v>231</v>
      </c>
      <c r="R14" s="88" t="s">
        <v>231</v>
      </c>
      <c r="S14" s="88" t="s">
        <v>231</v>
      </c>
      <c r="T14" s="88" t="s">
        <v>231</v>
      </c>
      <c r="U14" s="88" t="s">
        <v>231</v>
      </c>
      <c r="V14" s="88" t="s">
        <v>231</v>
      </c>
      <c r="W14" s="88" t="s">
        <v>231</v>
      </c>
    </row>
    <row r="15" spans="1:23" x14ac:dyDescent="0.35">
      <c r="A15" s="75" t="s">
        <v>29</v>
      </c>
      <c r="B15" s="74">
        <v>831</v>
      </c>
      <c r="C15" s="75" t="s">
        <v>30</v>
      </c>
      <c r="D15" s="137">
        <v>1</v>
      </c>
      <c r="E15" s="137">
        <v>1.4546527408628631</v>
      </c>
      <c r="F15" s="137">
        <v>1.2818407396521756</v>
      </c>
      <c r="G15" s="90">
        <v>0.46489210121667973</v>
      </c>
      <c r="H15" s="91">
        <f t="shared" ref="H15:H46" si="0">((1-G15)*E15)+(G15*F15)</f>
        <v>1.374313806504567</v>
      </c>
      <c r="I15" s="76">
        <f t="shared" ref="I15:I46" si="1">(D15*80%)+ (H15*10%) + 10%</f>
        <v>1.0374313806504567</v>
      </c>
      <c r="J15" s="232"/>
      <c r="K15" s="137">
        <v>1</v>
      </c>
      <c r="L15" s="137">
        <f>E15</f>
        <v>1.4546527408628631</v>
      </c>
      <c r="M15" s="137">
        <f>F15</f>
        <v>1.2818407396521756</v>
      </c>
      <c r="N15" s="90">
        <v>0.12854398480764667</v>
      </c>
      <c r="O15" s="76">
        <f>((1-N15)*L15)+(N15*M15)</f>
        <v>1.4324387976046575</v>
      </c>
      <c r="P15" s="76">
        <f t="shared" ref="P15:P46" si="2" xml:space="preserve"> (80% * K15) + (10% * O15) + 10%</f>
        <v>1.043243879760466</v>
      </c>
      <c r="R15" s="137">
        <v>1</v>
      </c>
      <c r="S15" s="137">
        <f>E15</f>
        <v>1.4546527408628631</v>
      </c>
      <c r="T15" s="137">
        <f>F15</f>
        <v>1.2818407396521756</v>
      </c>
      <c r="U15" s="90">
        <v>9.1266833831515713E-3</v>
      </c>
      <c r="V15" s="76">
        <f t="shared" ref="V15:V78" si="3">((1-U15)*S15)+(U15*T15)</f>
        <v>1.4530755404430045</v>
      </c>
      <c r="W15" s="76">
        <f t="shared" ref="W15:W78" si="4" xml:space="preserve"> (80% * R15) + (10% * V15) + 10%</f>
        <v>1.0453075540443006</v>
      </c>
    </row>
    <row r="16" spans="1:23" x14ac:dyDescent="0.35">
      <c r="A16" s="75" t="s">
        <v>29</v>
      </c>
      <c r="B16" s="74">
        <v>830</v>
      </c>
      <c r="C16" s="75" t="s">
        <v>31</v>
      </c>
      <c r="D16" s="137">
        <v>1</v>
      </c>
      <c r="E16" s="137">
        <v>1.2139453243729148</v>
      </c>
      <c r="F16" s="137">
        <v>1.324112337033762</v>
      </c>
      <c r="G16" s="90">
        <v>0.33194493666934827</v>
      </c>
      <c r="H16" s="91">
        <f t="shared" si="0"/>
        <v>1.250514706413671</v>
      </c>
      <c r="I16" s="76">
        <f t="shared" si="1"/>
        <v>1.0250514706413671</v>
      </c>
      <c r="J16" s="232"/>
      <c r="K16" s="137">
        <v>1</v>
      </c>
      <c r="L16" s="137">
        <f t="shared" ref="L16:L79" si="5">E16</f>
        <v>1.2139453243729148</v>
      </c>
      <c r="M16" s="137">
        <f t="shared" ref="M16:M79" si="6">F16</f>
        <v>1.324112337033762</v>
      </c>
      <c r="N16" s="90">
        <v>3.4674266192562891E-2</v>
      </c>
      <c r="O16" s="76">
        <f t="shared" ref="O16:O46" si="7">((1-N16)*L16)+(N16*M16)</f>
        <v>1.2177652846955567</v>
      </c>
      <c r="P16" s="76">
        <f xml:space="preserve"> (80% * K16) + (10% * O16) + 10%</f>
        <v>1.0217765284695557</v>
      </c>
      <c r="R16" s="137">
        <v>1</v>
      </c>
      <c r="S16" s="137">
        <f t="shared" ref="S16:S79" si="8">E16</f>
        <v>1.2139453243729148</v>
      </c>
      <c r="T16" s="137">
        <f t="shared" ref="T16:T79" si="9">F16</f>
        <v>1.324112337033762</v>
      </c>
      <c r="U16" s="90">
        <v>0</v>
      </c>
      <c r="V16" s="76">
        <f t="shared" si="3"/>
        <v>1.2139453243729148</v>
      </c>
      <c r="W16" s="76">
        <f t="shared" si="4"/>
        <v>1.0213945324372915</v>
      </c>
    </row>
    <row r="17" spans="1:23" x14ac:dyDescent="0.35">
      <c r="A17" s="75" t="s">
        <v>29</v>
      </c>
      <c r="B17" s="74">
        <v>856</v>
      </c>
      <c r="C17" s="75" t="s">
        <v>32</v>
      </c>
      <c r="D17" s="137">
        <v>1</v>
      </c>
      <c r="E17" s="137">
        <v>1.3346228940737239</v>
      </c>
      <c r="F17" s="137">
        <v>1.2701097046128023</v>
      </c>
      <c r="G17" s="90">
        <v>0.38278272765119958</v>
      </c>
      <c r="H17" s="91">
        <f t="shared" si="0"/>
        <v>1.3099283594423936</v>
      </c>
      <c r="I17" s="76">
        <f t="shared" si="1"/>
        <v>1.0309928359442395</v>
      </c>
      <c r="J17" s="232"/>
      <c r="K17" s="137">
        <v>1</v>
      </c>
      <c r="L17" s="137">
        <f t="shared" si="5"/>
        <v>1.3346228940737239</v>
      </c>
      <c r="M17" s="137">
        <f t="shared" si="6"/>
        <v>1.2701097046128023</v>
      </c>
      <c r="N17" s="90">
        <v>1.1398397135737818E-3</v>
      </c>
      <c r="O17" s="76">
        <f t="shared" si="7"/>
        <v>1.3345493593783271</v>
      </c>
      <c r="P17" s="76">
        <f t="shared" si="2"/>
        <v>1.0334549359378329</v>
      </c>
      <c r="R17" s="137">
        <v>1</v>
      </c>
      <c r="S17" s="137">
        <f t="shared" si="8"/>
        <v>1.3346228940737239</v>
      </c>
      <c r="T17" s="137">
        <f t="shared" si="9"/>
        <v>1.2701097046128023</v>
      </c>
      <c r="U17" s="90">
        <v>0</v>
      </c>
      <c r="V17" s="76">
        <f t="shared" si="3"/>
        <v>1.3346228940737239</v>
      </c>
      <c r="W17" s="76">
        <f t="shared" si="4"/>
        <v>1.0334622894073724</v>
      </c>
    </row>
    <row r="18" spans="1:23" x14ac:dyDescent="0.35">
      <c r="A18" s="75" t="s">
        <v>29</v>
      </c>
      <c r="B18" s="74">
        <v>855</v>
      </c>
      <c r="C18" s="75" t="s">
        <v>33</v>
      </c>
      <c r="D18" s="137">
        <v>1</v>
      </c>
      <c r="E18" s="137">
        <v>1.3929061981050594</v>
      </c>
      <c r="F18" s="137">
        <v>1.3436975463503147</v>
      </c>
      <c r="G18" s="90">
        <v>5.4004960180295382E-3</v>
      </c>
      <c r="H18" s="91">
        <f t="shared" si="0"/>
        <v>1.3926404469772053</v>
      </c>
      <c r="I18" s="76">
        <f t="shared" si="1"/>
        <v>1.0392640446977206</v>
      </c>
      <c r="J18" s="232"/>
      <c r="K18" s="137">
        <v>1</v>
      </c>
      <c r="L18" s="137">
        <f t="shared" si="5"/>
        <v>1.3929061981050594</v>
      </c>
      <c r="M18" s="137">
        <f t="shared" si="6"/>
        <v>1.3436975463503147</v>
      </c>
      <c r="N18" s="90">
        <v>2.8652143776297019E-3</v>
      </c>
      <c r="O18" s="76">
        <f t="shared" si="7"/>
        <v>1.3927652047685481</v>
      </c>
      <c r="P18" s="76">
        <f t="shared" si="2"/>
        <v>1.0392765204768548</v>
      </c>
      <c r="R18" s="137">
        <v>1</v>
      </c>
      <c r="S18" s="137">
        <f t="shared" si="8"/>
        <v>1.3929061981050594</v>
      </c>
      <c r="T18" s="137">
        <f t="shared" si="9"/>
        <v>1.3436975463503147</v>
      </c>
      <c r="U18" s="90">
        <v>0</v>
      </c>
      <c r="V18" s="76">
        <f t="shared" si="3"/>
        <v>1.3929061981050594</v>
      </c>
      <c r="W18" s="76">
        <f t="shared" si="4"/>
        <v>1.0392906198105061</v>
      </c>
    </row>
    <row r="19" spans="1:23" x14ac:dyDescent="0.35">
      <c r="A19" s="75" t="s">
        <v>29</v>
      </c>
      <c r="B19" s="74">
        <v>925</v>
      </c>
      <c r="C19" s="75" t="s">
        <v>34</v>
      </c>
      <c r="D19" s="137">
        <v>1</v>
      </c>
      <c r="E19" s="137">
        <v>1.188372452080191</v>
      </c>
      <c r="F19" s="137">
        <v>1.4189323464105961</v>
      </c>
      <c r="G19" s="90">
        <v>0.19663614640412919</v>
      </c>
      <c r="H19" s="91">
        <f t="shared" si="0"/>
        <v>1.2337088612166651</v>
      </c>
      <c r="I19" s="76">
        <f t="shared" si="1"/>
        <v>1.0233708861216666</v>
      </c>
      <c r="J19" s="232"/>
      <c r="K19" s="137">
        <v>1</v>
      </c>
      <c r="L19" s="137">
        <f t="shared" si="5"/>
        <v>1.188372452080191</v>
      </c>
      <c r="M19" s="137">
        <f t="shared" si="6"/>
        <v>1.4189323464105961</v>
      </c>
      <c r="N19" s="90">
        <v>7.2146104417750018E-2</v>
      </c>
      <c r="O19" s="76">
        <f t="shared" si="7"/>
        <v>1.2050064502910978</v>
      </c>
      <c r="P19" s="76">
        <f t="shared" si="2"/>
        <v>1.0205006450291099</v>
      </c>
      <c r="R19" s="137">
        <v>1</v>
      </c>
      <c r="S19" s="137">
        <f t="shared" si="8"/>
        <v>1.188372452080191</v>
      </c>
      <c r="T19" s="137">
        <f t="shared" si="9"/>
        <v>1.4189323464105961</v>
      </c>
      <c r="U19" s="90">
        <v>8.8655162397828363E-3</v>
      </c>
      <c r="V19" s="76">
        <f t="shared" si="3"/>
        <v>1.1904164845676197</v>
      </c>
      <c r="W19" s="76">
        <f t="shared" si="4"/>
        <v>1.0190416484567622</v>
      </c>
    </row>
    <row r="20" spans="1:23" x14ac:dyDescent="0.35">
      <c r="A20" s="75" t="s">
        <v>29</v>
      </c>
      <c r="B20" s="74">
        <v>940</v>
      </c>
      <c r="C20" s="75" t="s">
        <v>35</v>
      </c>
      <c r="D20" s="137">
        <v>1.01186383367212</v>
      </c>
      <c r="E20" s="137">
        <v>1.4936938855284403</v>
      </c>
      <c r="F20" s="137">
        <v>1.3452463284306095</v>
      </c>
      <c r="G20" s="90">
        <v>0.27835774544595016</v>
      </c>
      <c r="H20" s="91">
        <f t="shared" si="0"/>
        <v>1.4523723582177293</v>
      </c>
      <c r="I20" s="76">
        <f t="shared" si="1"/>
        <v>1.0547283027594689</v>
      </c>
      <c r="J20" s="232"/>
      <c r="K20" s="137">
        <v>1.01186383367212</v>
      </c>
      <c r="L20" s="137">
        <f t="shared" si="5"/>
        <v>1.4936938855284403</v>
      </c>
      <c r="M20" s="137">
        <f t="shared" si="6"/>
        <v>1.3452463284306095</v>
      </c>
      <c r="N20" s="90">
        <v>0.10978713032875621</v>
      </c>
      <c r="O20" s="76">
        <f t="shared" si="7"/>
        <v>1.4773962542303554</v>
      </c>
      <c r="P20" s="76">
        <f t="shared" si="2"/>
        <v>1.0572306923607315</v>
      </c>
      <c r="R20" s="137">
        <v>1.01186383367212</v>
      </c>
      <c r="S20" s="137">
        <f t="shared" si="8"/>
        <v>1.4936938855284403</v>
      </c>
      <c r="T20" s="137">
        <f t="shared" si="9"/>
        <v>1.3452463284306095</v>
      </c>
      <c r="U20" s="90">
        <v>4.2979837167965622E-3</v>
      </c>
      <c r="V20" s="76">
        <f t="shared" si="3"/>
        <v>1.4930558603452355</v>
      </c>
      <c r="W20" s="76">
        <f t="shared" si="4"/>
        <v>1.0587966529722197</v>
      </c>
    </row>
    <row r="21" spans="1:23" x14ac:dyDescent="0.35">
      <c r="A21" s="75" t="s">
        <v>29</v>
      </c>
      <c r="B21" s="74">
        <v>892</v>
      </c>
      <c r="C21" s="75" t="s">
        <v>36</v>
      </c>
      <c r="D21" s="137">
        <v>1.0099889972008</v>
      </c>
      <c r="E21" s="137">
        <v>1.3098966426691767</v>
      </c>
      <c r="F21" s="137">
        <v>1.2539814909954874</v>
      </c>
      <c r="G21" s="90">
        <v>0.5141225833619979</v>
      </c>
      <c r="H21" s="91">
        <f t="shared" si="0"/>
        <v>1.2811494004416217</v>
      </c>
      <c r="I21" s="76">
        <f t="shared" si="1"/>
        <v>1.0361061378048024</v>
      </c>
      <c r="J21" s="232"/>
      <c r="K21" s="137">
        <v>1.0099889972008</v>
      </c>
      <c r="L21" s="137">
        <f t="shared" si="5"/>
        <v>1.3098966426691767</v>
      </c>
      <c r="M21" s="137">
        <f t="shared" si="6"/>
        <v>1.2539814909954874</v>
      </c>
      <c r="N21" s="90">
        <v>6.896388917168321E-2</v>
      </c>
      <c r="O21" s="76">
        <f t="shared" si="7"/>
        <v>1.3060405163461346</v>
      </c>
      <c r="P21" s="76">
        <f t="shared" si="2"/>
        <v>1.0385952493952537</v>
      </c>
      <c r="R21" s="137">
        <v>1.0099889972008</v>
      </c>
      <c r="S21" s="137">
        <f t="shared" si="8"/>
        <v>1.3098966426691767</v>
      </c>
      <c r="T21" s="137">
        <f t="shared" si="9"/>
        <v>1.2539814909954874</v>
      </c>
      <c r="U21" s="90">
        <v>0</v>
      </c>
      <c r="V21" s="76">
        <f t="shared" si="3"/>
        <v>1.3098966426691767</v>
      </c>
      <c r="W21" s="76">
        <f t="shared" si="4"/>
        <v>1.0389808620275578</v>
      </c>
    </row>
    <row r="22" spans="1:23" x14ac:dyDescent="0.35">
      <c r="A22" s="75" t="s">
        <v>29</v>
      </c>
      <c r="B22" s="74">
        <v>891</v>
      </c>
      <c r="C22" s="75" t="s">
        <v>37</v>
      </c>
      <c r="D22" s="137">
        <v>1.0099889972008</v>
      </c>
      <c r="E22" s="137">
        <v>1.3356872077179869</v>
      </c>
      <c r="F22" s="137">
        <v>1.3077414444346358</v>
      </c>
      <c r="G22" s="90">
        <v>0.43366277884259263</v>
      </c>
      <c r="H22" s="91">
        <f t="shared" si="0"/>
        <v>1.3235681703556517</v>
      </c>
      <c r="I22" s="76">
        <f t="shared" si="1"/>
        <v>1.0403480147962054</v>
      </c>
      <c r="J22" s="232"/>
      <c r="K22" s="137">
        <v>1.0099889972008</v>
      </c>
      <c r="L22" s="137">
        <f t="shared" si="5"/>
        <v>1.3356872077179869</v>
      </c>
      <c r="M22" s="137">
        <f t="shared" si="6"/>
        <v>1.3077414444346358</v>
      </c>
      <c r="N22" s="90">
        <v>3.9516302167935162E-2</v>
      </c>
      <c r="O22" s="76">
        <f t="shared" si="7"/>
        <v>1.3345828944917684</v>
      </c>
      <c r="P22" s="76">
        <f t="shared" si="2"/>
        <v>1.041449487209817</v>
      </c>
      <c r="R22" s="137">
        <v>1.0099889972008</v>
      </c>
      <c r="S22" s="137">
        <f t="shared" si="8"/>
        <v>1.3356872077179869</v>
      </c>
      <c r="T22" s="137">
        <f t="shared" si="9"/>
        <v>1.3077414444346358</v>
      </c>
      <c r="U22" s="90">
        <v>0</v>
      </c>
      <c r="V22" s="76">
        <f t="shared" si="3"/>
        <v>1.3356872077179869</v>
      </c>
      <c r="W22" s="76">
        <f t="shared" si="4"/>
        <v>1.0415599185324389</v>
      </c>
    </row>
    <row r="23" spans="1:23" x14ac:dyDescent="0.35">
      <c r="A23" s="75" t="s">
        <v>29</v>
      </c>
      <c r="B23" s="74">
        <v>857</v>
      </c>
      <c r="C23" s="75" t="s">
        <v>38</v>
      </c>
      <c r="D23" s="137">
        <v>1</v>
      </c>
      <c r="E23" s="137">
        <v>1.3491572683615576</v>
      </c>
      <c r="F23" s="137">
        <v>1.2773023639549144</v>
      </c>
      <c r="G23" s="90">
        <v>0.10608177605468413</v>
      </c>
      <c r="H23" s="91">
        <f t="shared" si="0"/>
        <v>1.3415347724838613</v>
      </c>
      <c r="I23" s="76">
        <f t="shared" si="1"/>
        <v>1.0341534772483862</v>
      </c>
      <c r="J23" s="232"/>
      <c r="K23" s="137">
        <v>1</v>
      </c>
      <c r="L23" s="137">
        <f t="shared" si="5"/>
        <v>1.3491572683615576</v>
      </c>
      <c r="M23" s="137">
        <f t="shared" si="6"/>
        <v>1.2773023639549144</v>
      </c>
      <c r="N23" s="90">
        <v>1.5538905292409566E-2</v>
      </c>
      <c r="O23" s="76">
        <f t="shared" si="7"/>
        <v>1.3480407218071877</v>
      </c>
      <c r="P23" s="76">
        <f t="shared" si="2"/>
        <v>1.0348040721807188</v>
      </c>
      <c r="R23" s="137">
        <v>1</v>
      </c>
      <c r="S23" s="137">
        <f t="shared" si="8"/>
        <v>1.3491572683615576</v>
      </c>
      <c r="T23" s="137">
        <f t="shared" si="9"/>
        <v>1.2773023639549144</v>
      </c>
      <c r="U23" s="90">
        <v>6.2746127567834291E-3</v>
      </c>
      <c r="V23" s="76">
        <f t="shared" si="3"/>
        <v>1.3487064066617303</v>
      </c>
      <c r="W23" s="76">
        <f t="shared" si="4"/>
        <v>1.0348706406661732</v>
      </c>
    </row>
    <row r="24" spans="1:23" x14ac:dyDescent="0.35">
      <c r="A24" s="75" t="s">
        <v>29</v>
      </c>
      <c r="B24" s="74">
        <v>941</v>
      </c>
      <c r="C24" s="75" t="s">
        <v>39</v>
      </c>
      <c r="D24" s="137">
        <v>1.01186383367212</v>
      </c>
      <c r="E24" s="137">
        <v>1.7129655873882736</v>
      </c>
      <c r="F24" s="137">
        <v>1.3556985736248348</v>
      </c>
      <c r="G24" s="90">
        <v>0.21756697357984225</v>
      </c>
      <c r="H24" s="91">
        <f t="shared" si="0"/>
        <v>1.6352360844438545</v>
      </c>
      <c r="I24" s="76">
        <f t="shared" si="1"/>
        <v>1.0730146753820815</v>
      </c>
      <c r="J24" s="232"/>
      <c r="K24" s="137">
        <v>1.01186383367212</v>
      </c>
      <c r="L24" s="137">
        <f t="shared" si="5"/>
        <v>1.7129655873882736</v>
      </c>
      <c r="M24" s="137">
        <f t="shared" si="6"/>
        <v>1.3556985736248348</v>
      </c>
      <c r="N24" s="90">
        <v>4.8516737038251372E-2</v>
      </c>
      <c r="O24" s="76">
        <f t="shared" si="7"/>
        <v>1.6956321576290716</v>
      </c>
      <c r="P24" s="76">
        <f t="shared" si="2"/>
        <v>1.0790542827006033</v>
      </c>
      <c r="R24" s="137">
        <v>1.01186383367212</v>
      </c>
      <c r="S24" s="137">
        <f t="shared" si="8"/>
        <v>1.7129655873882736</v>
      </c>
      <c r="T24" s="137">
        <f t="shared" si="9"/>
        <v>1.3556985736248348</v>
      </c>
      <c r="U24" s="90">
        <v>7.0662406267315925E-3</v>
      </c>
      <c r="V24" s="76">
        <f t="shared" si="3"/>
        <v>1.7104410527010274</v>
      </c>
      <c r="W24" s="76">
        <f t="shared" si="4"/>
        <v>1.0805351722077987</v>
      </c>
    </row>
    <row r="25" spans="1:23" x14ac:dyDescent="0.35">
      <c r="A25" s="75" t="s">
        <v>40</v>
      </c>
      <c r="B25" s="74">
        <v>822</v>
      </c>
      <c r="C25" s="75" t="s">
        <v>41</v>
      </c>
      <c r="D25" s="137">
        <v>1.0566201292045101</v>
      </c>
      <c r="E25" s="137">
        <v>1.8233977353462674</v>
      </c>
      <c r="F25" s="137">
        <v>1.6260025213958358</v>
      </c>
      <c r="G25" s="90">
        <v>0.37411471738090635</v>
      </c>
      <c r="H25" s="91">
        <f t="shared" si="0"/>
        <v>1.7495492806668582</v>
      </c>
      <c r="I25" s="76">
        <f t="shared" si="1"/>
        <v>1.120251031430294</v>
      </c>
      <c r="J25" s="232"/>
      <c r="K25" s="137">
        <v>1.0566201292045101</v>
      </c>
      <c r="L25" s="137">
        <f t="shared" si="5"/>
        <v>1.8233977353462674</v>
      </c>
      <c r="M25" s="137">
        <f t="shared" si="6"/>
        <v>1.6260025213958358</v>
      </c>
      <c r="N25" s="90">
        <v>0.14907171758167317</v>
      </c>
      <c r="O25" s="76">
        <f t="shared" si="7"/>
        <v>1.7939716917602746</v>
      </c>
      <c r="P25" s="76">
        <f t="shared" si="2"/>
        <v>1.1246932725396357</v>
      </c>
      <c r="R25" s="137">
        <v>1.0566201292045101</v>
      </c>
      <c r="S25" s="137">
        <f t="shared" si="8"/>
        <v>1.8233977353462674</v>
      </c>
      <c r="T25" s="137">
        <f t="shared" si="9"/>
        <v>1.6260025213958358</v>
      </c>
      <c r="U25" s="90">
        <v>1.332290832976615E-2</v>
      </c>
      <c r="V25" s="76">
        <f t="shared" si="3"/>
        <v>1.8207678570060712</v>
      </c>
      <c r="W25" s="76">
        <f t="shared" si="4"/>
        <v>1.1273728890642154</v>
      </c>
    </row>
    <row r="26" spans="1:23" x14ac:dyDescent="0.35">
      <c r="A26" s="75" t="s">
        <v>40</v>
      </c>
      <c r="B26" s="74">
        <v>873</v>
      </c>
      <c r="C26" s="75" t="s">
        <v>42</v>
      </c>
      <c r="D26" s="137">
        <v>1.04636768572355</v>
      </c>
      <c r="E26" s="137">
        <v>1.9306249627089371</v>
      </c>
      <c r="F26" s="137">
        <v>1.5055947901145581</v>
      </c>
      <c r="G26" s="90">
        <v>0.26809428720450884</v>
      </c>
      <c r="H26" s="91">
        <f t="shared" si="0"/>
        <v>1.8166768015468375</v>
      </c>
      <c r="I26" s="76">
        <f t="shared" si="1"/>
        <v>1.1187618287335239</v>
      </c>
      <c r="J26" s="232"/>
      <c r="K26" s="137">
        <v>1.04636768572355</v>
      </c>
      <c r="L26" s="137">
        <f t="shared" si="5"/>
        <v>1.9306249627089371</v>
      </c>
      <c r="M26" s="137">
        <f t="shared" si="6"/>
        <v>1.5055947901145581</v>
      </c>
      <c r="N26" s="90">
        <v>8.9828204518065016E-2</v>
      </c>
      <c r="O26" s="76">
        <f t="shared" si="7"/>
        <v>1.8924452654387807</v>
      </c>
      <c r="P26" s="76">
        <f t="shared" si="2"/>
        <v>1.1263386751227182</v>
      </c>
      <c r="R26" s="137">
        <v>1.04636768572355</v>
      </c>
      <c r="S26" s="137">
        <f t="shared" si="8"/>
        <v>1.9306249627089371</v>
      </c>
      <c r="T26" s="137">
        <f t="shared" si="9"/>
        <v>1.5055947901145581</v>
      </c>
      <c r="U26" s="90">
        <v>4.2139658892995117E-3</v>
      </c>
      <c r="V26" s="76">
        <f t="shared" si="3"/>
        <v>1.9288339000597012</v>
      </c>
      <c r="W26" s="76">
        <f t="shared" si="4"/>
        <v>1.1299775385848103</v>
      </c>
    </row>
    <row r="27" spans="1:23" x14ac:dyDescent="0.35">
      <c r="A27" s="75" t="s">
        <v>40</v>
      </c>
      <c r="B27" s="74">
        <v>823</v>
      </c>
      <c r="C27" s="75" t="s">
        <v>43</v>
      </c>
      <c r="D27" s="137">
        <v>1.0566201292045101</v>
      </c>
      <c r="E27" s="137">
        <v>1.8540452459616106</v>
      </c>
      <c r="F27" s="137">
        <v>1.5233343226366614</v>
      </c>
      <c r="G27" s="90">
        <v>0.4458884812780457</v>
      </c>
      <c r="H27" s="91">
        <f t="shared" si="0"/>
        <v>1.7065850546181887</v>
      </c>
      <c r="I27" s="76">
        <f t="shared" si="1"/>
        <v>1.1159546088254271</v>
      </c>
      <c r="J27" s="232"/>
      <c r="K27" s="137">
        <v>1.0566201292045101</v>
      </c>
      <c r="L27" s="137">
        <f t="shared" si="5"/>
        <v>1.8540452459616106</v>
      </c>
      <c r="M27" s="137">
        <f t="shared" si="6"/>
        <v>1.5233343226366614</v>
      </c>
      <c r="N27" s="90">
        <v>0.16205694799055095</v>
      </c>
      <c r="O27" s="76">
        <f t="shared" si="7"/>
        <v>1.8004512430604322</v>
      </c>
      <c r="P27" s="76">
        <f t="shared" si="2"/>
        <v>1.1253412276696515</v>
      </c>
      <c r="R27" s="137">
        <v>1.0566201292045101</v>
      </c>
      <c r="S27" s="137">
        <f t="shared" si="8"/>
        <v>1.8540452459616106</v>
      </c>
      <c r="T27" s="137">
        <f t="shared" si="9"/>
        <v>1.5233343226366614</v>
      </c>
      <c r="U27" s="90">
        <v>0</v>
      </c>
      <c r="V27" s="76">
        <f t="shared" si="3"/>
        <v>1.8540452459616106</v>
      </c>
      <c r="W27" s="76">
        <f t="shared" si="4"/>
        <v>1.1307006279597693</v>
      </c>
    </row>
    <row r="28" spans="1:23" x14ac:dyDescent="0.35">
      <c r="A28" s="75" t="s">
        <v>40</v>
      </c>
      <c r="B28" s="74">
        <v>881</v>
      </c>
      <c r="C28" s="75" t="s">
        <v>44</v>
      </c>
      <c r="D28" s="137">
        <v>1.0361657586641546</v>
      </c>
      <c r="E28" s="137">
        <v>1.7314191837387414</v>
      </c>
      <c r="F28" s="137">
        <v>1.4501274028385172</v>
      </c>
      <c r="G28" s="90">
        <v>0.15066229179986501</v>
      </c>
      <c r="H28" s="91">
        <f t="shared" si="0"/>
        <v>1.6890391193638481</v>
      </c>
      <c r="I28" s="76">
        <f t="shared" si="1"/>
        <v>1.0978365188677086</v>
      </c>
      <c r="J28" s="232"/>
      <c r="K28" s="137">
        <v>1.0346471080358899</v>
      </c>
      <c r="L28" s="137">
        <f t="shared" si="5"/>
        <v>1.7314191837387414</v>
      </c>
      <c r="M28" s="137">
        <f t="shared" si="6"/>
        <v>1.4501274028385172</v>
      </c>
      <c r="N28" s="90">
        <v>4.2491627045799028E-2</v>
      </c>
      <c r="O28" s="76">
        <f t="shared" si="7"/>
        <v>1.7194666382936805</v>
      </c>
      <c r="P28" s="76">
        <f t="shared" si="2"/>
        <v>1.0996643502580801</v>
      </c>
      <c r="R28" s="137">
        <v>1.034314430221297</v>
      </c>
      <c r="S28" s="137">
        <f t="shared" si="8"/>
        <v>1.7314191837387414</v>
      </c>
      <c r="T28" s="137">
        <f t="shared" si="9"/>
        <v>1.4501274028385172</v>
      </c>
      <c r="U28" s="90">
        <v>4.1995218435319885E-3</v>
      </c>
      <c r="V28" s="76">
        <f t="shared" si="3"/>
        <v>1.7302378927604447</v>
      </c>
      <c r="W28" s="76">
        <f t="shared" si="4"/>
        <v>1.1004753334530821</v>
      </c>
    </row>
    <row r="29" spans="1:23" x14ac:dyDescent="0.35">
      <c r="A29" s="75" t="s">
        <v>40</v>
      </c>
      <c r="B29" s="74">
        <v>919</v>
      </c>
      <c r="C29" s="75" t="s">
        <v>45</v>
      </c>
      <c r="D29" s="137">
        <v>1.1015973546735076</v>
      </c>
      <c r="E29" s="137">
        <v>2.3627688414505266</v>
      </c>
      <c r="F29" s="137">
        <v>1.3369545982412108</v>
      </c>
      <c r="G29" s="90">
        <v>0.40471073962858178</v>
      </c>
      <c r="H29" s="91">
        <f t="shared" si="0"/>
        <v>1.9476108003597503</v>
      </c>
      <c r="I29" s="76">
        <f t="shared" si="1"/>
        <v>1.1760389637747812</v>
      </c>
      <c r="J29" s="232"/>
      <c r="K29" s="137">
        <v>1.1006258114353398</v>
      </c>
      <c r="L29" s="137">
        <f t="shared" si="5"/>
        <v>2.3627688414505266</v>
      </c>
      <c r="M29" s="137">
        <f t="shared" si="6"/>
        <v>1.3369545982412108</v>
      </c>
      <c r="N29" s="90">
        <v>4.9532426567527849E-2</v>
      </c>
      <c r="O29" s="76">
        <f t="shared" si="7"/>
        <v>2.3119577727768372</v>
      </c>
      <c r="P29" s="76">
        <f t="shared" si="2"/>
        <v>1.2116964264259558</v>
      </c>
      <c r="R29" s="137">
        <v>1.1006527447328798</v>
      </c>
      <c r="S29" s="137">
        <f t="shared" si="8"/>
        <v>2.3627688414505266</v>
      </c>
      <c r="T29" s="137">
        <f t="shared" si="9"/>
        <v>1.3369545982412108</v>
      </c>
      <c r="U29" s="90">
        <v>5.7474376836540544E-4</v>
      </c>
      <c r="V29" s="76">
        <f t="shared" si="3"/>
        <v>2.3621792611067418</v>
      </c>
      <c r="W29" s="76">
        <f t="shared" si="4"/>
        <v>1.2167401218969782</v>
      </c>
    </row>
    <row r="30" spans="1:23" x14ac:dyDescent="0.35">
      <c r="A30" s="75" t="s">
        <v>40</v>
      </c>
      <c r="B30" s="74">
        <v>821</v>
      </c>
      <c r="C30" s="75" t="s">
        <v>46</v>
      </c>
      <c r="D30" s="137">
        <v>1.0566201292045101</v>
      </c>
      <c r="E30" s="137">
        <v>1.5792241790834154</v>
      </c>
      <c r="F30" s="137">
        <v>1.2790411307412521</v>
      </c>
      <c r="G30" s="90">
        <v>0.30123325865836614</v>
      </c>
      <c r="H30" s="91">
        <f t="shared" si="0"/>
        <v>1.4887990612373039</v>
      </c>
      <c r="I30" s="76">
        <f t="shared" si="1"/>
        <v>1.0941760094873385</v>
      </c>
      <c r="J30" s="232"/>
      <c r="K30" s="137">
        <v>1.0566201292045101</v>
      </c>
      <c r="L30" s="137">
        <f t="shared" si="5"/>
        <v>1.5792241790834154</v>
      </c>
      <c r="M30" s="137">
        <f t="shared" si="6"/>
        <v>1.2790411307412521</v>
      </c>
      <c r="N30" s="90">
        <v>0.19424900566362116</v>
      </c>
      <c r="O30" s="76">
        <f t="shared" si="7"/>
        <v>1.5209139204258755</v>
      </c>
      <c r="P30" s="76">
        <f t="shared" si="2"/>
        <v>1.0973874954061957</v>
      </c>
      <c r="R30" s="137">
        <v>1.0566201292045101</v>
      </c>
      <c r="S30" s="137">
        <f t="shared" si="8"/>
        <v>1.5792241790834154</v>
      </c>
      <c r="T30" s="137">
        <f t="shared" si="9"/>
        <v>1.2790411307412521</v>
      </c>
      <c r="U30" s="90">
        <v>2.8545213521163803E-2</v>
      </c>
      <c r="V30" s="76">
        <f t="shared" si="3"/>
        <v>1.5706553898730546</v>
      </c>
      <c r="W30" s="76">
        <f t="shared" si="4"/>
        <v>1.1023616423509137</v>
      </c>
    </row>
    <row r="31" spans="1:23" x14ac:dyDescent="0.35">
      <c r="A31" s="75" t="s">
        <v>40</v>
      </c>
      <c r="B31" s="74">
        <v>926</v>
      </c>
      <c r="C31" s="75" t="s">
        <v>47</v>
      </c>
      <c r="D31" s="137">
        <v>1</v>
      </c>
      <c r="E31" s="137">
        <v>1.5289537433750431</v>
      </c>
      <c r="F31" s="137">
        <v>1.3734616604413505</v>
      </c>
      <c r="G31" s="90">
        <v>0.28185733011450509</v>
      </c>
      <c r="H31" s="91">
        <f t="shared" si="0"/>
        <v>1.4851271600254092</v>
      </c>
      <c r="I31" s="76">
        <f t="shared" si="1"/>
        <v>1.0485127160025409</v>
      </c>
      <c r="J31" s="232"/>
      <c r="K31" s="137">
        <v>1</v>
      </c>
      <c r="L31" s="137">
        <f t="shared" si="5"/>
        <v>1.5289537433750431</v>
      </c>
      <c r="M31" s="137">
        <f t="shared" si="6"/>
        <v>1.3734616604413505</v>
      </c>
      <c r="N31" s="90">
        <v>9.4807298857261135E-2</v>
      </c>
      <c r="O31" s="76">
        <f t="shared" si="7"/>
        <v>1.5142119589984104</v>
      </c>
      <c r="P31" s="76">
        <f t="shared" si="2"/>
        <v>1.0514211958998412</v>
      </c>
      <c r="R31" s="137">
        <v>1</v>
      </c>
      <c r="S31" s="137">
        <f t="shared" si="8"/>
        <v>1.5289537433750431</v>
      </c>
      <c r="T31" s="137">
        <f t="shared" si="9"/>
        <v>1.3734616604413505</v>
      </c>
      <c r="U31" s="90">
        <v>5.1637858417407142E-3</v>
      </c>
      <c r="V31" s="76">
        <f t="shared" si="3"/>
        <v>1.5281508155586874</v>
      </c>
      <c r="W31" s="76">
        <f t="shared" si="4"/>
        <v>1.0528150815558688</v>
      </c>
    </row>
    <row r="32" spans="1:23" x14ac:dyDescent="0.35">
      <c r="A32" s="75" t="s">
        <v>40</v>
      </c>
      <c r="B32" s="74">
        <v>874</v>
      </c>
      <c r="C32" s="75" t="s">
        <v>48</v>
      </c>
      <c r="D32" s="137">
        <v>1.04636768572355</v>
      </c>
      <c r="E32" s="137">
        <v>1.7335299564042292</v>
      </c>
      <c r="F32" s="137">
        <v>1.5182427939158689</v>
      </c>
      <c r="G32" s="90">
        <v>0.11579893602294283</v>
      </c>
      <c r="H32" s="91">
        <f t="shared" si="0"/>
        <v>1.7085999320486789</v>
      </c>
      <c r="I32" s="76">
        <f t="shared" si="1"/>
        <v>1.107954141783708</v>
      </c>
      <c r="J32" s="232"/>
      <c r="K32" s="137">
        <v>1.04636768572355</v>
      </c>
      <c r="L32" s="137">
        <f t="shared" si="5"/>
        <v>1.7335299564042292</v>
      </c>
      <c r="M32" s="137">
        <f t="shared" si="6"/>
        <v>1.5182427939158689</v>
      </c>
      <c r="N32" s="90">
        <v>6.5386800527055006E-2</v>
      </c>
      <c r="O32" s="76">
        <f t="shared" si="7"/>
        <v>1.7194530176545673</v>
      </c>
      <c r="P32" s="76">
        <f t="shared" si="2"/>
        <v>1.1090394503442969</v>
      </c>
      <c r="R32" s="137">
        <v>1.04636768572355</v>
      </c>
      <c r="S32" s="137">
        <f t="shared" si="8"/>
        <v>1.7335299564042292</v>
      </c>
      <c r="T32" s="137">
        <f t="shared" si="9"/>
        <v>1.5182427939158689</v>
      </c>
      <c r="U32" s="90">
        <v>1.841216173784714E-3</v>
      </c>
      <c r="V32" s="76">
        <f t="shared" si="3"/>
        <v>1.7331335661986473</v>
      </c>
      <c r="W32" s="76">
        <f t="shared" si="4"/>
        <v>1.1104075051987048</v>
      </c>
    </row>
    <row r="33" spans="1:23" x14ac:dyDescent="0.35">
      <c r="A33" s="75" t="s">
        <v>40</v>
      </c>
      <c r="B33" s="74">
        <v>882</v>
      </c>
      <c r="C33" s="75" t="s">
        <v>49</v>
      </c>
      <c r="D33" s="137">
        <v>1.0127887413944601</v>
      </c>
      <c r="E33" s="137">
        <v>1.883667432280389</v>
      </c>
      <c r="F33" s="137">
        <v>1.3892695215022857</v>
      </c>
      <c r="G33" s="90">
        <v>0.26764485194593735</v>
      </c>
      <c r="H33" s="91">
        <f t="shared" si="0"/>
        <v>1.7513443766478027</v>
      </c>
      <c r="I33" s="76">
        <f t="shared" si="1"/>
        <v>1.0853654307803484</v>
      </c>
      <c r="J33" s="232"/>
      <c r="K33" s="137">
        <v>1.0127887413944601</v>
      </c>
      <c r="L33" s="137">
        <f t="shared" si="5"/>
        <v>1.883667432280389</v>
      </c>
      <c r="M33" s="137">
        <f t="shared" si="6"/>
        <v>1.3892695215022857</v>
      </c>
      <c r="N33" s="90">
        <v>6.8736963133168169E-2</v>
      </c>
      <c r="O33" s="76">
        <f t="shared" si="7"/>
        <v>1.8496840213141192</v>
      </c>
      <c r="P33" s="76">
        <f t="shared" si="2"/>
        <v>1.0951993952469801</v>
      </c>
      <c r="R33" s="137">
        <v>1.0127887413944601</v>
      </c>
      <c r="S33" s="137">
        <f t="shared" si="8"/>
        <v>1.883667432280389</v>
      </c>
      <c r="T33" s="137">
        <f t="shared" si="9"/>
        <v>1.3892695215022857</v>
      </c>
      <c r="U33" s="90">
        <v>0</v>
      </c>
      <c r="V33" s="76">
        <f t="shared" si="3"/>
        <v>1.883667432280389</v>
      </c>
      <c r="W33" s="76">
        <f t="shared" si="4"/>
        <v>1.098597736343607</v>
      </c>
    </row>
    <row r="34" spans="1:23" x14ac:dyDescent="0.35">
      <c r="A34" s="75" t="s">
        <v>40</v>
      </c>
      <c r="B34" s="74">
        <v>935</v>
      </c>
      <c r="C34" s="75" t="s">
        <v>50</v>
      </c>
      <c r="D34" s="137">
        <v>1.0000863170360801</v>
      </c>
      <c r="E34" s="137">
        <v>1.6152848217938056</v>
      </c>
      <c r="F34" s="137">
        <v>1.3991706282305041</v>
      </c>
      <c r="G34" s="90">
        <v>0.25532096464165588</v>
      </c>
      <c r="H34" s="91">
        <f t="shared" si="0"/>
        <v>1.5601063374204698</v>
      </c>
      <c r="I34" s="76">
        <f t="shared" si="1"/>
        <v>1.0560796873709113</v>
      </c>
      <c r="J34" s="232"/>
      <c r="K34" s="137">
        <v>1.0000863170360801</v>
      </c>
      <c r="L34" s="137">
        <f t="shared" si="5"/>
        <v>1.6152848217938056</v>
      </c>
      <c r="M34" s="137">
        <f t="shared" si="6"/>
        <v>1.3991706282305041</v>
      </c>
      <c r="N34" s="90">
        <v>3.8340731188291066E-2</v>
      </c>
      <c r="O34" s="76">
        <f t="shared" si="7"/>
        <v>1.6069988455924209</v>
      </c>
      <c r="P34" s="76">
        <f t="shared" si="2"/>
        <v>1.0607689381881062</v>
      </c>
      <c r="R34" s="137">
        <v>1.0000863170360801</v>
      </c>
      <c r="S34" s="137">
        <f t="shared" si="8"/>
        <v>1.6152848217938056</v>
      </c>
      <c r="T34" s="137">
        <f t="shared" si="9"/>
        <v>1.3991706282305041</v>
      </c>
      <c r="U34" s="90">
        <v>2.4149751546752342E-4</v>
      </c>
      <c r="V34" s="76">
        <f t="shared" si="3"/>
        <v>1.6152326307530027</v>
      </c>
      <c r="W34" s="76">
        <f t="shared" si="4"/>
        <v>1.0615923167041645</v>
      </c>
    </row>
    <row r="35" spans="1:23" x14ac:dyDescent="0.35">
      <c r="A35" s="75" t="s">
        <v>40</v>
      </c>
      <c r="B35" s="74">
        <v>883</v>
      </c>
      <c r="C35" s="75" t="s">
        <v>51</v>
      </c>
      <c r="D35" s="137">
        <v>1.07831576426233</v>
      </c>
      <c r="E35" s="137">
        <v>1.743133368016144</v>
      </c>
      <c r="F35" s="137">
        <v>1.4952719344803598</v>
      </c>
      <c r="G35" s="90">
        <v>0.39118869669598083</v>
      </c>
      <c r="H35" s="91">
        <f t="shared" si="0"/>
        <v>1.6461727768700833</v>
      </c>
      <c r="I35" s="76">
        <f t="shared" si="1"/>
        <v>1.1272698890968724</v>
      </c>
      <c r="J35" s="232"/>
      <c r="K35" s="137">
        <v>1.07831576426233</v>
      </c>
      <c r="L35" s="137">
        <f t="shared" si="5"/>
        <v>1.743133368016144</v>
      </c>
      <c r="M35" s="137">
        <f t="shared" si="6"/>
        <v>1.4952719344803598</v>
      </c>
      <c r="N35" s="90">
        <v>6.0217431906142781E-2</v>
      </c>
      <c r="O35" s="76">
        <f t="shared" si="7"/>
        <v>1.728207789020044</v>
      </c>
      <c r="P35" s="76">
        <f t="shared" si="2"/>
        <v>1.1354733903118686</v>
      </c>
      <c r="R35" s="137">
        <v>1.07831576426233</v>
      </c>
      <c r="S35" s="137">
        <f t="shared" si="8"/>
        <v>1.743133368016144</v>
      </c>
      <c r="T35" s="137">
        <f t="shared" si="9"/>
        <v>1.4952719344803598</v>
      </c>
      <c r="U35" s="90">
        <v>0</v>
      </c>
      <c r="V35" s="76">
        <f t="shared" si="3"/>
        <v>1.743133368016144</v>
      </c>
      <c r="W35" s="76">
        <f t="shared" si="4"/>
        <v>1.1369659482114787</v>
      </c>
    </row>
    <row r="36" spans="1:23" x14ac:dyDescent="0.35">
      <c r="A36" s="75" t="s">
        <v>52</v>
      </c>
      <c r="B36" s="74">
        <v>202</v>
      </c>
      <c r="C36" s="75" t="s">
        <v>53</v>
      </c>
      <c r="D36" s="137">
        <v>1.30336750992321</v>
      </c>
      <c r="E36" s="137">
        <v>3.7983312101967837</v>
      </c>
      <c r="F36" s="137">
        <v>2.2120831825925893</v>
      </c>
      <c r="G36" s="90">
        <v>0.4105286696933611</v>
      </c>
      <c r="H36" s="91">
        <f t="shared" si="0"/>
        <v>3.1471309176207161</v>
      </c>
      <c r="I36" s="76">
        <f t="shared" si="1"/>
        <v>1.4574070997006396</v>
      </c>
      <c r="J36" s="233"/>
      <c r="K36" s="137">
        <v>1.30336750992321</v>
      </c>
      <c r="L36" s="137">
        <f t="shared" si="5"/>
        <v>3.7983312101967837</v>
      </c>
      <c r="M36" s="137">
        <f t="shared" si="6"/>
        <v>2.2120831825925893</v>
      </c>
      <c r="N36" s="90">
        <v>0.14802149429205086</v>
      </c>
      <c r="O36" s="76">
        <f t="shared" si="7"/>
        <v>3.5635324068329925</v>
      </c>
      <c r="P36" s="76">
        <f t="shared" si="2"/>
        <v>1.4990472486218673</v>
      </c>
      <c r="R36" s="137">
        <v>1.30336750992321</v>
      </c>
      <c r="S36" s="137">
        <f t="shared" si="8"/>
        <v>3.7983312101967837</v>
      </c>
      <c r="T36" s="137">
        <f t="shared" si="9"/>
        <v>2.2120831825925893</v>
      </c>
      <c r="U36" s="90">
        <v>0</v>
      </c>
      <c r="V36" s="76">
        <f t="shared" si="3"/>
        <v>3.7983312101967837</v>
      </c>
      <c r="W36" s="76">
        <f t="shared" si="4"/>
        <v>1.5225271289582465</v>
      </c>
    </row>
    <row r="37" spans="1:23" x14ac:dyDescent="0.35">
      <c r="A37" s="75" t="s">
        <v>52</v>
      </c>
      <c r="B37" s="74">
        <v>204</v>
      </c>
      <c r="C37" s="75" t="s">
        <v>54</v>
      </c>
      <c r="D37" s="137">
        <v>1.30336750992321</v>
      </c>
      <c r="E37" s="137">
        <v>2.9125566825964686</v>
      </c>
      <c r="F37" s="137">
        <v>1.4303946486575561</v>
      </c>
      <c r="G37" s="90">
        <v>0.27562237983383192</v>
      </c>
      <c r="H37" s="91">
        <f t="shared" si="0"/>
        <v>2.5040396555028726</v>
      </c>
      <c r="I37" s="76">
        <f t="shared" si="1"/>
        <v>1.3930979734888553</v>
      </c>
      <c r="J37" s="233"/>
      <c r="K37" s="137">
        <v>1.30336750992321</v>
      </c>
      <c r="L37" s="137">
        <f t="shared" si="5"/>
        <v>2.9125566825964686</v>
      </c>
      <c r="M37" s="137">
        <f t="shared" si="6"/>
        <v>1.4303946486575561</v>
      </c>
      <c r="N37" s="90">
        <v>0.17569772558439486</v>
      </c>
      <c r="O37" s="76">
        <f t="shared" si="7"/>
        <v>2.6521441842858606</v>
      </c>
      <c r="P37" s="76">
        <f t="shared" si="2"/>
        <v>1.4079084263671542</v>
      </c>
      <c r="R37" s="137">
        <v>1.30336750992321</v>
      </c>
      <c r="S37" s="137">
        <f t="shared" si="8"/>
        <v>2.9125566825964686</v>
      </c>
      <c r="T37" s="137">
        <f t="shared" si="9"/>
        <v>1.4303946486575561</v>
      </c>
      <c r="U37" s="90">
        <v>2.3076077757085679E-2</v>
      </c>
      <c r="V37" s="76">
        <f t="shared" si="3"/>
        <v>2.878354196252694</v>
      </c>
      <c r="W37" s="76">
        <f t="shared" si="4"/>
        <v>1.4305294275638376</v>
      </c>
    </row>
    <row r="38" spans="1:23" x14ac:dyDescent="0.35">
      <c r="A38" s="75" t="s">
        <v>52</v>
      </c>
      <c r="B38" s="74">
        <v>205</v>
      </c>
      <c r="C38" s="75" t="s">
        <v>55</v>
      </c>
      <c r="D38" s="137">
        <v>1.30336750992321</v>
      </c>
      <c r="E38" s="137">
        <v>4.2972232262861265</v>
      </c>
      <c r="F38" s="137">
        <v>1.9152026716820665</v>
      </c>
      <c r="G38" s="90">
        <v>0.43488757981454995</v>
      </c>
      <c r="H38" s="91">
        <f t="shared" si="0"/>
        <v>3.2613120722258548</v>
      </c>
      <c r="I38" s="76">
        <f t="shared" si="1"/>
        <v>1.4688252151611536</v>
      </c>
      <c r="J38" s="232"/>
      <c r="K38" s="137">
        <v>1.30336750992321</v>
      </c>
      <c r="L38" s="137">
        <f t="shared" si="5"/>
        <v>4.2972232262861265</v>
      </c>
      <c r="M38" s="137">
        <f t="shared" si="6"/>
        <v>1.9152026716820665</v>
      </c>
      <c r="N38" s="90">
        <v>0.19708335669504931</v>
      </c>
      <c r="O38" s="76">
        <f t="shared" si="7"/>
        <v>3.8277666196681555</v>
      </c>
      <c r="P38" s="76">
        <f t="shared" si="2"/>
        <v>1.5254706699053837</v>
      </c>
      <c r="R38" s="137">
        <v>1.30336750992321</v>
      </c>
      <c r="S38" s="137">
        <f t="shared" si="8"/>
        <v>4.2972232262861265</v>
      </c>
      <c r="T38" s="137">
        <f t="shared" si="9"/>
        <v>1.9152026716820665</v>
      </c>
      <c r="U38" s="90">
        <v>1.2812803783569705E-2</v>
      </c>
      <c r="V38" s="76">
        <f t="shared" si="3"/>
        <v>4.2667028643115543</v>
      </c>
      <c r="W38" s="76">
        <f t="shared" si="4"/>
        <v>1.5693642943697235</v>
      </c>
    </row>
    <row r="39" spans="1:23" x14ac:dyDescent="0.35">
      <c r="A39" s="75" t="s">
        <v>52</v>
      </c>
      <c r="B39" s="74">
        <v>309</v>
      </c>
      <c r="C39" s="75" t="s">
        <v>56</v>
      </c>
      <c r="D39" s="137">
        <v>1.1081296382371399</v>
      </c>
      <c r="E39" s="137">
        <v>3.2496145139864212</v>
      </c>
      <c r="F39" s="137">
        <v>1.4271110142615229</v>
      </c>
      <c r="G39" s="90">
        <v>0.49569004867400879</v>
      </c>
      <c r="H39" s="91">
        <f t="shared" si="0"/>
        <v>2.346217665499235</v>
      </c>
      <c r="I39" s="76">
        <f t="shared" si="1"/>
        <v>1.2211254771396356</v>
      </c>
      <c r="J39" s="232"/>
      <c r="K39" s="137">
        <v>1.1081296382371399</v>
      </c>
      <c r="L39" s="137">
        <f t="shared" si="5"/>
        <v>3.2496145139864212</v>
      </c>
      <c r="M39" s="137">
        <f t="shared" si="6"/>
        <v>1.4271110142615229</v>
      </c>
      <c r="N39" s="90">
        <v>0.1968791691552676</v>
      </c>
      <c r="O39" s="76">
        <f t="shared" si="7"/>
        <v>2.8908015391780157</v>
      </c>
      <c r="P39" s="76">
        <f t="shared" si="2"/>
        <v>1.2755838645075137</v>
      </c>
      <c r="R39" s="137">
        <v>1.1081296382371399</v>
      </c>
      <c r="S39" s="137">
        <f t="shared" si="8"/>
        <v>3.2496145139864212</v>
      </c>
      <c r="T39" s="137">
        <f t="shared" si="9"/>
        <v>1.4271110142615229</v>
      </c>
      <c r="U39" s="90">
        <v>3.5709562227218619E-2</v>
      </c>
      <c r="V39" s="76">
        <f t="shared" si="3"/>
        <v>3.1845337118536712</v>
      </c>
      <c r="W39" s="76">
        <f t="shared" si="4"/>
        <v>1.3049570817750793</v>
      </c>
    </row>
    <row r="40" spans="1:23" x14ac:dyDescent="0.35">
      <c r="A40" s="75" t="s">
        <v>52</v>
      </c>
      <c r="B40" s="74">
        <v>206</v>
      </c>
      <c r="C40" s="75" t="s">
        <v>57</v>
      </c>
      <c r="D40" s="137">
        <v>1.30336750992321</v>
      </c>
      <c r="E40" s="137">
        <v>3.1973896651294762</v>
      </c>
      <c r="F40" s="137">
        <v>2.1312357557288775</v>
      </c>
      <c r="G40" s="90">
        <v>0.49840677875667905</v>
      </c>
      <c r="H40" s="91">
        <f t="shared" si="0"/>
        <v>2.6660113294862837</v>
      </c>
      <c r="I40" s="76">
        <f t="shared" si="1"/>
        <v>1.4092951408871965</v>
      </c>
      <c r="J40" s="232"/>
      <c r="K40" s="137">
        <v>1.30336750992321</v>
      </c>
      <c r="L40" s="137">
        <f t="shared" si="5"/>
        <v>3.1973896651294762</v>
      </c>
      <c r="M40" s="137">
        <f t="shared" si="6"/>
        <v>2.1312357557288775</v>
      </c>
      <c r="N40" s="90">
        <v>0.38123349948625967</v>
      </c>
      <c r="O40" s="76">
        <f t="shared" si="7"/>
        <v>2.7909360792577296</v>
      </c>
      <c r="P40" s="76">
        <f t="shared" si="2"/>
        <v>1.421787615864341</v>
      </c>
      <c r="R40" s="137">
        <v>1.30336750992321</v>
      </c>
      <c r="S40" s="137">
        <f t="shared" si="8"/>
        <v>3.1973896651294762</v>
      </c>
      <c r="T40" s="137">
        <f t="shared" si="9"/>
        <v>2.1312357557288775</v>
      </c>
      <c r="U40" s="90">
        <v>0.13766439595363961</v>
      </c>
      <c r="V40" s="76">
        <f t="shared" si="3"/>
        <v>3.0506182311982313</v>
      </c>
      <c r="W40" s="76">
        <f t="shared" si="4"/>
        <v>1.4477558310583913</v>
      </c>
    </row>
    <row r="41" spans="1:23" x14ac:dyDescent="0.35">
      <c r="A41" s="75" t="s">
        <v>52</v>
      </c>
      <c r="B41" s="74">
        <v>207</v>
      </c>
      <c r="C41" s="75" t="s">
        <v>58</v>
      </c>
      <c r="D41" s="137">
        <v>1.30336750992321</v>
      </c>
      <c r="E41" s="137">
        <v>3.9860208193583819</v>
      </c>
      <c r="F41" s="137">
        <v>2.3200337382168605</v>
      </c>
      <c r="G41" s="90">
        <v>0.35141577113838579</v>
      </c>
      <c r="H41" s="91">
        <f t="shared" si="0"/>
        <v>3.4005666845324454</v>
      </c>
      <c r="I41" s="76">
        <f t="shared" si="1"/>
        <v>1.4827506763918126</v>
      </c>
      <c r="J41" s="232"/>
      <c r="K41" s="137">
        <v>1.30336750992321</v>
      </c>
      <c r="L41" s="137">
        <f t="shared" si="5"/>
        <v>3.9860208193583819</v>
      </c>
      <c r="M41" s="137">
        <f t="shared" si="6"/>
        <v>2.3200337382168605</v>
      </c>
      <c r="N41" s="90">
        <v>0.15618742365889129</v>
      </c>
      <c r="O41" s="76">
        <f t="shared" si="7"/>
        <v>3.7258145893058918</v>
      </c>
      <c r="P41" s="76">
        <f t="shared" si="2"/>
        <v>1.5152754668691573</v>
      </c>
      <c r="R41" s="137">
        <v>1.30336750992321</v>
      </c>
      <c r="S41" s="137">
        <f t="shared" si="8"/>
        <v>3.9860208193583819</v>
      </c>
      <c r="T41" s="137">
        <f t="shared" si="9"/>
        <v>2.3200337382168605</v>
      </c>
      <c r="U41" s="90">
        <v>9.0128940756837944E-2</v>
      </c>
      <c r="V41" s="76">
        <f t="shared" si="3"/>
        <v>3.8358671684205201</v>
      </c>
      <c r="W41" s="76">
        <f t="shared" si="4"/>
        <v>1.5262807247806203</v>
      </c>
    </row>
    <row r="42" spans="1:23" x14ac:dyDescent="0.35">
      <c r="A42" s="75" t="s">
        <v>52</v>
      </c>
      <c r="B42" s="74">
        <v>208</v>
      </c>
      <c r="C42" s="75" t="s">
        <v>59</v>
      </c>
      <c r="D42" s="137">
        <v>1.30336750992321</v>
      </c>
      <c r="E42" s="137">
        <v>2.9300632116151473</v>
      </c>
      <c r="F42" s="137">
        <v>2.1486023405138082</v>
      </c>
      <c r="G42" s="90">
        <v>0.43224416187613263</v>
      </c>
      <c r="H42" s="91">
        <f t="shared" si="0"/>
        <v>2.5922813123469566</v>
      </c>
      <c r="I42" s="76">
        <f t="shared" si="1"/>
        <v>1.4019221391732639</v>
      </c>
      <c r="J42" s="232"/>
      <c r="K42" s="137">
        <v>1.30336750992321</v>
      </c>
      <c r="L42" s="137">
        <f t="shared" si="5"/>
        <v>2.9300632116151473</v>
      </c>
      <c r="M42" s="137">
        <f t="shared" si="6"/>
        <v>2.1486023405138082</v>
      </c>
      <c r="N42" s="90">
        <v>0.12855006297103769</v>
      </c>
      <c r="O42" s="76">
        <f t="shared" si="7"/>
        <v>2.8296063674256682</v>
      </c>
      <c r="P42" s="76">
        <f t="shared" si="2"/>
        <v>1.4256546446811349</v>
      </c>
      <c r="R42" s="137">
        <v>1.30336750992321</v>
      </c>
      <c r="S42" s="137">
        <f t="shared" si="8"/>
        <v>2.9300632116151473</v>
      </c>
      <c r="T42" s="137">
        <f t="shared" si="9"/>
        <v>2.1486023405138082</v>
      </c>
      <c r="U42" s="90">
        <v>0</v>
      </c>
      <c r="V42" s="76">
        <f t="shared" si="3"/>
        <v>2.9300632116151473</v>
      </c>
      <c r="W42" s="76">
        <f t="shared" si="4"/>
        <v>1.4357003291000829</v>
      </c>
    </row>
    <row r="43" spans="1:23" x14ac:dyDescent="0.35">
      <c r="A43" s="75" t="s">
        <v>52</v>
      </c>
      <c r="B43" s="74">
        <v>209</v>
      </c>
      <c r="C43" s="75" t="s">
        <v>60</v>
      </c>
      <c r="D43" s="137">
        <v>1.30336750992321</v>
      </c>
      <c r="E43" s="137">
        <v>2.5044389555207602</v>
      </c>
      <c r="F43" s="137">
        <v>1.5298789822739387</v>
      </c>
      <c r="G43" s="90">
        <v>0.37815285968226697</v>
      </c>
      <c r="H43" s="91">
        <f t="shared" si="0"/>
        <v>2.135906314705601</v>
      </c>
      <c r="I43" s="76">
        <f t="shared" si="1"/>
        <v>1.3562846394091284</v>
      </c>
      <c r="J43" s="232"/>
      <c r="K43" s="137">
        <v>1.30336750992321</v>
      </c>
      <c r="L43" s="137">
        <f t="shared" si="5"/>
        <v>2.5044389555207602</v>
      </c>
      <c r="M43" s="137">
        <f t="shared" si="6"/>
        <v>1.5298789822739387</v>
      </c>
      <c r="N43" s="90">
        <v>4.7825451091503941E-2</v>
      </c>
      <c r="O43" s="76">
        <f t="shared" si="7"/>
        <v>2.4578301851845072</v>
      </c>
      <c r="P43" s="76">
        <f t="shared" si="2"/>
        <v>1.3884770264570188</v>
      </c>
      <c r="R43" s="137">
        <v>1.30336750992321</v>
      </c>
      <c r="S43" s="137">
        <f t="shared" si="8"/>
        <v>2.5044389555207602</v>
      </c>
      <c r="T43" s="137">
        <f t="shared" si="9"/>
        <v>1.5298789822739387</v>
      </c>
      <c r="U43" s="90">
        <v>0</v>
      </c>
      <c r="V43" s="76">
        <f t="shared" si="3"/>
        <v>2.5044389555207602</v>
      </c>
      <c r="W43" s="76">
        <f t="shared" si="4"/>
        <v>1.3931379034906441</v>
      </c>
    </row>
    <row r="44" spans="1:23" x14ac:dyDescent="0.35">
      <c r="A44" s="75" t="s">
        <v>52</v>
      </c>
      <c r="B44" s="74">
        <v>316</v>
      </c>
      <c r="C44" s="75" t="s">
        <v>61</v>
      </c>
      <c r="D44" s="137">
        <v>1.1081296382371399</v>
      </c>
      <c r="E44" s="137">
        <v>2.217033449750343</v>
      </c>
      <c r="F44" s="137">
        <v>1.6865432858476039</v>
      </c>
      <c r="G44" s="90">
        <v>0.60964738816399111</v>
      </c>
      <c r="H44" s="91">
        <f t="shared" si="0"/>
        <v>1.8936215068803506</v>
      </c>
      <c r="I44" s="76">
        <f t="shared" si="1"/>
        <v>1.1758658612777473</v>
      </c>
      <c r="J44" s="232"/>
      <c r="K44" s="137">
        <v>1.1081296382371399</v>
      </c>
      <c r="L44" s="137">
        <f t="shared" si="5"/>
        <v>2.217033449750343</v>
      </c>
      <c r="M44" s="137">
        <f t="shared" si="6"/>
        <v>1.6865432858476039</v>
      </c>
      <c r="N44" s="90">
        <v>0.25216083377411219</v>
      </c>
      <c r="O44" s="76">
        <f t="shared" si="7"/>
        <v>2.083264607711663</v>
      </c>
      <c r="P44" s="76">
        <f t="shared" si="2"/>
        <v>1.1948301713608784</v>
      </c>
      <c r="R44" s="137">
        <v>1.1081296382371399</v>
      </c>
      <c r="S44" s="137">
        <f t="shared" si="8"/>
        <v>2.217033449750343</v>
      </c>
      <c r="T44" s="137">
        <f t="shared" si="9"/>
        <v>1.6865432858476039</v>
      </c>
      <c r="U44" s="90">
        <v>0</v>
      </c>
      <c r="V44" s="76">
        <f t="shared" si="3"/>
        <v>2.217033449750343</v>
      </c>
      <c r="W44" s="76">
        <f t="shared" si="4"/>
        <v>1.2082070555647464</v>
      </c>
    </row>
    <row r="45" spans="1:23" x14ac:dyDescent="0.35">
      <c r="A45" s="75" t="s">
        <v>52</v>
      </c>
      <c r="B45" s="74">
        <v>210</v>
      </c>
      <c r="C45" s="75" t="s">
        <v>62</v>
      </c>
      <c r="D45" s="137">
        <v>1.30336750992321</v>
      </c>
      <c r="E45" s="137">
        <v>2.820855494919007</v>
      </c>
      <c r="F45" s="137">
        <v>1.8773028734859309</v>
      </c>
      <c r="G45" s="90">
        <v>0.48894617637805005</v>
      </c>
      <c r="H45" s="91">
        <f t="shared" si="0"/>
        <v>2.3595090484578187</v>
      </c>
      <c r="I45" s="76">
        <f t="shared" si="1"/>
        <v>1.3786449127843501</v>
      </c>
      <c r="J45" s="232"/>
      <c r="K45" s="137">
        <v>1.30336750992321</v>
      </c>
      <c r="L45" s="137">
        <f t="shared" si="5"/>
        <v>2.820855494919007</v>
      </c>
      <c r="M45" s="137">
        <f t="shared" si="6"/>
        <v>1.8773028734859309</v>
      </c>
      <c r="N45" s="90">
        <v>0.1521142191012721</v>
      </c>
      <c r="O45" s="76">
        <f t="shared" si="7"/>
        <v>2.6773277247287566</v>
      </c>
      <c r="P45" s="76">
        <f t="shared" si="2"/>
        <v>1.4104267804114439</v>
      </c>
      <c r="R45" s="137">
        <v>1.30336750992321</v>
      </c>
      <c r="S45" s="137">
        <f t="shared" si="8"/>
        <v>2.820855494919007</v>
      </c>
      <c r="T45" s="137">
        <f t="shared" si="9"/>
        <v>1.8773028734859309</v>
      </c>
      <c r="U45" s="90">
        <v>0</v>
      </c>
      <c r="V45" s="76">
        <f t="shared" si="3"/>
        <v>2.820855494919007</v>
      </c>
      <c r="W45" s="76">
        <f t="shared" si="4"/>
        <v>1.4247795574304689</v>
      </c>
    </row>
    <row r="46" spans="1:23" x14ac:dyDescent="0.35">
      <c r="A46" s="75" t="s">
        <v>52</v>
      </c>
      <c r="B46" s="74">
        <v>211</v>
      </c>
      <c r="C46" s="75" t="s">
        <v>63</v>
      </c>
      <c r="D46" s="137">
        <v>1.30336750992321</v>
      </c>
      <c r="E46" s="137">
        <v>2.8668224691888482</v>
      </c>
      <c r="F46" s="137">
        <v>1.6133094262618055</v>
      </c>
      <c r="G46" s="90">
        <v>0.6259847495519304</v>
      </c>
      <c r="H46" s="91">
        <f t="shared" si="0"/>
        <v>2.0821424209520849</v>
      </c>
      <c r="I46" s="76">
        <f t="shared" si="1"/>
        <v>1.3509082500337766</v>
      </c>
      <c r="J46" s="232"/>
      <c r="K46" s="137">
        <v>1.30336750992321</v>
      </c>
      <c r="L46" s="137">
        <f t="shared" si="5"/>
        <v>2.8668224691888482</v>
      </c>
      <c r="M46" s="137">
        <f t="shared" si="6"/>
        <v>1.6133094262618055</v>
      </c>
      <c r="N46" s="90">
        <v>0.14691157256554077</v>
      </c>
      <c r="O46" s="76">
        <f t="shared" si="7"/>
        <v>2.6826668968210203</v>
      </c>
      <c r="P46" s="76">
        <f t="shared" si="2"/>
        <v>1.4109606976206701</v>
      </c>
      <c r="R46" s="137">
        <v>1.30336750992321</v>
      </c>
      <c r="S46" s="137">
        <f t="shared" si="8"/>
        <v>2.8668224691888482</v>
      </c>
      <c r="T46" s="137">
        <f t="shared" si="9"/>
        <v>1.6133094262618055</v>
      </c>
      <c r="U46" s="90">
        <v>0</v>
      </c>
      <c r="V46" s="76">
        <f t="shared" si="3"/>
        <v>2.8668224691888482</v>
      </c>
      <c r="W46" s="76">
        <f t="shared" si="4"/>
        <v>1.4293762548574529</v>
      </c>
    </row>
    <row r="47" spans="1:23" x14ac:dyDescent="0.35">
      <c r="A47" s="75" t="s">
        <v>52</v>
      </c>
      <c r="B47" s="74">
        <v>212</v>
      </c>
      <c r="C47" s="75" t="s">
        <v>64</v>
      </c>
      <c r="D47" s="137">
        <v>1.30336750992321</v>
      </c>
      <c r="E47" s="137">
        <v>3.4367064304427317</v>
      </c>
      <c r="F47" s="137">
        <v>1.8616744945778905</v>
      </c>
      <c r="G47" s="90">
        <v>0.33627314611293746</v>
      </c>
      <c r="H47" s="91">
        <f t="shared" ref="H47:H78" si="10">((1-G47)*E47)+(G47*F47)</f>
        <v>2.9070654861411112</v>
      </c>
      <c r="I47" s="76">
        <f t="shared" ref="I47:I78" si="11">(D47*80%)+ (H47*10%) + 10%</f>
        <v>1.4334005565526793</v>
      </c>
      <c r="J47" s="232"/>
      <c r="K47" s="137">
        <v>1.30336750992321</v>
      </c>
      <c r="L47" s="137">
        <f t="shared" si="5"/>
        <v>3.4367064304427317</v>
      </c>
      <c r="M47" s="137">
        <f t="shared" si="6"/>
        <v>1.8616744945778905</v>
      </c>
      <c r="N47" s="90">
        <v>7.3103787501790835E-2</v>
      </c>
      <c r="O47" s="76">
        <f t="shared" ref="O47:O78" si="12">((1-N47)*L47)+(N47*M47)</f>
        <v>3.3215656304947343</v>
      </c>
      <c r="P47" s="76">
        <f t="shared" ref="P47:P78" si="13" xml:space="preserve"> (80% * K47) + (10% * O47) + 10%</f>
        <v>1.4748505709880415</v>
      </c>
      <c r="R47" s="137">
        <v>1.30336750992321</v>
      </c>
      <c r="S47" s="137">
        <f t="shared" si="8"/>
        <v>3.4367064304427317</v>
      </c>
      <c r="T47" s="137">
        <f t="shared" si="9"/>
        <v>1.8616744945778905</v>
      </c>
      <c r="U47" s="90">
        <v>0</v>
      </c>
      <c r="V47" s="76">
        <f t="shared" si="3"/>
        <v>3.4367064304427317</v>
      </c>
      <c r="W47" s="76">
        <f t="shared" si="4"/>
        <v>1.4863646509828414</v>
      </c>
    </row>
    <row r="48" spans="1:23" x14ac:dyDescent="0.35">
      <c r="A48" s="75" t="s">
        <v>52</v>
      </c>
      <c r="B48" s="74">
        <v>213</v>
      </c>
      <c r="C48" s="75" t="s">
        <v>65</v>
      </c>
      <c r="D48" s="137">
        <v>1.30336750992321</v>
      </c>
      <c r="E48" s="137">
        <v>4.3121791519469896</v>
      </c>
      <c r="F48" s="137">
        <v>2.3215768025471704</v>
      </c>
      <c r="G48" s="90">
        <v>0.4869769439781072</v>
      </c>
      <c r="H48" s="91">
        <f t="shared" si="10"/>
        <v>3.3428017031606254</v>
      </c>
      <c r="I48" s="76">
        <f t="shared" si="11"/>
        <v>1.4769741782546306</v>
      </c>
      <c r="J48" s="232"/>
      <c r="K48" s="137">
        <v>1.30336750992321</v>
      </c>
      <c r="L48" s="137">
        <f t="shared" si="5"/>
        <v>4.3121791519469896</v>
      </c>
      <c r="M48" s="137">
        <f t="shared" si="6"/>
        <v>2.3215768025471704</v>
      </c>
      <c r="N48" s="90">
        <v>0.25302284958430937</v>
      </c>
      <c r="O48" s="76">
        <f t="shared" si="12"/>
        <v>3.808511273112626</v>
      </c>
      <c r="P48" s="76">
        <f t="shared" si="13"/>
        <v>1.5235451352498308</v>
      </c>
      <c r="R48" s="137">
        <v>1.30336750992321</v>
      </c>
      <c r="S48" s="137">
        <f t="shared" si="8"/>
        <v>4.3121791519469896</v>
      </c>
      <c r="T48" s="137">
        <f t="shared" si="9"/>
        <v>2.3215768025471704</v>
      </c>
      <c r="U48" s="90">
        <v>3.4298728085517954E-3</v>
      </c>
      <c r="V48" s="76">
        <f t="shared" si="3"/>
        <v>4.3053516390761439</v>
      </c>
      <c r="W48" s="76">
        <f t="shared" si="4"/>
        <v>1.5732291718461826</v>
      </c>
    </row>
    <row r="49" spans="1:23" x14ac:dyDescent="0.35">
      <c r="A49" s="75" t="s">
        <v>66</v>
      </c>
      <c r="B49" s="74">
        <v>841</v>
      </c>
      <c r="C49" s="75" t="s">
        <v>67</v>
      </c>
      <c r="D49" s="137">
        <v>1</v>
      </c>
      <c r="E49" s="137">
        <v>1.4158684279272686</v>
      </c>
      <c r="F49" s="137">
        <v>1.2997302066790912</v>
      </c>
      <c r="G49" s="90">
        <v>0.43796818928783732</v>
      </c>
      <c r="H49" s="91">
        <f t="shared" si="10"/>
        <v>1.365003581460094</v>
      </c>
      <c r="I49" s="76">
        <f t="shared" si="11"/>
        <v>1.0365003581460095</v>
      </c>
      <c r="J49" s="232"/>
      <c r="K49" s="137">
        <v>1</v>
      </c>
      <c r="L49" s="137">
        <f t="shared" si="5"/>
        <v>1.4158684279272686</v>
      </c>
      <c r="M49" s="137">
        <f t="shared" si="6"/>
        <v>1.2997302066790912</v>
      </c>
      <c r="N49" s="90">
        <v>0.19398623608836968</v>
      </c>
      <c r="O49" s="76">
        <f t="shared" si="12"/>
        <v>1.3933392115213363</v>
      </c>
      <c r="P49" s="76">
        <f t="shared" si="13"/>
        <v>1.0393339211521337</v>
      </c>
      <c r="R49" s="137">
        <v>1</v>
      </c>
      <c r="S49" s="137">
        <f t="shared" si="8"/>
        <v>1.4158684279272686</v>
      </c>
      <c r="T49" s="137">
        <f t="shared" si="9"/>
        <v>1.2997302066790912</v>
      </c>
      <c r="U49" s="90">
        <v>0</v>
      </c>
      <c r="V49" s="76">
        <f t="shared" si="3"/>
        <v>1.4158684279272686</v>
      </c>
      <c r="W49" s="76">
        <f t="shared" si="4"/>
        <v>1.0415868427927271</v>
      </c>
    </row>
    <row r="50" spans="1:23" x14ac:dyDescent="0.35">
      <c r="A50" s="75" t="s">
        <v>66</v>
      </c>
      <c r="B50" s="74">
        <v>840</v>
      </c>
      <c r="C50" s="75" t="s">
        <v>68</v>
      </c>
      <c r="D50" s="137">
        <v>1</v>
      </c>
      <c r="E50" s="137">
        <v>1.1170873884108536</v>
      </c>
      <c r="F50" s="137">
        <v>1.1465533438400641</v>
      </c>
      <c r="G50" s="90">
        <v>0.56753889930471135</v>
      </c>
      <c r="H50" s="91">
        <f t="shared" si="10"/>
        <v>1.1338104643221094</v>
      </c>
      <c r="I50" s="76">
        <f t="shared" si="11"/>
        <v>1.0133810464322111</v>
      </c>
      <c r="J50" s="232"/>
      <c r="K50" s="137">
        <v>1</v>
      </c>
      <c r="L50" s="137">
        <f t="shared" si="5"/>
        <v>1.1170873884108536</v>
      </c>
      <c r="M50" s="137">
        <f t="shared" si="6"/>
        <v>1.1465533438400641</v>
      </c>
      <c r="N50" s="90">
        <v>0.25603958343887812</v>
      </c>
      <c r="O50" s="76">
        <f t="shared" si="12"/>
        <v>1.1246318393645773</v>
      </c>
      <c r="P50" s="76">
        <f t="shared" si="13"/>
        <v>1.0124631839364577</v>
      </c>
      <c r="R50" s="137">
        <v>1</v>
      </c>
      <c r="S50" s="137">
        <f t="shared" si="8"/>
        <v>1.1170873884108536</v>
      </c>
      <c r="T50" s="137">
        <f t="shared" si="9"/>
        <v>1.1465533438400641</v>
      </c>
      <c r="U50" s="90">
        <v>1.9390655796739449E-3</v>
      </c>
      <c r="V50" s="76">
        <f t="shared" si="3"/>
        <v>1.1171445248307985</v>
      </c>
      <c r="W50" s="76">
        <f t="shared" si="4"/>
        <v>1.0117144524830799</v>
      </c>
    </row>
    <row r="51" spans="1:23" x14ac:dyDescent="0.35">
      <c r="A51" s="75" t="s">
        <v>66</v>
      </c>
      <c r="B51" s="74">
        <v>390</v>
      </c>
      <c r="C51" s="75" t="s">
        <v>69</v>
      </c>
      <c r="D51" s="137">
        <v>1</v>
      </c>
      <c r="E51" s="137">
        <v>1.201205013584481</v>
      </c>
      <c r="F51" s="137">
        <v>1.1853816912250374</v>
      </c>
      <c r="G51" s="90">
        <v>0.43942641675461591</v>
      </c>
      <c r="H51" s="91">
        <f t="shared" si="10"/>
        <v>1.1942518277389174</v>
      </c>
      <c r="I51" s="76">
        <f t="shared" si="11"/>
        <v>1.0194251827738918</v>
      </c>
      <c r="J51" s="232"/>
      <c r="K51" s="137">
        <v>1</v>
      </c>
      <c r="L51" s="137">
        <f t="shared" si="5"/>
        <v>1.201205013584481</v>
      </c>
      <c r="M51" s="137">
        <f t="shared" si="6"/>
        <v>1.1853816912250374</v>
      </c>
      <c r="N51" s="90">
        <v>5.8617628777235663E-2</v>
      </c>
      <c r="O51" s="76">
        <f t="shared" si="12"/>
        <v>1.2002774879483926</v>
      </c>
      <c r="P51" s="76">
        <f t="shared" si="13"/>
        <v>1.0200277487948393</v>
      </c>
      <c r="R51" s="137">
        <v>1</v>
      </c>
      <c r="S51" s="137">
        <f t="shared" si="8"/>
        <v>1.201205013584481</v>
      </c>
      <c r="T51" s="137">
        <f t="shared" si="9"/>
        <v>1.1853816912250374</v>
      </c>
      <c r="U51" s="90">
        <v>0</v>
      </c>
      <c r="V51" s="76">
        <f t="shared" si="3"/>
        <v>1.201205013584481</v>
      </c>
      <c r="W51" s="76">
        <f t="shared" si="4"/>
        <v>1.0201205013584482</v>
      </c>
    </row>
    <row r="52" spans="1:23" x14ac:dyDescent="0.35">
      <c r="A52" s="75" t="s">
        <v>66</v>
      </c>
      <c r="B52" s="74">
        <v>805</v>
      </c>
      <c r="C52" s="75" t="s">
        <v>70</v>
      </c>
      <c r="D52" s="137">
        <v>1</v>
      </c>
      <c r="E52" s="137">
        <v>1.0694996697818659</v>
      </c>
      <c r="F52" s="137">
        <v>1.1666939200002482</v>
      </c>
      <c r="G52" s="90">
        <v>0.76527150903747709</v>
      </c>
      <c r="H52" s="91">
        <f t="shared" si="10"/>
        <v>1.1438796603162535</v>
      </c>
      <c r="I52" s="76">
        <f t="shared" si="11"/>
        <v>1.0143879660316255</v>
      </c>
      <c r="J52" s="232"/>
      <c r="K52" s="137">
        <v>1</v>
      </c>
      <c r="L52" s="137">
        <f t="shared" si="5"/>
        <v>1.0694996697818659</v>
      </c>
      <c r="M52" s="137">
        <f t="shared" si="6"/>
        <v>1.1666939200002482</v>
      </c>
      <c r="N52" s="90">
        <v>0.30901320207294081</v>
      </c>
      <c r="O52" s="76">
        <f t="shared" si="12"/>
        <v>1.0995339762649268</v>
      </c>
      <c r="P52" s="76">
        <f t="shared" si="13"/>
        <v>1.0099533976264927</v>
      </c>
      <c r="R52" s="137">
        <v>1</v>
      </c>
      <c r="S52" s="137">
        <f t="shared" si="8"/>
        <v>1.0694996697818659</v>
      </c>
      <c r="T52" s="137">
        <f t="shared" si="9"/>
        <v>1.1666939200002482</v>
      </c>
      <c r="U52" s="90">
        <v>0</v>
      </c>
      <c r="V52" s="76">
        <f t="shared" si="3"/>
        <v>1.0694996697818659</v>
      </c>
      <c r="W52" s="76">
        <f t="shared" si="4"/>
        <v>1.0069499669781867</v>
      </c>
    </row>
    <row r="53" spans="1:23" x14ac:dyDescent="0.35">
      <c r="A53" s="75" t="s">
        <v>66</v>
      </c>
      <c r="B53" s="74">
        <v>806</v>
      </c>
      <c r="C53" s="75" t="s">
        <v>71</v>
      </c>
      <c r="D53" s="137">
        <v>1</v>
      </c>
      <c r="E53" s="137">
        <v>1.2231486718921731</v>
      </c>
      <c r="F53" s="137">
        <v>1.1477526866363645</v>
      </c>
      <c r="G53" s="90">
        <v>0.66928575196287698</v>
      </c>
      <c r="H53" s="91">
        <f t="shared" si="10"/>
        <v>1.1726872132052573</v>
      </c>
      <c r="I53" s="76">
        <f t="shared" si="11"/>
        <v>1.0172687213205258</v>
      </c>
      <c r="J53" s="232"/>
      <c r="K53" s="137">
        <v>1</v>
      </c>
      <c r="L53" s="137">
        <f t="shared" si="5"/>
        <v>1.2231486718921731</v>
      </c>
      <c r="M53" s="137">
        <f t="shared" si="6"/>
        <v>1.1477526866363645</v>
      </c>
      <c r="N53" s="90">
        <v>0.24633015343729814</v>
      </c>
      <c r="O53" s="76">
        <f t="shared" si="12"/>
        <v>1.2045763672755534</v>
      </c>
      <c r="P53" s="76">
        <f t="shared" si="13"/>
        <v>1.0204576367275555</v>
      </c>
      <c r="R53" s="137">
        <v>1</v>
      </c>
      <c r="S53" s="137">
        <f t="shared" si="8"/>
        <v>1.2231486718921731</v>
      </c>
      <c r="T53" s="137">
        <f t="shared" si="9"/>
        <v>1.1477526866363645</v>
      </c>
      <c r="U53" s="90">
        <v>0</v>
      </c>
      <c r="V53" s="76">
        <f t="shared" si="3"/>
        <v>1.2231486718921731</v>
      </c>
      <c r="W53" s="76">
        <f t="shared" si="4"/>
        <v>1.0223148671892175</v>
      </c>
    </row>
    <row r="54" spans="1:23" x14ac:dyDescent="0.35">
      <c r="A54" s="75" t="s">
        <v>66</v>
      </c>
      <c r="B54" s="74">
        <v>391</v>
      </c>
      <c r="C54" s="75" t="s">
        <v>72</v>
      </c>
      <c r="D54" s="137">
        <v>1</v>
      </c>
      <c r="E54" s="137">
        <v>1.1578825268309163</v>
      </c>
      <c r="F54" s="137">
        <v>1.1852734496271393</v>
      </c>
      <c r="G54" s="90">
        <v>0.4581402509029523</v>
      </c>
      <c r="H54" s="91">
        <f t="shared" si="10"/>
        <v>1.1704314110732414</v>
      </c>
      <c r="I54" s="76">
        <f t="shared" si="11"/>
        <v>1.0170431411073242</v>
      </c>
      <c r="J54" s="232"/>
      <c r="K54" s="137">
        <v>1</v>
      </c>
      <c r="L54" s="137">
        <f t="shared" si="5"/>
        <v>1.1578825268309163</v>
      </c>
      <c r="M54" s="137">
        <f t="shared" si="6"/>
        <v>1.1852734496271393</v>
      </c>
      <c r="N54" s="90">
        <v>0.13218824868921014</v>
      </c>
      <c r="O54" s="76">
        <f t="shared" si="12"/>
        <v>1.1615032849453304</v>
      </c>
      <c r="P54" s="76">
        <f t="shared" si="13"/>
        <v>1.0161503284945332</v>
      </c>
      <c r="R54" s="137">
        <v>1</v>
      </c>
      <c r="S54" s="137">
        <f t="shared" si="8"/>
        <v>1.1578825268309163</v>
      </c>
      <c r="T54" s="137">
        <f t="shared" si="9"/>
        <v>1.1852734496271393</v>
      </c>
      <c r="U54" s="90">
        <v>0</v>
      </c>
      <c r="V54" s="76">
        <f t="shared" si="3"/>
        <v>1.1578825268309163</v>
      </c>
      <c r="W54" s="76">
        <f t="shared" si="4"/>
        <v>1.0157882526830917</v>
      </c>
    </row>
    <row r="55" spans="1:23" x14ac:dyDescent="0.35">
      <c r="A55" s="75" t="s">
        <v>66</v>
      </c>
      <c r="B55" s="74">
        <v>392</v>
      </c>
      <c r="C55" s="75" t="s">
        <v>73</v>
      </c>
      <c r="D55" s="137">
        <v>1</v>
      </c>
      <c r="E55" s="137">
        <v>1.0950599679073054</v>
      </c>
      <c r="F55" s="137">
        <v>1.1987323589699999</v>
      </c>
      <c r="G55" s="90">
        <v>0.49918929610105078</v>
      </c>
      <c r="H55" s="91">
        <f t="shared" si="10"/>
        <v>1.1468121158270046</v>
      </c>
      <c r="I55" s="76">
        <f t="shared" si="11"/>
        <v>1.0146812115827006</v>
      </c>
      <c r="J55" s="232"/>
      <c r="K55" s="137">
        <v>1</v>
      </c>
      <c r="L55" s="137">
        <f t="shared" si="5"/>
        <v>1.0950599679073054</v>
      </c>
      <c r="M55" s="137">
        <f t="shared" si="6"/>
        <v>1.1987323589699999</v>
      </c>
      <c r="N55" s="90">
        <v>0.10378029227816682</v>
      </c>
      <c r="O55" s="76">
        <f t="shared" si="12"/>
        <v>1.1058191189529682</v>
      </c>
      <c r="P55" s="76">
        <f t="shared" si="13"/>
        <v>1.010581911895297</v>
      </c>
      <c r="R55" s="137">
        <v>1</v>
      </c>
      <c r="S55" s="137">
        <f t="shared" si="8"/>
        <v>1.0950599679073054</v>
      </c>
      <c r="T55" s="137">
        <f t="shared" si="9"/>
        <v>1.1987323589699999</v>
      </c>
      <c r="U55" s="90">
        <v>8.6335861563636952E-4</v>
      </c>
      <c r="V55" s="76">
        <f t="shared" si="3"/>
        <v>1.0951494743593331</v>
      </c>
      <c r="W55" s="76">
        <f t="shared" si="4"/>
        <v>1.0095149474359335</v>
      </c>
    </row>
    <row r="56" spans="1:23" x14ac:dyDescent="0.35">
      <c r="A56" s="75" t="s">
        <v>66</v>
      </c>
      <c r="B56" s="74">
        <v>929</v>
      </c>
      <c r="C56" s="75" t="s">
        <v>74</v>
      </c>
      <c r="D56" s="137">
        <v>1</v>
      </c>
      <c r="E56" s="137">
        <v>1.147581244413294</v>
      </c>
      <c r="F56" s="137">
        <v>1.1937764150512538</v>
      </c>
      <c r="G56" s="90">
        <v>0.62900337117413696</v>
      </c>
      <c r="H56" s="91">
        <f t="shared" si="10"/>
        <v>1.1766381624765352</v>
      </c>
      <c r="I56" s="76">
        <f t="shared" si="11"/>
        <v>1.0176638162476537</v>
      </c>
      <c r="J56" s="232"/>
      <c r="K56" s="137">
        <v>1</v>
      </c>
      <c r="L56" s="137">
        <f t="shared" si="5"/>
        <v>1.147581244413294</v>
      </c>
      <c r="M56" s="137">
        <f t="shared" si="6"/>
        <v>1.1937764150512538</v>
      </c>
      <c r="N56" s="90">
        <v>0.17577861926801916</v>
      </c>
      <c r="O56" s="76">
        <f t="shared" si="12"/>
        <v>1.1557013677248851</v>
      </c>
      <c r="P56" s="76">
        <f t="shared" si="13"/>
        <v>1.0155701367724885</v>
      </c>
      <c r="R56" s="137">
        <v>1</v>
      </c>
      <c r="S56" s="137">
        <f t="shared" si="8"/>
        <v>1.147581244413294</v>
      </c>
      <c r="T56" s="137">
        <f t="shared" si="9"/>
        <v>1.1937764150512538</v>
      </c>
      <c r="U56" s="90">
        <v>6.0414156116719202E-4</v>
      </c>
      <c r="V56" s="76">
        <f t="shared" si="3"/>
        <v>1.1476091528358017</v>
      </c>
      <c r="W56" s="76">
        <f t="shared" si="4"/>
        <v>1.0147609152835804</v>
      </c>
    </row>
    <row r="57" spans="1:23" x14ac:dyDescent="0.35">
      <c r="A57" s="75" t="s">
        <v>66</v>
      </c>
      <c r="B57" s="74">
        <v>807</v>
      </c>
      <c r="C57" s="75" t="s">
        <v>75</v>
      </c>
      <c r="D57" s="137">
        <v>1</v>
      </c>
      <c r="E57" s="137">
        <v>1.1669377910692302</v>
      </c>
      <c r="F57" s="137">
        <v>1.2182358128812822</v>
      </c>
      <c r="G57" s="90">
        <v>0.72113112675494084</v>
      </c>
      <c r="H57" s="91">
        <f t="shared" si="10"/>
        <v>1.2039303913388548</v>
      </c>
      <c r="I57" s="76">
        <f t="shared" si="11"/>
        <v>1.0203930391338856</v>
      </c>
      <c r="J57" s="232"/>
      <c r="K57" s="137">
        <v>1</v>
      </c>
      <c r="L57" s="137">
        <f t="shared" si="5"/>
        <v>1.1669377910692302</v>
      </c>
      <c r="M57" s="137">
        <f t="shared" si="6"/>
        <v>1.2182358128812822</v>
      </c>
      <c r="N57" s="90">
        <v>0.16141448159730573</v>
      </c>
      <c r="O57" s="76">
        <f t="shared" si="12"/>
        <v>1.1752180346669898</v>
      </c>
      <c r="P57" s="76">
        <f t="shared" si="13"/>
        <v>1.0175218034666991</v>
      </c>
      <c r="R57" s="137">
        <v>1</v>
      </c>
      <c r="S57" s="137">
        <f t="shared" si="8"/>
        <v>1.1669377910692302</v>
      </c>
      <c r="T57" s="137">
        <f t="shared" si="9"/>
        <v>1.2182358128812822</v>
      </c>
      <c r="U57" s="90">
        <v>0</v>
      </c>
      <c r="V57" s="76">
        <f t="shared" si="3"/>
        <v>1.1669377910692302</v>
      </c>
      <c r="W57" s="76">
        <f t="shared" si="4"/>
        <v>1.016693779106923</v>
      </c>
    </row>
    <row r="58" spans="1:23" x14ac:dyDescent="0.35">
      <c r="A58" s="75" t="s">
        <v>66</v>
      </c>
      <c r="B58" s="74">
        <v>393</v>
      </c>
      <c r="C58" s="75" t="s">
        <v>76</v>
      </c>
      <c r="D58" s="137">
        <v>1</v>
      </c>
      <c r="E58" s="137">
        <v>1.0025710352276793</v>
      </c>
      <c r="F58" s="137">
        <v>1.2137686271324764</v>
      </c>
      <c r="G58" s="90">
        <v>0.61441296765330067</v>
      </c>
      <c r="H58" s="91">
        <f t="shared" si="10"/>
        <v>1.1323335744311365</v>
      </c>
      <c r="I58" s="76">
        <f t="shared" si="11"/>
        <v>1.0132333574431138</v>
      </c>
      <c r="J58" s="232"/>
      <c r="K58" s="137">
        <v>1</v>
      </c>
      <c r="L58" s="137">
        <f t="shared" si="5"/>
        <v>1.0025710352276793</v>
      </c>
      <c r="M58" s="137">
        <f t="shared" si="6"/>
        <v>1.2137686271324764</v>
      </c>
      <c r="N58" s="90">
        <v>0.14047401167494808</v>
      </c>
      <c r="O58" s="76">
        <f t="shared" si="12"/>
        <v>1.0322388082186347</v>
      </c>
      <c r="P58" s="76">
        <f t="shared" si="13"/>
        <v>1.0032238808218636</v>
      </c>
      <c r="R58" s="137">
        <v>1</v>
      </c>
      <c r="S58" s="137">
        <f t="shared" si="8"/>
        <v>1.0025710352276793</v>
      </c>
      <c r="T58" s="137">
        <f t="shared" si="9"/>
        <v>1.2137686271324764</v>
      </c>
      <c r="U58" s="90">
        <v>0</v>
      </c>
      <c r="V58" s="76">
        <f t="shared" si="3"/>
        <v>1.0025710352276793</v>
      </c>
      <c r="W58" s="76">
        <f t="shared" si="4"/>
        <v>1.0002571035227681</v>
      </c>
    </row>
    <row r="59" spans="1:23" x14ac:dyDescent="0.35">
      <c r="A59" s="75" t="s">
        <v>66</v>
      </c>
      <c r="B59" s="74">
        <v>808</v>
      </c>
      <c r="C59" s="75" t="s">
        <v>77</v>
      </c>
      <c r="D59" s="137">
        <v>1</v>
      </c>
      <c r="E59" s="137">
        <v>1.2289048312482282</v>
      </c>
      <c r="F59" s="137">
        <v>1.3088709789560637</v>
      </c>
      <c r="G59" s="90">
        <v>0.65147852099295522</v>
      </c>
      <c r="H59" s="91">
        <f t="shared" si="10"/>
        <v>1.2810010588864331</v>
      </c>
      <c r="I59" s="76">
        <f t="shared" si="11"/>
        <v>1.0281001058886434</v>
      </c>
      <c r="J59" s="232"/>
      <c r="K59" s="137">
        <v>1</v>
      </c>
      <c r="L59" s="137">
        <f t="shared" si="5"/>
        <v>1.2289048312482282</v>
      </c>
      <c r="M59" s="137">
        <f t="shared" si="6"/>
        <v>1.3088709789560637</v>
      </c>
      <c r="N59" s="90">
        <v>0.10602990532699015</v>
      </c>
      <c r="O59" s="76">
        <f t="shared" si="12"/>
        <v>1.2373836343190541</v>
      </c>
      <c r="P59" s="76">
        <f t="shared" si="13"/>
        <v>1.0237383634319055</v>
      </c>
      <c r="R59" s="137">
        <v>1</v>
      </c>
      <c r="S59" s="137">
        <f t="shared" si="8"/>
        <v>1.2289048312482282</v>
      </c>
      <c r="T59" s="137">
        <f t="shared" si="9"/>
        <v>1.3088709789560637</v>
      </c>
      <c r="U59" s="90">
        <v>0</v>
      </c>
      <c r="V59" s="76">
        <f t="shared" si="3"/>
        <v>1.2289048312482282</v>
      </c>
      <c r="W59" s="76">
        <f t="shared" si="4"/>
        <v>1.0228904831248229</v>
      </c>
    </row>
    <row r="60" spans="1:23" x14ac:dyDescent="0.35">
      <c r="A60" s="75" t="s">
        <v>66</v>
      </c>
      <c r="B60" s="74">
        <v>394</v>
      </c>
      <c r="C60" s="75" t="s">
        <v>78</v>
      </c>
      <c r="D60" s="137">
        <v>1</v>
      </c>
      <c r="E60" s="137">
        <v>1.2492697633550227</v>
      </c>
      <c r="F60" s="137">
        <v>1.2094499154325513</v>
      </c>
      <c r="G60" s="90">
        <v>0.73764645895873915</v>
      </c>
      <c r="H60" s="91">
        <f t="shared" si="10"/>
        <v>1.2198967935387361</v>
      </c>
      <c r="I60" s="76">
        <f t="shared" si="11"/>
        <v>1.0219896793538736</v>
      </c>
      <c r="J60" s="232"/>
      <c r="K60" s="137">
        <v>1</v>
      </c>
      <c r="L60" s="137">
        <f t="shared" si="5"/>
        <v>1.2492697633550227</v>
      </c>
      <c r="M60" s="137">
        <f t="shared" si="6"/>
        <v>1.2094499154325513</v>
      </c>
      <c r="N60" s="90">
        <v>0.38863447335846868</v>
      </c>
      <c r="O60" s="76">
        <f t="shared" si="12"/>
        <v>1.2337943977284587</v>
      </c>
      <c r="P60" s="76">
        <f t="shared" si="13"/>
        <v>1.023379439772846</v>
      </c>
      <c r="R60" s="137">
        <v>1</v>
      </c>
      <c r="S60" s="137">
        <f t="shared" si="8"/>
        <v>1.2492697633550227</v>
      </c>
      <c r="T60" s="137">
        <f t="shared" si="9"/>
        <v>1.2094499154325513</v>
      </c>
      <c r="U60" s="90">
        <v>0.10726916801209554</v>
      </c>
      <c r="V60" s="76">
        <f t="shared" si="3"/>
        <v>1.2449983213980111</v>
      </c>
      <c r="W60" s="76">
        <f t="shared" si="4"/>
        <v>1.0244998321398011</v>
      </c>
    </row>
    <row r="61" spans="1:23" x14ac:dyDescent="0.35">
      <c r="A61" s="75" t="s">
        <v>79</v>
      </c>
      <c r="B61" s="74">
        <v>889</v>
      </c>
      <c r="C61" s="75" t="s">
        <v>80</v>
      </c>
      <c r="D61" s="137">
        <v>1</v>
      </c>
      <c r="E61" s="137">
        <v>1.2894306452257123</v>
      </c>
      <c r="F61" s="137">
        <v>1.2642849045357967</v>
      </c>
      <c r="G61" s="90">
        <v>0.27029794598730322</v>
      </c>
      <c r="H61" s="91">
        <f t="shared" si="10"/>
        <v>1.2826338031668989</v>
      </c>
      <c r="I61" s="76">
        <f t="shared" si="11"/>
        <v>1.0282633803166901</v>
      </c>
      <c r="J61" s="232"/>
      <c r="K61" s="137">
        <v>1</v>
      </c>
      <c r="L61" s="137">
        <f t="shared" si="5"/>
        <v>1.2894306452257123</v>
      </c>
      <c r="M61" s="137">
        <f t="shared" si="6"/>
        <v>1.2642849045357967</v>
      </c>
      <c r="N61" s="90">
        <v>6.9259135559680662E-2</v>
      </c>
      <c r="O61" s="76">
        <f t="shared" si="12"/>
        <v>1.2876890729625208</v>
      </c>
      <c r="P61" s="76">
        <f t="shared" si="13"/>
        <v>1.0287689072962523</v>
      </c>
      <c r="R61" s="137">
        <v>1</v>
      </c>
      <c r="S61" s="137">
        <f t="shared" si="8"/>
        <v>1.2894306452257123</v>
      </c>
      <c r="T61" s="137">
        <f t="shared" si="9"/>
        <v>1.2642849045357967</v>
      </c>
      <c r="U61" s="90">
        <v>0</v>
      </c>
      <c r="V61" s="76">
        <f t="shared" si="3"/>
        <v>1.2894306452257123</v>
      </c>
      <c r="W61" s="76">
        <f t="shared" si="4"/>
        <v>1.0289430645225712</v>
      </c>
    </row>
    <row r="62" spans="1:23" x14ac:dyDescent="0.35">
      <c r="A62" s="75" t="s">
        <v>79</v>
      </c>
      <c r="B62" s="74">
        <v>890</v>
      </c>
      <c r="C62" s="75" t="s">
        <v>81</v>
      </c>
      <c r="D62" s="137">
        <v>1</v>
      </c>
      <c r="E62" s="137">
        <v>1.3904664295691698</v>
      </c>
      <c r="F62" s="137">
        <v>1.2276873058432987</v>
      </c>
      <c r="G62" s="90">
        <v>0.30104994448196792</v>
      </c>
      <c r="H62" s="91">
        <f t="shared" si="10"/>
        <v>1.3414617834086731</v>
      </c>
      <c r="I62" s="76">
        <f t="shared" si="11"/>
        <v>1.0341461783408674</v>
      </c>
      <c r="J62" s="232"/>
      <c r="K62" s="137">
        <v>1</v>
      </c>
      <c r="L62" s="137">
        <f t="shared" si="5"/>
        <v>1.3904664295691698</v>
      </c>
      <c r="M62" s="137">
        <f t="shared" si="6"/>
        <v>1.2276873058432987</v>
      </c>
      <c r="N62" s="90">
        <v>0.13911794923943965</v>
      </c>
      <c r="O62" s="76">
        <f t="shared" si="12"/>
        <v>1.3678209316974337</v>
      </c>
      <c r="P62" s="76">
        <f t="shared" si="13"/>
        <v>1.0367820931697436</v>
      </c>
      <c r="R62" s="137">
        <v>1</v>
      </c>
      <c r="S62" s="137">
        <f t="shared" si="8"/>
        <v>1.3904664295691698</v>
      </c>
      <c r="T62" s="137">
        <f t="shared" si="9"/>
        <v>1.2276873058432987</v>
      </c>
      <c r="U62" s="90">
        <v>0</v>
      </c>
      <c r="V62" s="76">
        <f t="shared" si="3"/>
        <v>1.3904664295691698</v>
      </c>
      <c r="W62" s="76">
        <f t="shared" si="4"/>
        <v>1.0390466429569172</v>
      </c>
    </row>
    <row r="63" spans="1:23" x14ac:dyDescent="0.35">
      <c r="A63" s="75" t="s">
        <v>79</v>
      </c>
      <c r="B63" s="74">
        <v>350</v>
      </c>
      <c r="C63" s="75" t="s">
        <v>82</v>
      </c>
      <c r="D63" s="137">
        <v>1.01971537335606</v>
      </c>
      <c r="E63" s="137">
        <v>1.5158130001564796</v>
      </c>
      <c r="F63" s="137">
        <v>1.3647893007824299</v>
      </c>
      <c r="G63" s="90">
        <v>0.43226779504862511</v>
      </c>
      <c r="H63" s="91">
        <f t="shared" si="10"/>
        <v>1.4505303186279725</v>
      </c>
      <c r="I63" s="76">
        <f t="shared" si="11"/>
        <v>1.0608253305476454</v>
      </c>
      <c r="J63" s="232"/>
      <c r="K63" s="137">
        <v>1.01971537335606</v>
      </c>
      <c r="L63" s="137">
        <f t="shared" si="5"/>
        <v>1.5158130001564796</v>
      </c>
      <c r="M63" s="137">
        <f t="shared" si="6"/>
        <v>1.3647893007824299</v>
      </c>
      <c r="N63" s="90">
        <v>0.18151480195289374</v>
      </c>
      <c r="O63" s="76">
        <f t="shared" si="12"/>
        <v>1.4883999632744056</v>
      </c>
      <c r="P63" s="76">
        <f t="shared" si="13"/>
        <v>1.0646122950122887</v>
      </c>
      <c r="R63" s="137">
        <v>1.01971537335606</v>
      </c>
      <c r="S63" s="137">
        <f t="shared" si="8"/>
        <v>1.5158130001564796</v>
      </c>
      <c r="T63" s="137">
        <f t="shared" si="9"/>
        <v>1.3647893007824299</v>
      </c>
      <c r="U63" s="90">
        <v>1.8030301881057548E-2</v>
      </c>
      <c r="V63" s="76">
        <f t="shared" si="3"/>
        <v>1.5130899972655714</v>
      </c>
      <c r="W63" s="76">
        <f t="shared" si="4"/>
        <v>1.0670812984114053</v>
      </c>
    </row>
    <row r="64" spans="1:23" x14ac:dyDescent="0.35">
      <c r="A64" s="75" t="s">
        <v>79</v>
      </c>
      <c r="B64" s="74">
        <v>351</v>
      </c>
      <c r="C64" s="75" t="s">
        <v>83</v>
      </c>
      <c r="D64" s="137">
        <v>1.01971537335606</v>
      </c>
      <c r="E64" s="137">
        <v>1.644053560701207</v>
      </c>
      <c r="F64" s="137">
        <v>1.1584614459127158</v>
      </c>
      <c r="G64" s="90">
        <v>0.45520512339728392</v>
      </c>
      <c r="H64" s="91">
        <f t="shared" si="10"/>
        <v>1.4230095421681637</v>
      </c>
      <c r="I64" s="76">
        <f t="shared" si="11"/>
        <v>1.0580732529016645</v>
      </c>
      <c r="J64" s="232"/>
      <c r="K64" s="137">
        <v>1.01971537335606</v>
      </c>
      <c r="L64" s="137">
        <f t="shared" si="5"/>
        <v>1.644053560701207</v>
      </c>
      <c r="M64" s="137">
        <f t="shared" si="6"/>
        <v>1.1584614459127158</v>
      </c>
      <c r="N64" s="90">
        <v>3.2296529260788159E-2</v>
      </c>
      <c r="O64" s="76">
        <f t="shared" si="12"/>
        <v>1.6283706207571325</v>
      </c>
      <c r="P64" s="76">
        <f t="shared" si="13"/>
        <v>1.0786093607605614</v>
      </c>
      <c r="R64" s="137">
        <v>1.01971537335606</v>
      </c>
      <c r="S64" s="137">
        <f t="shared" si="8"/>
        <v>1.644053560701207</v>
      </c>
      <c r="T64" s="137">
        <f t="shared" si="9"/>
        <v>1.1584614459127158</v>
      </c>
      <c r="U64" s="90">
        <v>0</v>
      </c>
      <c r="V64" s="76">
        <f t="shared" si="3"/>
        <v>1.644053560701207</v>
      </c>
      <c r="W64" s="76">
        <f t="shared" si="4"/>
        <v>1.0801776547549689</v>
      </c>
    </row>
    <row r="65" spans="1:23" x14ac:dyDescent="0.35">
      <c r="A65" s="75" t="s">
        <v>79</v>
      </c>
      <c r="B65" s="74">
        <v>895</v>
      </c>
      <c r="C65" s="75" t="s">
        <v>84</v>
      </c>
      <c r="D65" s="137">
        <v>1.0131034419295999</v>
      </c>
      <c r="E65" s="137">
        <v>1.4638776331067425</v>
      </c>
      <c r="F65" s="137">
        <v>1.297917878346762</v>
      </c>
      <c r="G65" s="90">
        <v>0.2963575281599663</v>
      </c>
      <c r="H65" s="91">
        <f t="shared" si="10"/>
        <v>1.4146942104120404</v>
      </c>
      <c r="I65" s="76">
        <f t="shared" si="11"/>
        <v>1.0519521745848841</v>
      </c>
      <c r="J65" s="232"/>
      <c r="K65" s="137">
        <v>1.0131034419295999</v>
      </c>
      <c r="L65" s="137">
        <f t="shared" si="5"/>
        <v>1.4638776331067425</v>
      </c>
      <c r="M65" s="137">
        <f t="shared" si="6"/>
        <v>1.297917878346762</v>
      </c>
      <c r="N65" s="90">
        <v>7.950379102610633E-2</v>
      </c>
      <c r="O65" s="76">
        <f t="shared" si="12"/>
        <v>1.4506832034455612</v>
      </c>
      <c r="P65" s="76">
        <f t="shared" si="13"/>
        <v>1.0555510738882361</v>
      </c>
      <c r="R65" s="137">
        <v>1.0131034419295999</v>
      </c>
      <c r="S65" s="137">
        <f t="shared" si="8"/>
        <v>1.4638776331067425</v>
      </c>
      <c r="T65" s="137">
        <f t="shared" si="9"/>
        <v>1.297917878346762</v>
      </c>
      <c r="U65" s="90">
        <v>0</v>
      </c>
      <c r="V65" s="76">
        <f t="shared" si="3"/>
        <v>1.4638776331067425</v>
      </c>
      <c r="W65" s="76">
        <f t="shared" si="4"/>
        <v>1.0568705168543542</v>
      </c>
    </row>
    <row r="66" spans="1:23" x14ac:dyDescent="0.35">
      <c r="A66" s="75" t="s">
        <v>79</v>
      </c>
      <c r="B66" s="74">
        <v>896</v>
      </c>
      <c r="C66" s="75" t="s">
        <v>85</v>
      </c>
      <c r="D66" s="137">
        <v>1.0131034419295999</v>
      </c>
      <c r="E66" s="137">
        <v>1.6805768938767525</v>
      </c>
      <c r="F66" s="137">
        <v>1.3228099615691178</v>
      </c>
      <c r="G66" s="90">
        <v>0.2645248822576024</v>
      </c>
      <c r="H66" s="91">
        <f t="shared" si="10"/>
        <v>1.5859386382324119</v>
      </c>
      <c r="I66" s="76">
        <f t="shared" si="11"/>
        <v>1.0690766173669213</v>
      </c>
      <c r="J66" s="232"/>
      <c r="K66" s="137">
        <v>1.0131034419295999</v>
      </c>
      <c r="L66" s="137">
        <f t="shared" si="5"/>
        <v>1.6805768938767525</v>
      </c>
      <c r="M66" s="137">
        <f t="shared" si="6"/>
        <v>1.3228099615691178</v>
      </c>
      <c r="N66" s="90">
        <v>6.5431506022128688E-2</v>
      </c>
      <c r="O66" s="76">
        <f t="shared" si="12"/>
        <v>1.657167664690947</v>
      </c>
      <c r="P66" s="76">
        <f t="shared" si="13"/>
        <v>1.0761995200127747</v>
      </c>
      <c r="R66" s="137">
        <v>1.0131034419295999</v>
      </c>
      <c r="S66" s="137">
        <f t="shared" si="8"/>
        <v>1.6805768938767525</v>
      </c>
      <c r="T66" s="137">
        <f t="shared" si="9"/>
        <v>1.3228099615691178</v>
      </c>
      <c r="U66" s="90">
        <v>0</v>
      </c>
      <c r="V66" s="76">
        <f t="shared" si="3"/>
        <v>1.6805768938767525</v>
      </c>
      <c r="W66" s="76">
        <f t="shared" si="4"/>
        <v>1.0785404429313552</v>
      </c>
    </row>
    <row r="67" spans="1:23" x14ac:dyDescent="0.35">
      <c r="A67" s="75" t="s">
        <v>79</v>
      </c>
      <c r="B67" s="74">
        <v>942</v>
      </c>
      <c r="C67" s="75" t="s">
        <v>86</v>
      </c>
      <c r="D67" s="137">
        <v>1</v>
      </c>
      <c r="E67" s="137">
        <v>1.0593245368207704</v>
      </c>
      <c r="F67" s="137">
        <v>1.2916342335721223</v>
      </c>
      <c r="G67" s="90">
        <v>0.56147643776792755</v>
      </c>
      <c r="H67" s="91">
        <f t="shared" si="10"/>
        <v>1.189760957811667</v>
      </c>
      <c r="I67" s="76">
        <f t="shared" si="11"/>
        <v>1.0189760957811669</v>
      </c>
      <c r="J67" s="232"/>
      <c r="K67" s="137">
        <v>1</v>
      </c>
      <c r="L67" s="137">
        <f t="shared" si="5"/>
        <v>1.0593245368207704</v>
      </c>
      <c r="M67" s="137">
        <f t="shared" si="6"/>
        <v>1.2916342335721223</v>
      </c>
      <c r="N67" s="90">
        <v>0.15645378721755895</v>
      </c>
      <c r="O67" s="76">
        <f t="shared" si="12"/>
        <v>1.095670268684882</v>
      </c>
      <c r="P67" s="76">
        <f t="shared" si="13"/>
        <v>1.0095670268684882</v>
      </c>
      <c r="R67" s="137">
        <v>1</v>
      </c>
      <c r="S67" s="137">
        <f t="shared" si="8"/>
        <v>1.0593245368207704</v>
      </c>
      <c r="T67" s="137">
        <f t="shared" si="9"/>
        <v>1.2916342335721223</v>
      </c>
      <c r="U67" s="90">
        <v>7.8566430152694701E-4</v>
      </c>
      <c r="V67" s="76">
        <f t="shared" si="3"/>
        <v>1.0595070542564065</v>
      </c>
      <c r="W67" s="76">
        <f t="shared" si="4"/>
        <v>1.0059507054256407</v>
      </c>
    </row>
    <row r="68" spans="1:23" x14ac:dyDescent="0.35">
      <c r="A68" s="75" t="s">
        <v>79</v>
      </c>
      <c r="B68" s="74">
        <v>876</v>
      </c>
      <c r="C68" s="75" t="s">
        <v>87</v>
      </c>
      <c r="D68" s="137">
        <v>1.0131034419295999</v>
      </c>
      <c r="E68" s="137">
        <v>1.638500532568262</v>
      </c>
      <c r="F68" s="137">
        <v>1.2045083357569351</v>
      </c>
      <c r="G68" s="90">
        <v>0.21053292356889192</v>
      </c>
      <c r="H68" s="91">
        <f t="shared" si="10"/>
        <v>1.5471308865674873</v>
      </c>
      <c r="I68" s="76">
        <f t="shared" si="11"/>
        <v>1.0651958422004286</v>
      </c>
      <c r="J68" s="232"/>
      <c r="K68" s="137">
        <v>1.0131034419295999</v>
      </c>
      <c r="L68" s="137">
        <f t="shared" si="5"/>
        <v>1.638500532568262</v>
      </c>
      <c r="M68" s="137">
        <f t="shared" si="6"/>
        <v>1.2045083357569351</v>
      </c>
      <c r="N68" s="90">
        <v>5.4423444414165002E-2</v>
      </c>
      <c r="O68" s="76">
        <f t="shared" si="12"/>
        <v>1.6148811823689193</v>
      </c>
      <c r="P68" s="76">
        <f t="shared" si="13"/>
        <v>1.0719708717805718</v>
      </c>
      <c r="R68" s="137">
        <v>1.0131034419295999</v>
      </c>
      <c r="S68" s="137">
        <f t="shared" si="8"/>
        <v>1.638500532568262</v>
      </c>
      <c r="T68" s="137">
        <f t="shared" si="9"/>
        <v>1.2045083357569351</v>
      </c>
      <c r="U68" s="90">
        <v>0</v>
      </c>
      <c r="V68" s="76">
        <f t="shared" si="3"/>
        <v>1.638500532568262</v>
      </c>
      <c r="W68" s="76">
        <f t="shared" si="4"/>
        <v>1.0743328068005062</v>
      </c>
    </row>
    <row r="69" spans="1:23" x14ac:dyDescent="0.35">
      <c r="A69" s="75" t="s">
        <v>79</v>
      </c>
      <c r="B69" s="74">
        <v>340</v>
      </c>
      <c r="C69" s="75" t="s">
        <v>88</v>
      </c>
      <c r="D69" s="137">
        <v>1.00404700497016</v>
      </c>
      <c r="E69" s="137">
        <v>1.5250809705806825</v>
      </c>
      <c r="F69" s="137">
        <v>1.1970327964625529</v>
      </c>
      <c r="G69" s="90">
        <v>0.53478294483968736</v>
      </c>
      <c r="H69" s="91">
        <f t="shared" si="10"/>
        <v>1.3496464019765066</v>
      </c>
      <c r="I69" s="76">
        <f t="shared" si="11"/>
        <v>1.0382022441737786</v>
      </c>
      <c r="J69" s="232"/>
      <c r="K69" s="137">
        <v>1.00404700497016</v>
      </c>
      <c r="L69" s="137">
        <f t="shared" si="5"/>
        <v>1.5250809705806825</v>
      </c>
      <c r="M69" s="137">
        <f t="shared" si="6"/>
        <v>1.1970327964625529</v>
      </c>
      <c r="N69" s="90">
        <v>5.7053647281410692E-2</v>
      </c>
      <c r="O69" s="76">
        <f t="shared" si="12"/>
        <v>1.5063646257632359</v>
      </c>
      <c r="P69" s="76">
        <f t="shared" si="13"/>
        <v>1.0538740665524515</v>
      </c>
      <c r="R69" s="137">
        <v>1.00404700497016</v>
      </c>
      <c r="S69" s="137">
        <f t="shared" si="8"/>
        <v>1.5250809705806825</v>
      </c>
      <c r="T69" s="137">
        <f t="shared" si="9"/>
        <v>1.1970327964625529</v>
      </c>
      <c r="U69" s="90">
        <v>0</v>
      </c>
      <c r="V69" s="76">
        <f t="shared" si="3"/>
        <v>1.5250809705806825</v>
      </c>
      <c r="W69" s="76">
        <f t="shared" si="4"/>
        <v>1.0557457010341962</v>
      </c>
    </row>
    <row r="70" spans="1:23" x14ac:dyDescent="0.35">
      <c r="A70" s="75" t="s">
        <v>79</v>
      </c>
      <c r="B70" s="74">
        <v>888</v>
      </c>
      <c r="C70" s="75" t="s">
        <v>89</v>
      </c>
      <c r="D70" s="137">
        <v>1</v>
      </c>
      <c r="E70" s="137">
        <v>1.3191937028030225</v>
      </c>
      <c r="F70" s="137">
        <v>1.1916331673443226</v>
      </c>
      <c r="G70" s="90">
        <v>0.25865720003997267</v>
      </c>
      <c r="H70" s="91">
        <f t="shared" si="10"/>
        <v>1.2861992518656755</v>
      </c>
      <c r="I70" s="76">
        <f t="shared" si="11"/>
        <v>1.0286199251865678</v>
      </c>
      <c r="J70" s="232"/>
      <c r="K70" s="137">
        <v>1</v>
      </c>
      <c r="L70" s="137">
        <f t="shared" si="5"/>
        <v>1.3191937028030225</v>
      </c>
      <c r="M70" s="137">
        <f t="shared" si="6"/>
        <v>1.1916331673443226</v>
      </c>
      <c r="N70" s="90">
        <v>0.10848706020576726</v>
      </c>
      <c r="O70" s="76">
        <f t="shared" si="12"/>
        <v>1.3053550353128347</v>
      </c>
      <c r="P70" s="76">
        <f t="shared" si="13"/>
        <v>1.0305355035312835</v>
      </c>
      <c r="R70" s="137">
        <v>1</v>
      </c>
      <c r="S70" s="137">
        <f t="shared" si="8"/>
        <v>1.3191937028030225</v>
      </c>
      <c r="T70" s="137">
        <f t="shared" si="9"/>
        <v>1.1916331673443226</v>
      </c>
      <c r="U70" s="90">
        <v>0</v>
      </c>
      <c r="V70" s="76">
        <f t="shared" si="3"/>
        <v>1.3191937028030225</v>
      </c>
      <c r="W70" s="76">
        <f t="shared" si="4"/>
        <v>1.0319193702803025</v>
      </c>
    </row>
    <row r="71" spans="1:23" x14ac:dyDescent="0.35">
      <c r="A71" s="75" t="s">
        <v>79</v>
      </c>
      <c r="B71" s="74">
        <v>341</v>
      </c>
      <c r="C71" s="75" t="s">
        <v>90</v>
      </c>
      <c r="D71" s="137">
        <v>1.00404700497016</v>
      </c>
      <c r="E71" s="137">
        <v>1.50726144874608</v>
      </c>
      <c r="F71" s="137">
        <v>1.1847594977872307</v>
      </c>
      <c r="G71" s="90">
        <v>0.41450147212164323</v>
      </c>
      <c r="H71" s="91">
        <f t="shared" si="10"/>
        <v>1.373583915311535</v>
      </c>
      <c r="I71" s="76">
        <f t="shared" si="11"/>
        <v>1.0405959955072814</v>
      </c>
      <c r="J71" s="232"/>
      <c r="K71" s="137">
        <v>1.00404700497016</v>
      </c>
      <c r="L71" s="137">
        <f t="shared" si="5"/>
        <v>1.50726144874608</v>
      </c>
      <c r="M71" s="137">
        <f t="shared" si="6"/>
        <v>1.1847594977872307</v>
      </c>
      <c r="N71" s="90">
        <v>0.14895477456486669</v>
      </c>
      <c r="O71" s="76">
        <f t="shared" si="12"/>
        <v>1.4592232433442749</v>
      </c>
      <c r="P71" s="76">
        <f t="shared" si="13"/>
        <v>1.0491599283105555</v>
      </c>
      <c r="R71" s="137">
        <v>1.00404700497016</v>
      </c>
      <c r="S71" s="137">
        <f t="shared" si="8"/>
        <v>1.50726144874608</v>
      </c>
      <c r="T71" s="137">
        <f t="shared" si="9"/>
        <v>1.1847594977872307</v>
      </c>
      <c r="U71" s="90">
        <v>1.5150658397086491E-3</v>
      </c>
      <c r="V71" s="76">
        <f t="shared" si="3"/>
        <v>1.5067728370569431</v>
      </c>
      <c r="W71" s="76">
        <f t="shared" si="4"/>
        <v>1.0539148876818223</v>
      </c>
    </row>
    <row r="72" spans="1:23" x14ac:dyDescent="0.35">
      <c r="A72" s="75" t="s">
        <v>79</v>
      </c>
      <c r="B72" s="74">
        <v>352</v>
      </c>
      <c r="C72" s="75" t="s">
        <v>91</v>
      </c>
      <c r="D72" s="137">
        <v>1.01971537335606</v>
      </c>
      <c r="E72" s="137">
        <v>1.3657715152162975</v>
      </c>
      <c r="F72" s="137">
        <v>1.2420970892442014</v>
      </c>
      <c r="G72" s="90">
        <v>0.64710964972814666</v>
      </c>
      <c r="H72" s="91">
        <f t="shared" si="10"/>
        <v>1.2857406007451648</v>
      </c>
      <c r="I72" s="76">
        <f t="shared" si="11"/>
        <v>1.0443463587593647</v>
      </c>
      <c r="J72" s="232"/>
      <c r="K72" s="137">
        <v>1.01971537335606</v>
      </c>
      <c r="L72" s="137">
        <f t="shared" si="5"/>
        <v>1.3657715152162975</v>
      </c>
      <c r="M72" s="137">
        <f t="shared" si="6"/>
        <v>1.2420970892442014</v>
      </c>
      <c r="N72" s="90">
        <v>4.8987282186344884E-2</v>
      </c>
      <c r="O72" s="76">
        <f t="shared" si="12"/>
        <v>1.3597130412119682</v>
      </c>
      <c r="P72" s="76">
        <f t="shared" si="13"/>
        <v>1.051743602806045</v>
      </c>
      <c r="R72" s="137">
        <v>1.01971537335606</v>
      </c>
      <c r="S72" s="137">
        <f t="shared" si="8"/>
        <v>1.3657715152162975</v>
      </c>
      <c r="T72" s="137">
        <f t="shared" si="9"/>
        <v>1.2420970892442014</v>
      </c>
      <c r="U72" s="90">
        <v>0</v>
      </c>
      <c r="V72" s="76">
        <f t="shared" si="3"/>
        <v>1.3657715152162975</v>
      </c>
      <c r="W72" s="76">
        <f t="shared" si="4"/>
        <v>1.0523494502064779</v>
      </c>
    </row>
    <row r="73" spans="1:23" x14ac:dyDescent="0.35">
      <c r="A73" s="75" t="s">
        <v>79</v>
      </c>
      <c r="B73" s="74">
        <v>353</v>
      </c>
      <c r="C73" s="75" t="s">
        <v>92</v>
      </c>
      <c r="D73" s="137">
        <v>1.01971537335606</v>
      </c>
      <c r="E73" s="137">
        <v>1.4136727690130055</v>
      </c>
      <c r="F73" s="137">
        <v>1.3131900110133934</v>
      </c>
      <c r="G73" s="90">
        <v>0.47500044068431901</v>
      </c>
      <c r="H73" s="91">
        <f t="shared" si="10"/>
        <v>1.365943414682014</v>
      </c>
      <c r="I73" s="76">
        <f t="shared" si="11"/>
        <v>1.0523666401530494</v>
      </c>
      <c r="J73" s="232"/>
      <c r="K73" s="137">
        <v>1.01971537335606</v>
      </c>
      <c r="L73" s="137">
        <f t="shared" si="5"/>
        <v>1.4136727690130055</v>
      </c>
      <c r="M73" s="137">
        <f t="shared" si="6"/>
        <v>1.3131900110133934</v>
      </c>
      <c r="N73" s="90">
        <v>8.0371729664909644E-2</v>
      </c>
      <c r="O73" s="76">
        <f t="shared" si="12"/>
        <v>1.405596795951076</v>
      </c>
      <c r="P73" s="76">
        <f t="shared" si="13"/>
        <v>1.0563319782799556</v>
      </c>
      <c r="R73" s="137">
        <v>1.01971537335606</v>
      </c>
      <c r="S73" s="137">
        <f t="shared" si="8"/>
        <v>1.4136727690130055</v>
      </c>
      <c r="T73" s="137">
        <f t="shared" si="9"/>
        <v>1.3131900110133934</v>
      </c>
      <c r="U73" s="90">
        <v>0</v>
      </c>
      <c r="V73" s="76">
        <f t="shared" si="3"/>
        <v>1.4136727690130055</v>
      </c>
      <c r="W73" s="76">
        <f t="shared" si="4"/>
        <v>1.0571395755861486</v>
      </c>
    </row>
    <row r="74" spans="1:23" x14ac:dyDescent="0.35">
      <c r="A74" s="75" t="s">
        <v>79</v>
      </c>
      <c r="B74" s="74">
        <v>354</v>
      </c>
      <c r="C74" s="75" t="s">
        <v>93</v>
      </c>
      <c r="D74" s="137">
        <v>1.01971537335606</v>
      </c>
      <c r="E74" s="137">
        <v>1.4055559597399832</v>
      </c>
      <c r="F74" s="137">
        <v>1.3159955192828579</v>
      </c>
      <c r="G74" s="90">
        <v>0.37221101340205215</v>
      </c>
      <c r="H74" s="91">
        <f t="shared" si="10"/>
        <v>1.3722205774367022</v>
      </c>
      <c r="I74" s="76">
        <f t="shared" si="11"/>
        <v>1.0529943564285182</v>
      </c>
      <c r="J74" s="232"/>
      <c r="K74" s="137">
        <v>1.01971537335606</v>
      </c>
      <c r="L74" s="137">
        <f t="shared" si="5"/>
        <v>1.4055559597399832</v>
      </c>
      <c r="M74" s="137">
        <f t="shared" si="6"/>
        <v>1.3159955192828579</v>
      </c>
      <c r="N74" s="90">
        <v>4.9126960552008943E-2</v>
      </c>
      <c r="O74" s="76">
        <f t="shared" si="12"/>
        <v>1.4011561275146256</v>
      </c>
      <c r="P74" s="76">
        <f t="shared" si="13"/>
        <v>1.0558879114363107</v>
      </c>
      <c r="R74" s="137">
        <v>1.01971537335606</v>
      </c>
      <c r="S74" s="137">
        <f t="shared" si="8"/>
        <v>1.4055559597399832</v>
      </c>
      <c r="T74" s="137">
        <f t="shared" si="9"/>
        <v>1.3159955192828579</v>
      </c>
      <c r="U74" s="90">
        <v>0</v>
      </c>
      <c r="V74" s="76">
        <f t="shared" si="3"/>
        <v>1.4055559597399832</v>
      </c>
      <c r="W74" s="76">
        <f t="shared" si="4"/>
        <v>1.0563278946588464</v>
      </c>
    </row>
    <row r="75" spans="1:23" x14ac:dyDescent="0.35">
      <c r="A75" s="75" t="s">
        <v>79</v>
      </c>
      <c r="B75" s="74">
        <v>355</v>
      </c>
      <c r="C75" s="75" t="s">
        <v>94</v>
      </c>
      <c r="D75" s="137">
        <v>1.01971537335606</v>
      </c>
      <c r="E75" s="137">
        <v>1.5788829436037872</v>
      </c>
      <c r="F75" s="137">
        <v>1.3120407544106218</v>
      </c>
      <c r="G75" s="90">
        <v>0.41237080464929188</v>
      </c>
      <c r="H75" s="91">
        <f t="shared" si="10"/>
        <v>1.4688450153318229</v>
      </c>
      <c r="I75" s="76">
        <f t="shared" si="11"/>
        <v>1.0626568002180303</v>
      </c>
      <c r="J75" s="232"/>
      <c r="K75" s="137">
        <v>1.01971537335606</v>
      </c>
      <c r="L75" s="137">
        <f t="shared" si="5"/>
        <v>1.5788829436037872</v>
      </c>
      <c r="M75" s="137">
        <f t="shared" si="6"/>
        <v>1.3120407544106218</v>
      </c>
      <c r="N75" s="90">
        <v>0</v>
      </c>
      <c r="O75" s="76">
        <f t="shared" si="12"/>
        <v>1.5788829436037872</v>
      </c>
      <c r="P75" s="76">
        <f t="shared" si="13"/>
        <v>1.0736605930452268</v>
      </c>
      <c r="R75" s="137">
        <v>1.01971537335606</v>
      </c>
      <c r="S75" s="137">
        <f t="shared" si="8"/>
        <v>1.5788829436037872</v>
      </c>
      <c r="T75" s="137">
        <f t="shared" si="9"/>
        <v>1.3120407544106218</v>
      </c>
      <c r="U75" s="90">
        <v>0</v>
      </c>
      <c r="V75" s="76">
        <f t="shared" si="3"/>
        <v>1.5788829436037872</v>
      </c>
      <c r="W75" s="76">
        <f t="shared" si="4"/>
        <v>1.0736605930452268</v>
      </c>
    </row>
    <row r="76" spans="1:23" x14ac:dyDescent="0.35">
      <c r="A76" s="75" t="s">
        <v>79</v>
      </c>
      <c r="B76" s="74">
        <v>343</v>
      </c>
      <c r="C76" s="75" t="s">
        <v>95</v>
      </c>
      <c r="D76" s="137">
        <v>1.00404700497016</v>
      </c>
      <c r="E76" s="137">
        <v>1.4442695142970035</v>
      </c>
      <c r="F76" s="137">
        <v>1.151711574574094</v>
      </c>
      <c r="G76" s="90">
        <v>0.4599969166726669</v>
      </c>
      <c r="H76" s="91">
        <f t="shared" si="10"/>
        <v>1.3096937640763571</v>
      </c>
      <c r="I76" s="76">
        <f t="shared" si="11"/>
        <v>1.0342069803837637</v>
      </c>
      <c r="J76" s="232"/>
      <c r="K76" s="137">
        <v>1.00404700497016</v>
      </c>
      <c r="L76" s="137">
        <f t="shared" si="5"/>
        <v>1.4442695142970035</v>
      </c>
      <c r="M76" s="137">
        <f t="shared" si="6"/>
        <v>1.151711574574094</v>
      </c>
      <c r="N76" s="90">
        <v>0.12019652773483842</v>
      </c>
      <c r="O76" s="76">
        <f t="shared" si="12"/>
        <v>1.4091050657810515</v>
      </c>
      <c r="P76" s="76">
        <f t="shared" si="13"/>
        <v>1.0441481105542332</v>
      </c>
      <c r="R76" s="137">
        <v>1.00404700497016</v>
      </c>
      <c r="S76" s="137">
        <f t="shared" si="8"/>
        <v>1.4442695142970035</v>
      </c>
      <c r="T76" s="137">
        <f t="shared" si="9"/>
        <v>1.151711574574094</v>
      </c>
      <c r="U76" s="90">
        <v>0</v>
      </c>
      <c r="V76" s="76">
        <f t="shared" si="3"/>
        <v>1.4442695142970035</v>
      </c>
      <c r="W76" s="76">
        <f t="shared" si="4"/>
        <v>1.0476645554058284</v>
      </c>
    </row>
    <row r="77" spans="1:23" x14ac:dyDescent="0.35">
      <c r="A77" s="75" t="s">
        <v>79</v>
      </c>
      <c r="B77" s="74">
        <v>342</v>
      </c>
      <c r="C77" s="75" t="s">
        <v>96</v>
      </c>
      <c r="D77" s="137">
        <v>1.00404700497016</v>
      </c>
      <c r="E77" s="137">
        <v>1.63516086310433</v>
      </c>
      <c r="F77" s="137">
        <v>1.1764690537432074</v>
      </c>
      <c r="G77" s="90">
        <v>0.38863414783347366</v>
      </c>
      <c r="H77" s="91">
        <f t="shared" si="10"/>
        <v>1.456897562655076</v>
      </c>
      <c r="I77" s="76">
        <f t="shared" si="11"/>
        <v>1.0489273602416356</v>
      </c>
      <c r="J77" s="232"/>
      <c r="K77" s="137">
        <v>1.00404700497016</v>
      </c>
      <c r="L77" s="137">
        <f t="shared" si="5"/>
        <v>1.63516086310433</v>
      </c>
      <c r="M77" s="137">
        <f t="shared" si="6"/>
        <v>1.1764690537432074</v>
      </c>
      <c r="N77" s="90">
        <v>0.11248153905273009</v>
      </c>
      <c r="O77" s="76">
        <f t="shared" si="12"/>
        <v>1.5835665024365095</v>
      </c>
      <c r="P77" s="76">
        <f t="shared" si="13"/>
        <v>1.0615942542197789</v>
      </c>
      <c r="R77" s="137">
        <v>1.00404700497016</v>
      </c>
      <c r="S77" s="137">
        <f t="shared" si="8"/>
        <v>1.63516086310433</v>
      </c>
      <c r="T77" s="137">
        <f t="shared" si="9"/>
        <v>1.1764690537432074</v>
      </c>
      <c r="U77" s="90">
        <v>0</v>
      </c>
      <c r="V77" s="76">
        <f t="shared" si="3"/>
        <v>1.63516086310433</v>
      </c>
      <c r="W77" s="76">
        <f t="shared" si="4"/>
        <v>1.0667536902865611</v>
      </c>
    </row>
    <row r="78" spans="1:23" x14ac:dyDescent="0.35">
      <c r="A78" s="75" t="s">
        <v>79</v>
      </c>
      <c r="B78" s="74">
        <v>356</v>
      </c>
      <c r="C78" s="75" t="s">
        <v>97</v>
      </c>
      <c r="D78" s="137">
        <v>1.01971537335606</v>
      </c>
      <c r="E78" s="137">
        <v>1.3682160119910707</v>
      </c>
      <c r="F78" s="137">
        <v>1.3303609397919445</v>
      </c>
      <c r="G78" s="90">
        <v>0.39558283635829067</v>
      </c>
      <c r="H78" s="91">
        <f t="shared" si="10"/>
        <v>1.3532411951599923</v>
      </c>
      <c r="I78" s="76">
        <f t="shared" si="11"/>
        <v>1.0510964182008473</v>
      </c>
      <c r="J78" s="232"/>
      <c r="K78" s="137">
        <v>1.01971537335606</v>
      </c>
      <c r="L78" s="137">
        <f t="shared" si="5"/>
        <v>1.3682160119910707</v>
      </c>
      <c r="M78" s="137">
        <f t="shared" si="6"/>
        <v>1.3303609397919445</v>
      </c>
      <c r="N78" s="90">
        <v>6.5089628677622274E-2</v>
      </c>
      <c r="O78" s="76">
        <f t="shared" si="12"/>
        <v>1.3657520393980649</v>
      </c>
      <c r="P78" s="76">
        <f t="shared" si="13"/>
        <v>1.0523475026246545</v>
      </c>
      <c r="R78" s="137">
        <v>1.01971537335606</v>
      </c>
      <c r="S78" s="137">
        <f t="shared" si="8"/>
        <v>1.3682160119910707</v>
      </c>
      <c r="T78" s="137">
        <f t="shared" si="9"/>
        <v>1.3303609397919445</v>
      </c>
      <c r="U78" s="90">
        <v>0</v>
      </c>
      <c r="V78" s="76">
        <f t="shared" si="3"/>
        <v>1.3682160119910707</v>
      </c>
      <c r="W78" s="76">
        <f t="shared" si="4"/>
        <v>1.0525938998839552</v>
      </c>
    </row>
    <row r="79" spans="1:23" x14ac:dyDescent="0.35">
      <c r="A79" s="75" t="s">
        <v>79</v>
      </c>
      <c r="B79" s="74">
        <v>357</v>
      </c>
      <c r="C79" s="75" t="s">
        <v>98</v>
      </c>
      <c r="D79" s="137">
        <v>1.01971537335606</v>
      </c>
      <c r="E79" s="137">
        <v>1.4229751542097915</v>
      </c>
      <c r="F79" s="137">
        <v>1.3829738338873387</v>
      </c>
      <c r="G79" s="90">
        <v>0.46033035170636416</v>
      </c>
      <c r="H79" s="91">
        <f t="shared" ref="H79:H110" si="14">((1-G79)*E79)+(G79*F79)</f>
        <v>1.4045613323570378</v>
      </c>
      <c r="I79" s="76">
        <f t="shared" ref="I79:I110" si="15">(D79*80%)+ (H79*10%) + 10%</f>
        <v>1.0562284319205519</v>
      </c>
      <c r="J79" s="232"/>
      <c r="K79" s="137">
        <v>1.01971537335606</v>
      </c>
      <c r="L79" s="137">
        <f t="shared" si="5"/>
        <v>1.4229751542097915</v>
      </c>
      <c r="M79" s="137">
        <f t="shared" si="6"/>
        <v>1.3829738338873387</v>
      </c>
      <c r="N79" s="90">
        <v>2.5459674551322497E-3</v>
      </c>
      <c r="O79" s="76">
        <f t="shared" ref="O79:O110" si="16">((1-N79)*L79)+(N79*M79)</f>
        <v>1.4228733121500883</v>
      </c>
      <c r="P79" s="76">
        <f t="shared" ref="P79:P110" si="17" xml:space="preserve"> (80% * K79) + (10% * O79) + 10%</f>
        <v>1.0580596298998568</v>
      </c>
      <c r="R79" s="137">
        <v>1.01971537335606</v>
      </c>
      <c r="S79" s="137">
        <f t="shared" si="8"/>
        <v>1.4229751542097915</v>
      </c>
      <c r="T79" s="137">
        <f t="shared" si="9"/>
        <v>1.3829738338873387</v>
      </c>
      <c r="U79" s="90">
        <v>0</v>
      </c>
      <c r="V79" s="76">
        <f t="shared" ref="V79:V142" si="18">((1-U79)*S79)+(U79*T79)</f>
        <v>1.4229751542097915</v>
      </c>
      <c r="W79" s="76">
        <f t="shared" ref="W79:W142" si="19" xml:space="preserve"> (80% * R79) + (10% * V79) + 10%</f>
        <v>1.0580698141058271</v>
      </c>
    </row>
    <row r="80" spans="1:23" x14ac:dyDescent="0.35">
      <c r="A80" s="75" t="s">
        <v>79</v>
      </c>
      <c r="B80" s="74">
        <v>358</v>
      </c>
      <c r="C80" s="75" t="s">
        <v>99</v>
      </c>
      <c r="D80" s="137">
        <v>1.01971537335606</v>
      </c>
      <c r="E80" s="137">
        <v>1.7097111124945965</v>
      </c>
      <c r="F80" s="137">
        <v>1.2890920392291367</v>
      </c>
      <c r="G80" s="90">
        <v>0.43179364764400952</v>
      </c>
      <c r="H80" s="91">
        <f t="shared" si="14"/>
        <v>1.5280904685806607</v>
      </c>
      <c r="I80" s="76">
        <f t="shared" si="15"/>
        <v>1.0685813455429141</v>
      </c>
      <c r="J80" s="232"/>
      <c r="K80" s="137">
        <v>1.01971537335606</v>
      </c>
      <c r="L80" s="137">
        <f t="shared" ref="L80:L143" si="20">E80</f>
        <v>1.7097111124945965</v>
      </c>
      <c r="M80" s="137">
        <f t="shared" ref="M80:M143" si="21">F80</f>
        <v>1.2890920392291367</v>
      </c>
      <c r="N80" s="90">
        <v>1.8479022471094356E-2</v>
      </c>
      <c r="O80" s="76">
        <f t="shared" si="16"/>
        <v>1.7019384831879534</v>
      </c>
      <c r="P80" s="76">
        <f t="shared" si="17"/>
        <v>1.0859661470036435</v>
      </c>
      <c r="R80" s="137">
        <v>1.01971537335606</v>
      </c>
      <c r="S80" s="137">
        <f t="shared" ref="S80:S143" si="22">E80</f>
        <v>1.7097111124945965</v>
      </c>
      <c r="T80" s="137">
        <f t="shared" ref="T80:T143" si="23">F80</f>
        <v>1.2890920392291367</v>
      </c>
      <c r="U80" s="90">
        <v>0</v>
      </c>
      <c r="V80" s="76">
        <f t="shared" si="18"/>
        <v>1.7097111124945965</v>
      </c>
      <c r="W80" s="76">
        <f t="shared" si="19"/>
        <v>1.0867434099343076</v>
      </c>
    </row>
    <row r="81" spans="1:23" x14ac:dyDescent="0.35">
      <c r="A81" s="75" t="s">
        <v>79</v>
      </c>
      <c r="B81" s="74">
        <v>877</v>
      </c>
      <c r="C81" s="75" t="s">
        <v>100</v>
      </c>
      <c r="D81" s="137">
        <v>1.0131034419295999</v>
      </c>
      <c r="E81" s="137">
        <v>1.6550071113163038</v>
      </c>
      <c r="F81" s="137">
        <v>1.2815169342378654</v>
      </c>
      <c r="G81" s="90">
        <v>0.269459267249403</v>
      </c>
      <c r="H81" s="91">
        <f t="shared" si="14"/>
        <v>1.5543667218758981</v>
      </c>
      <c r="I81" s="76">
        <f t="shared" si="15"/>
        <v>1.0659194257312699</v>
      </c>
      <c r="J81" s="232"/>
      <c r="K81" s="137">
        <v>1.0131034419295999</v>
      </c>
      <c r="L81" s="137">
        <f t="shared" si="20"/>
        <v>1.6550071113163038</v>
      </c>
      <c r="M81" s="137">
        <f t="shared" si="21"/>
        <v>1.2815169342378654</v>
      </c>
      <c r="N81" s="90">
        <v>9.5815608083505754E-2</v>
      </c>
      <c r="O81" s="76">
        <f t="shared" si="16"/>
        <v>1.619220922886317</v>
      </c>
      <c r="P81" s="76">
        <f t="shared" si="17"/>
        <v>1.0724048458323117</v>
      </c>
      <c r="R81" s="137">
        <v>1.0131034419295999</v>
      </c>
      <c r="S81" s="137">
        <f t="shared" si="22"/>
        <v>1.6550071113163038</v>
      </c>
      <c r="T81" s="137">
        <f t="shared" si="23"/>
        <v>1.2815169342378654</v>
      </c>
      <c r="U81" s="90">
        <v>9.0832380073997232E-4</v>
      </c>
      <c r="V81" s="76">
        <f t="shared" si="18"/>
        <v>1.6546678612991208</v>
      </c>
      <c r="W81" s="76">
        <f t="shared" si="19"/>
        <v>1.0759495396735921</v>
      </c>
    </row>
    <row r="82" spans="1:23" x14ac:dyDescent="0.35">
      <c r="A82" s="75" t="s">
        <v>79</v>
      </c>
      <c r="B82" s="74">
        <v>943</v>
      </c>
      <c r="C82" s="75" t="s">
        <v>101</v>
      </c>
      <c r="D82" s="137">
        <v>1</v>
      </c>
      <c r="E82" s="137">
        <v>1.3739102171873439</v>
      </c>
      <c r="F82" s="137">
        <v>1.2254677051271345</v>
      </c>
      <c r="G82" s="90">
        <v>0.60999415177115657</v>
      </c>
      <c r="H82" s="91">
        <f t="shared" si="14"/>
        <v>1.2833611529563966</v>
      </c>
      <c r="I82" s="76">
        <f t="shared" si="15"/>
        <v>1.0283361152956398</v>
      </c>
      <c r="J82" s="232"/>
      <c r="K82" s="137">
        <v>1</v>
      </c>
      <c r="L82" s="137">
        <f t="shared" si="20"/>
        <v>1.3739102171873439</v>
      </c>
      <c r="M82" s="137">
        <f t="shared" si="21"/>
        <v>1.2254677051271345</v>
      </c>
      <c r="N82" s="90">
        <v>0.22857813637333813</v>
      </c>
      <c r="O82" s="76">
        <f t="shared" si="16"/>
        <v>1.3399795044220444</v>
      </c>
      <c r="P82" s="76">
        <f t="shared" si="17"/>
        <v>1.0339979504422045</v>
      </c>
      <c r="R82" s="137">
        <v>1</v>
      </c>
      <c r="S82" s="137">
        <f t="shared" si="22"/>
        <v>1.3739102171873439</v>
      </c>
      <c r="T82" s="137">
        <f t="shared" si="23"/>
        <v>1.2254677051271345</v>
      </c>
      <c r="U82" s="90">
        <v>1.7690903504677346E-2</v>
      </c>
      <c r="V82" s="76">
        <f t="shared" si="18"/>
        <v>1.3712841350304945</v>
      </c>
      <c r="W82" s="76">
        <f t="shared" si="19"/>
        <v>1.0371284135030496</v>
      </c>
    </row>
    <row r="83" spans="1:23" x14ac:dyDescent="0.35">
      <c r="A83" s="75" t="s">
        <v>79</v>
      </c>
      <c r="B83" s="74">
        <v>359</v>
      </c>
      <c r="C83" s="75" t="s">
        <v>102</v>
      </c>
      <c r="D83" s="137">
        <v>1.01971537335606</v>
      </c>
      <c r="E83" s="137">
        <v>1.5968539829883184</v>
      </c>
      <c r="F83" s="137">
        <v>1.3714441891911495</v>
      </c>
      <c r="G83" s="90">
        <v>0.28122785681296186</v>
      </c>
      <c r="H83" s="91">
        <f t="shared" si="14"/>
        <v>1.5334624697740891</v>
      </c>
      <c r="I83" s="76">
        <f t="shared" si="15"/>
        <v>1.0691185456622569</v>
      </c>
      <c r="J83" s="232"/>
      <c r="K83" s="137">
        <v>1.01971537335606</v>
      </c>
      <c r="L83" s="137">
        <f t="shared" si="20"/>
        <v>1.5968539829883184</v>
      </c>
      <c r="M83" s="137">
        <f t="shared" si="21"/>
        <v>1.3714441891911495</v>
      </c>
      <c r="N83" s="90">
        <v>9.1563336875039744E-2</v>
      </c>
      <c r="O83" s="76">
        <f t="shared" si="16"/>
        <v>1.576214710103935</v>
      </c>
      <c r="P83" s="76">
        <f t="shared" si="17"/>
        <v>1.0733937696952416</v>
      </c>
      <c r="R83" s="137">
        <v>1.01971537335606</v>
      </c>
      <c r="S83" s="137">
        <f t="shared" si="22"/>
        <v>1.5968539829883184</v>
      </c>
      <c r="T83" s="137">
        <f t="shared" si="23"/>
        <v>1.3714441891911495</v>
      </c>
      <c r="U83" s="90">
        <v>5.7048425373323181E-4</v>
      </c>
      <c r="V83" s="76">
        <f t="shared" si="18"/>
        <v>1.5967253902503198</v>
      </c>
      <c r="W83" s="76">
        <f t="shared" si="19"/>
        <v>1.07544483770988</v>
      </c>
    </row>
    <row r="84" spans="1:23" x14ac:dyDescent="0.35">
      <c r="A84" s="75" t="s">
        <v>79</v>
      </c>
      <c r="B84" s="74">
        <v>344</v>
      </c>
      <c r="C84" s="75" t="s">
        <v>103</v>
      </c>
      <c r="D84" s="137">
        <v>1.00404700497016</v>
      </c>
      <c r="E84" s="137">
        <v>1.659498544614225</v>
      </c>
      <c r="F84" s="137">
        <v>1.1413805059364777</v>
      </c>
      <c r="G84" s="90">
        <v>0.46118028793309152</v>
      </c>
      <c r="H84" s="91">
        <f t="shared" si="14"/>
        <v>1.4205527183534929</v>
      </c>
      <c r="I84" s="76">
        <f t="shared" si="15"/>
        <v>1.0452928758114772</v>
      </c>
      <c r="J84" s="232"/>
      <c r="K84" s="137">
        <v>1.00404700497016</v>
      </c>
      <c r="L84" s="137">
        <f t="shared" si="20"/>
        <v>1.659498544614225</v>
      </c>
      <c r="M84" s="137">
        <f t="shared" si="21"/>
        <v>1.1413805059364777</v>
      </c>
      <c r="N84" s="90">
        <v>0.17235381839330863</v>
      </c>
      <c r="O84" s="76">
        <f t="shared" si="16"/>
        <v>1.5701989222696633</v>
      </c>
      <c r="P84" s="76">
        <f t="shared" si="17"/>
        <v>1.0602574962030944</v>
      </c>
      <c r="R84" s="137">
        <v>1.00404700497016</v>
      </c>
      <c r="S84" s="137">
        <f t="shared" si="22"/>
        <v>1.659498544614225</v>
      </c>
      <c r="T84" s="137">
        <f t="shared" si="23"/>
        <v>1.1413805059364777</v>
      </c>
      <c r="U84" s="90">
        <v>1.3156705777459014E-3</v>
      </c>
      <c r="V84" s="76">
        <f t="shared" si="18"/>
        <v>1.658816871954937</v>
      </c>
      <c r="W84" s="76">
        <f t="shared" si="19"/>
        <v>1.0691192911716216</v>
      </c>
    </row>
    <row r="85" spans="1:23" x14ac:dyDescent="0.35">
      <c r="A85" s="75" t="s">
        <v>104</v>
      </c>
      <c r="B85" s="74">
        <v>301</v>
      </c>
      <c r="C85" s="75" t="s">
        <v>105</v>
      </c>
      <c r="D85" s="137">
        <v>1.1081296382371399</v>
      </c>
      <c r="E85" s="137">
        <v>1.7209213035407007</v>
      </c>
      <c r="F85" s="137">
        <v>1.5773105641668799</v>
      </c>
      <c r="G85" s="90">
        <v>0.38410637007104875</v>
      </c>
      <c r="H85" s="91">
        <f t="shared" si="14"/>
        <v>1.6657595037366031</v>
      </c>
      <c r="I85" s="76">
        <f t="shared" si="15"/>
        <v>1.1530796609633724</v>
      </c>
      <c r="J85" s="232"/>
      <c r="K85" s="137">
        <v>1.1081296382371399</v>
      </c>
      <c r="L85" s="137">
        <f t="shared" si="20"/>
        <v>1.7209213035407007</v>
      </c>
      <c r="M85" s="137">
        <f t="shared" si="21"/>
        <v>1.5773105641668799</v>
      </c>
      <c r="N85" s="90">
        <v>6.4671988148180407E-3</v>
      </c>
      <c r="O85" s="76">
        <f t="shared" si="16"/>
        <v>1.719992544337227</v>
      </c>
      <c r="P85" s="76">
        <f t="shared" si="17"/>
        <v>1.1585029650234349</v>
      </c>
      <c r="R85" s="137">
        <v>1.1081296382371399</v>
      </c>
      <c r="S85" s="137">
        <f t="shared" si="22"/>
        <v>1.7209213035407007</v>
      </c>
      <c r="T85" s="137">
        <f t="shared" si="23"/>
        <v>1.5773105641668799</v>
      </c>
      <c r="U85" s="90">
        <v>0</v>
      </c>
      <c r="V85" s="76">
        <f t="shared" si="18"/>
        <v>1.7209213035407007</v>
      </c>
      <c r="W85" s="76">
        <f t="shared" si="19"/>
        <v>1.1585958409437822</v>
      </c>
    </row>
    <row r="86" spans="1:23" x14ac:dyDescent="0.35">
      <c r="A86" s="75" t="s">
        <v>104</v>
      </c>
      <c r="B86" s="74">
        <v>302</v>
      </c>
      <c r="C86" s="75" t="s">
        <v>106</v>
      </c>
      <c r="D86" s="137">
        <v>1.1670575084131201</v>
      </c>
      <c r="E86" s="137">
        <v>2.8240349529731166</v>
      </c>
      <c r="F86" s="137">
        <v>1.6176056662359182</v>
      </c>
      <c r="G86" s="90">
        <v>0.3849513925837218</v>
      </c>
      <c r="H86" s="91">
        <f t="shared" si="14"/>
        <v>2.3596183189898459</v>
      </c>
      <c r="I86" s="76">
        <f t="shared" si="15"/>
        <v>1.2696078386294809</v>
      </c>
      <c r="J86" s="232"/>
      <c r="K86" s="137">
        <v>1.1670575084131201</v>
      </c>
      <c r="L86" s="137">
        <f t="shared" si="20"/>
        <v>2.8240349529731166</v>
      </c>
      <c r="M86" s="137">
        <f t="shared" si="21"/>
        <v>1.6176056662359182</v>
      </c>
      <c r="N86" s="90">
        <v>0.13663363153166483</v>
      </c>
      <c r="O86" s="76">
        <f t="shared" si="16"/>
        <v>2.6591961383400573</v>
      </c>
      <c r="P86" s="76">
        <f t="shared" si="17"/>
        <v>1.2995656205645019</v>
      </c>
      <c r="R86" s="137">
        <v>1.1670575084131201</v>
      </c>
      <c r="S86" s="137">
        <f t="shared" si="22"/>
        <v>2.8240349529731166</v>
      </c>
      <c r="T86" s="137">
        <f t="shared" si="23"/>
        <v>1.6176056662359182</v>
      </c>
      <c r="U86" s="90">
        <v>2.1707002498114202E-2</v>
      </c>
      <c r="V86" s="76">
        <f t="shared" si="18"/>
        <v>2.7978469894321143</v>
      </c>
      <c r="W86" s="76">
        <f t="shared" si="19"/>
        <v>1.3134307056737078</v>
      </c>
    </row>
    <row r="87" spans="1:23" x14ac:dyDescent="0.35">
      <c r="A87" s="75" t="s">
        <v>104</v>
      </c>
      <c r="B87" s="74">
        <v>303</v>
      </c>
      <c r="C87" s="75" t="s">
        <v>107</v>
      </c>
      <c r="D87" s="137">
        <v>1.1081296382371399</v>
      </c>
      <c r="E87" s="137">
        <v>3.0727195320693976</v>
      </c>
      <c r="F87" s="137">
        <v>1.8624447060336529</v>
      </c>
      <c r="G87" s="90">
        <v>0.2773487572922585</v>
      </c>
      <c r="H87" s="91">
        <f t="shared" si="14"/>
        <v>2.7370513130862797</v>
      </c>
      <c r="I87" s="76">
        <f t="shared" si="15"/>
        <v>1.2602088418983401</v>
      </c>
      <c r="J87" s="232"/>
      <c r="K87" s="137">
        <v>1.1081296382371399</v>
      </c>
      <c r="L87" s="137">
        <f t="shared" si="20"/>
        <v>3.0727195320693976</v>
      </c>
      <c r="M87" s="137">
        <f t="shared" si="21"/>
        <v>1.8624447060336529</v>
      </c>
      <c r="N87" s="90">
        <v>5.2771176589154591E-3</v>
      </c>
      <c r="O87" s="76">
        <f t="shared" si="16"/>
        <v>3.0663327694127833</v>
      </c>
      <c r="P87" s="76">
        <f t="shared" si="17"/>
        <v>1.2931369875309904</v>
      </c>
      <c r="R87" s="137">
        <v>1.1081296382371399</v>
      </c>
      <c r="S87" s="137">
        <f t="shared" si="22"/>
        <v>3.0727195320693976</v>
      </c>
      <c r="T87" s="137">
        <f t="shared" si="23"/>
        <v>1.8624447060336529</v>
      </c>
      <c r="U87" s="90">
        <v>0</v>
      </c>
      <c r="V87" s="76">
        <f t="shared" si="18"/>
        <v>3.0727195320693976</v>
      </c>
      <c r="W87" s="76">
        <f t="shared" si="19"/>
        <v>1.293775663796652</v>
      </c>
    </row>
    <row r="88" spans="1:23" x14ac:dyDescent="0.35">
      <c r="A88" s="75" t="s">
        <v>104</v>
      </c>
      <c r="B88" s="74">
        <v>304</v>
      </c>
      <c r="C88" s="75" t="s">
        <v>108</v>
      </c>
      <c r="D88" s="137">
        <v>1.1670575084131201</v>
      </c>
      <c r="E88" s="137">
        <v>2.0338488671296528</v>
      </c>
      <c r="F88" s="137">
        <v>1.4425204831354081</v>
      </c>
      <c r="G88" s="90">
        <v>0.40428719343821151</v>
      </c>
      <c r="H88" s="91">
        <f t="shared" si="14"/>
        <v>1.7947823743642668</v>
      </c>
      <c r="I88" s="76">
        <f t="shared" si="15"/>
        <v>1.213124244166923</v>
      </c>
      <c r="J88" s="232"/>
      <c r="K88" s="137">
        <v>1.1670575084131201</v>
      </c>
      <c r="L88" s="137">
        <f t="shared" si="20"/>
        <v>2.0338488671296528</v>
      </c>
      <c r="M88" s="137">
        <f t="shared" si="21"/>
        <v>1.4425204831354081</v>
      </c>
      <c r="N88" s="90">
        <v>8.2887679594156577E-2</v>
      </c>
      <c r="O88" s="76">
        <f t="shared" si="16"/>
        <v>1.9848350295022075</v>
      </c>
      <c r="P88" s="76">
        <f t="shared" si="17"/>
        <v>1.232129509680717</v>
      </c>
      <c r="R88" s="137">
        <v>1.1670575084131201</v>
      </c>
      <c r="S88" s="137">
        <f t="shared" si="22"/>
        <v>2.0338488671296528</v>
      </c>
      <c r="T88" s="137">
        <f t="shared" si="23"/>
        <v>1.4425204831354081</v>
      </c>
      <c r="U88" s="90">
        <v>8.7756042778431142E-3</v>
      </c>
      <c r="V88" s="76">
        <f t="shared" si="18"/>
        <v>2.0286596032334629</v>
      </c>
      <c r="W88" s="76">
        <f t="shared" si="19"/>
        <v>1.2365119670538425</v>
      </c>
    </row>
    <row r="89" spans="1:23" x14ac:dyDescent="0.35">
      <c r="A89" s="75" t="s">
        <v>104</v>
      </c>
      <c r="B89" s="74">
        <v>305</v>
      </c>
      <c r="C89" s="75" t="s">
        <v>109</v>
      </c>
      <c r="D89" s="137">
        <v>1.1081296382371399</v>
      </c>
      <c r="E89" s="137">
        <v>3.044846398332087</v>
      </c>
      <c r="F89" s="137">
        <v>1.7535842200327643</v>
      </c>
      <c r="G89" s="90">
        <v>0.11901279937218867</v>
      </c>
      <c r="H89" s="91">
        <f t="shared" si="14"/>
        <v>2.8911696717692545</v>
      </c>
      <c r="I89" s="76">
        <f t="shared" si="15"/>
        <v>1.2756206777666375</v>
      </c>
      <c r="J89" s="232"/>
      <c r="K89" s="137">
        <v>1.1081296382371399</v>
      </c>
      <c r="L89" s="137">
        <f t="shared" si="20"/>
        <v>3.044846398332087</v>
      </c>
      <c r="M89" s="137">
        <f t="shared" si="21"/>
        <v>1.7535842200327643</v>
      </c>
      <c r="N89" s="90">
        <v>2.5368159486348876E-2</v>
      </c>
      <c r="O89" s="76">
        <f t="shared" si="16"/>
        <v>3.0120894534542999</v>
      </c>
      <c r="P89" s="76">
        <f t="shared" si="17"/>
        <v>1.2877126559351422</v>
      </c>
      <c r="R89" s="137">
        <v>1.1081296382371399</v>
      </c>
      <c r="S89" s="137">
        <f t="shared" si="22"/>
        <v>3.044846398332087</v>
      </c>
      <c r="T89" s="137">
        <f t="shared" si="23"/>
        <v>1.7535842200327643</v>
      </c>
      <c r="U89" s="90">
        <v>0</v>
      </c>
      <c r="V89" s="76">
        <f t="shared" si="18"/>
        <v>3.044846398332087</v>
      </c>
      <c r="W89" s="76">
        <f t="shared" si="19"/>
        <v>1.2909883504229209</v>
      </c>
    </row>
    <row r="90" spans="1:23" x14ac:dyDescent="0.35">
      <c r="A90" s="75" t="s">
        <v>104</v>
      </c>
      <c r="B90" s="74">
        <v>306</v>
      </c>
      <c r="C90" s="75" t="s">
        <v>110</v>
      </c>
      <c r="D90" s="137">
        <v>1.1081296382371399</v>
      </c>
      <c r="E90" s="137">
        <v>3.6243995097367212</v>
      </c>
      <c r="F90" s="137">
        <v>1.5162070479704834</v>
      </c>
      <c r="G90" s="90">
        <v>0.29824109874735022</v>
      </c>
      <c r="H90" s="91">
        <f t="shared" si="14"/>
        <v>2.9956498735686772</v>
      </c>
      <c r="I90" s="76">
        <f t="shared" si="15"/>
        <v>1.2860686979465799</v>
      </c>
      <c r="J90" s="232"/>
      <c r="K90" s="137">
        <v>1.1081296382371399</v>
      </c>
      <c r="L90" s="137">
        <f t="shared" si="20"/>
        <v>3.6243995097367212</v>
      </c>
      <c r="M90" s="137">
        <f t="shared" si="21"/>
        <v>1.5162070479704834</v>
      </c>
      <c r="N90" s="90">
        <v>7.0287973838140699E-2</v>
      </c>
      <c r="O90" s="76">
        <f t="shared" si="16"/>
        <v>3.4762189331383304</v>
      </c>
      <c r="P90" s="76">
        <f t="shared" si="17"/>
        <v>1.3341256039035452</v>
      </c>
      <c r="R90" s="137">
        <v>1.1081296382371399</v>
      </c>
      <c r="S90" s="137">
        <f t="shared" si="22"/>
        <v>3.6243995097367212</v>
      </c>
      <c r="T90" s="137">
        <f t="shared" si="23"/>
        <v>1.5162070479704834</v>
      </c>
      <c r="U90" s="90">
        <v>0</v>
      </c>
      <c r="V90" s="76">
        <f t="shared" si="18"/>
        <v>3.6243995097367212</v>
      </c>
      <c r="W90" s="76">
        <f t="shared" si="19"/>
        <v>1.3489436615633843</v>
      </c>
    </row>
    <row r="91" spans="1:23" x14ac:dyDescent="0.35">
      <c r="A91" s="75" t="s">
        <v>104</v>
      </c>
      <c r="B91" s="74">
        <v>307</v>
      </c>
      <c r="C91" s="75" t="s">
        <v>111</v>
      </c>
      <c r="D91" s="137">
        <v>1.1670575084131201</v>
      </c>
      <c r="E91" s="137">
        <v>2.3062000539724625</v>
      </c>
      <c r="F91" s="137">
        <v>1.8469937574637845</v>
      </c>
      <c r="G91" s="90">
        <v>0.53814669654772895</v>
      </c>
      <c r="H91" s="91">
        <f t="shared" si="14"/>
        <v>2.0590797024724004</v>
      </c>
      <c r="I91" s="76">
        <f t="shared" si="15"/>
        <v>1.2395539769777364</v>
      </c>
      <c r="J91" s="232"/>
      <c r="K91" s="137">
        <v>1.1670575084131201</v>
      </c>
      <c r="L91" s="137">
        <f t="shared" si="20"/>
        <v>2.3062000539724625</v>
      </c>
      <c r="M91" s="137">
        <f t="shared" si="21"/>
        <v>1.8469937574637845</v>
      </c>
      <c r="N91" s="90">
        <v>8.9127321955233568E-2</v>
      </c>
      <c r="O91" s="76">
        <f t="shared" si="16"/>
        <v>2.2652722265396634</v>
      </c>
      <c r="P91" s="76">
        <f t="shared" si="17"/>
        <v>1.2601732293844625</v>
      </c>
      <c r="R91" s="137">
        <v>1.1670575084131201</v>
      </c>
      <c r="S91" s="137">
        <f t="shared" si="22"/>
        <v>2.3062000539724625</v>
      </c>
      <c r="T91" s="137">
        <f t="shared" si="23"/>
        <v>1.8469937574637845</v>
      </c>
      <c r="U91" s="90">
        <v>2.0207623344925815E-2</v>
      </c>
      <c r="V91" s="76">
        <f t="shared" si="18"/>
        <v>2.2969205860949971</v>
      </c>
      <c r="W91" s="76">
        <f t="shared" si="19"/>
        <v>1.2633380653399959</v>
      </c>
    </row>
    <row r="92" spans="1:23" x14ac:dyDescent="0.35">
      <c r="A92" s="75" t="s">
        <v>104</v>
      </c>
      <c r="B92" s="74">
        <v>308</v>
      </c>
      <c r="C92" s="75" t="s">
        <v>112</v>
      </c>
      <c r="D92" s="137">
        <v>1.1081296382371399</v>
      </c>
      <c r="E92" s="137">
        <v>2.7037859973812672</v>
      </c>
      <c r="F92" s="137">
        <v>1.6140897835176196</v>
      </c>
      <c r="G92" s="90">
        <v>0.39276127109957693</v>
      </c>
      <c r="H92" s="91">
        <f t="shared" si="14"/>
        <v>2.2757955273117845</v>
      </c>
      <c r="I92" s="76">
        <f t="shared" si="15"/>
        <v>1.2140832633208904</v>
      </c>
      <c r="J92" s="232"/>
      <c r="K92" s="137">
        <v>1.1081296382371399</v>
      </c>
      <c r="L92" s="137">
        <f t="shared" si="20"/>
        <v>2.7037859973812672</v>
      </c>
      <c r="M92" s="137">
        <f t="shared" si="21"/>
        <v>1.6140897835176196</v>
      </c>
      <c r="N92" s="90">
        <v>0.14361587650594715</v>
      </c>
      <c r="O92" s="76">
        <f t="shared" si="16"/>
        <v>2.5472883205020271</v>
      </c>
      <c r="P92" s="76">
        <f t="shared" si="17"/>
        <v>1.2412325426399149</v>
      </c>
      <c r="R92" s="137">
        <v>1.1081296382371399</v>
      </c>
      <c r="S92" s="137">
        <f t="shared" si="22"/>
        <v>2.7037859973812672</v>
      </c>
      <c r="T92" s="137">
        <f t="shared" si="23"/>
        <v>1.6140897835176196</v>
      </c>
      <c r="U92" s="90">
        <v>0</v>
      </c>
      <c r="V92" s="76">
        <f t="shared" si="18"/>
        <v>2.7037859973812672</v>
      </c>
      <c r="W92" s="76">
        <f t="shared" si="19"/>
        <v>1.2568823103278388</v>
      </c>
    </row>
    <row r="93" spans="1:23" x14ac:dyDescent="0.35">
      <c r="A93" s="75" t="s">
        <v>104</v>
      </c>
      <c r="B93" s="74">
        <v>203</v>
      </c>
      <c r="C93" s="75" t="s">
        <v>113</v>
      </c>
      <c r="D93" s="137">
        <v>1.30336750992321</v>
      </c>
      <c r="E93" s="137">
        <v>3.465816620590731</v>
      </c>
      <c r="F93" s="137">
        <v>1.6158881843746922</v>
      </c>
      <c r="G93" s="90">
        <v>0.40043497207108381</v>
      </c>
      <c r="H93" s="91">
        <f t="shared" si="14"/>
        <v>2.7250405789010577</v>
      </c>
      <c r="I93" s="76">
        <f t="shared" si="15"/>
        <v>1.4151980658286738</v>
      </c>
      <c r="J93" s="234"/>
      <c r="K93" s="137">
        <v>1.30336750992321</v>
      </c>
      <c r="L93" s="137">
        <f t="shared" si="20"/>
        <v>3.465816620590731</v>
      </c>
      <c r="M93" s="137">
        <f t="shared" si="21"/>
        <v>1.6158881843746922</v>
      </c>
      <c r="N93" s="90">
        <v>0.11184045653418667</v>
      </c>
      <c r="O93" s="76">
        <f t="shared" si="16"/>
        <v>3.2589197797287555</v>
      </c>
      <c r="P93" s="76">
        <f t="shared" si="17"/>
        <v>1.4685859859114436</v>
      </c>
      <c r="R93" s="137">
        <v>1.30336750992321</v>
      </c>
      <c r="S93" s="137">
        <f t="shared" si="22"/>
        <v>3.465816620590731</v>
      </c>
      <c r="T93" s="137">
        <f t="shared" si="23"/>
        <v>1.6158881843746922</v>
      </c>
      <c r="U93" s="90">
        <v>0</v>
      </c>
      <c r="V93" s="76">
        <f t="shared" si="18"/>
        <v>3.465816620590731</v>
      </c>
      <c r="W93" s="76">
        <f t="shared" si="19"/>
        <v>1.4892756699976413</v>
      </c>
    </row>
    <row r="94" spans="1:23" x14ac:dyDescent="0.35">
      <c r="A94" s="75" t="s">
        <v>104</v>
      </c>
      <c r="B94" s="74">
        <v>310</v>
      </c>
      <c r="C94" s="75" t="s">
        <v>114</v>
      </c>
      <c r="D94" s="137">
        <v>1.1670575084131201</v>
      </c>
      <c r="E94" s="137">
        <v>2.5199322671869027</v>
      </c>
      <c r="F94" s="137">
        <v>1.7771546723265399</v>
      </c>
      <c r="G94" s="90">
        <v>0.2591433941060986</v>
      </c>
      <c r="H94" s="91">
        <f t="shared" si="14"/>
        <v>2.3274463601888238</v>
      </c>
      <c r="I94" s="76">
        <f t="shared" si="15"/>
        <v>1.2663906427493785</v>
      </c>
      <c r="J94" s="232"/>
      <c r="K94" s="137">
        <v>1.1670575084131201</v>
      </c>
      <c r="L94" s="137">
        <f t="shared" si="20"/>
        <v>2.5199322671869027</v>
      </c>
      <c r="M94" s="137">
        <f t="shared" si="21"/>
        <v>1.7771546723265399</v>
      </c>
      <c r="N94" s="90">
        <v>9.9801787389949617E-3</v>
      </c>
      <c r="O94" s="76">
        <f t="shared" si="16"/>
        <v>2.5125192140268755</v>
      </c>
      <c r="P94" s="76">
        <f t="shared" si="17"/>
        <v>1.2848979281331838</v>
      </c>
      <c r="R94" s="137">
        <v>1.1670575084131201</v>
      </c>
      <c r="S94" s="137">
        <f t="shared" si="22"/>
        <v>2.5199322671869027</v>
      </c>
      <c r="T94" s="137">
        <f t="shared" si="23"/>
        <v>1.7771546723265399</v>
      </c>
      <c r="U94" s="90">
        <v>0</v>
      </c>
      <c r="V94" s="76">
        <f t="shared" si="18"/>
        <v>2.5199322671869027</v>
      </c>
      <c r="W94" s="76">
        <f t="shared" si="19"/>
        <v>1.2856392334491864</v>
      </c>
    </row>
    <row r="95" spans="1:23" x14ac:dyDescent="0.35">
      <c r="A95" s="75" t="s">
        <v>104</v>
      </c>
      <c r="B95" s="74">
        <v>311</v>
      </c>
      <c r="C95" s="75" t="s">
        <v>115</v>
      </c>
      <c r="D95" s="137">
        <v>1.1081296382371399</v>
      </c>
      <c r="E95" s="137">
        <v>2.1198549582633501</v>
      </c>
      <c r="F95" s="137">
        <v>1.5436323297068533</v>
      </c>
      <c r="G95" s="90">
        <v>0.23971208888135961</v>
      </c>
      <c r="H95" s="91">
        <f t="shared" si="14"/>
        <v>1.9817274283113646</v>
      </c>
      <c r="I95" s="76">
        <f t="shared" si="15"/>
        <v>1.1846764534208485</v>
      </c>
      <c r="J95" s="232"/>
      <c r="K95" s="137">
        <v>1.1081296382371399</v>
      </c>
      <c r="L95" s="137">
        <f t="shared" si="20"/>
        <v>2.1198549582633501</v>
      </c>
      <c r="M95" s="137">
        <f t="shared" si="21"/>
        <v>1.5436323297068533</v>
      </c>
      <c r="N95" s="90">
        <v>2.4971954376056076E-2</v>
      </c>
      <c r="O95" s="76">
        <f t="shared" si="16"/>
        <v>2.1054655530725861</v>
      </c>
      <c r="P95" s="76">
        <f t="shared" si="17"/>
        <v>1.1970502658969706</v>
      </c>
      <c r="R95" s="137">
        <v>1.1081296382371399</v>
      </c>
      <c r="S95" s="137">
        <f t="shared" si="22"/>
        <v>2.1198549582633501</v>
      </c>
      <c r="T95" s="137">
        <f t="shared" si="23"/>
        <v>1.5436323297068533</v>
      </c>
      <c r="U95" s="90">
        <v>0</v>
      </c>
      <c r="V95" s="76">
        <f t="shared" si="18"/>
        <v>2.1198549582633501</v>
      </c>
      <c r="W95" s="76">
        <f t="shared" si="19"/>
        <v>1.1984892064160471</v>
      </c>
    </row>
    <row r="96" spans="1:23" x14ac:dyDescent="0.35">
      <c r="A96" s="75" t="s">
        <v>104</v>
      </c>
      <c r="B96" s="74">
        <v>312</v>
      </c>
      <c r="C96" s="75" t="s">
        <v>116</v>
      </c>
      <c r="D96" s="137">
        <v>1.1670575084131201</v>
      </c>
      <c r="E96" s="137">
        <v>2.4979030812703082</v>
      </c>
      <c r="F96" s="137">
        <v>1.6963376831596744</v>
      </c>
      <c r="G96" s="90">
        <v>0.50259216846077148</v>
      </c>
      <c r="H96" s="91">
        <f t="shared" si="14"/>
        <v>2.0950425896707632</v>
      </c>
      <c r="I96" s="76">
        <f t="shared" si="15"/>
        <v>1.2431502656975726</v>
      </c>
      <c r="J96" s="232"/>
      <c r="K96" s="137">
        <v>1.1670575084131201</v>
      </c>
      <c r="L96" s="137">
        <f t="shared" si="20"/>
        <v>2.4979030812703082</v>
      </c>
      <c r="M96" s="137">
        <f t="shared" si="21"/>
        <v>1.6963376831596744</v>
      </c>
      <c r="N96" s="90">
        <v>4.3285371502111591E-2</v>
      </c>
      <c r="O96" s="76">
        <f t="shared" si="16"/>
        <v>2.4632070252298512</v>
      </c>
      <c r="P96" s="76">
        <f t="shared" si="17"/>
        <v>1.2799667092534814</v>
      </c>
      <c r="R96" s="137">
        <v>1.1670575084131201</v>
      </c>
      <c r="S96" s="137">
        <f t="shared" si="22"/>
        <v>2.4979030812703082</v>
      </c>
      <c r="T96" s="137">
        <f t="shared" si="23"/>
        <v>1.6963376831596744</v>
      </c>
      <c r="U96" s="90">
        <v>1.0541084725748872E-3</v>
      </c>
      <c r="V96" s="76">
        <f t="shared" si="18"/>
        <v>2.4970581443928372</v>
      </c>
      <c r="W96" s="76">
        <f t="shared" si="19"/>
        <v>1.2833518211697799</v>
      </c>
    </row>
    <row r="97" spans="1:23" x14ac:dyDescent="0.35">
      <c r="A97" s="75" t="s">
        <v>104</v>
      </c>
      <c r="B97" s="74">
        <v>313</v>
      </c>
      <c r="C97" s="75" t="s">
        <v>117</v>
      </c>
      <c r="D97" s="137">
        <v>1.1670575084131201</v>
      </c>
      <c r="E97" s="137">
        <v>2.7563313466381358</v>
      </c>
      <c r="F97" s="137">
        <v>1.6424228871788606</v>
      </c>
      <c r="G97" s="90">
        <v>0.41997303161076716</v>
      </c>
      <c r="H97" s="91">
        <f t="shared" si="14"/>
        <v>2.2885198339821446</v>
      </c>
      <c r="I97" s="76">
        <f t="shared" si="15"/>
        <v>1.2624979901287108</v>
      </c>
      <c r="J97" s="232"/>
      <c r="K97" s="137">
        <v>1.1670575084131201</v>
      </c>
      <c r="L97" s="137">
        <f t="shared" si="20"/>
        <v>2.7563313466381358</v>
      </c>
      <c r="M97" s="137">
        <f t="shared" si="21"/>
        <v>1.6424228871788606</v>
      </c>
      <c r="N97" s="90">
        <v>5.4147491499448155E-2</v>
      </c>
      <c r="O97" s="76">
        <f t="shared" si="16"/>
        <v>2.6960159977984013</v>
      </c>
      <c r="P97" s="76">
        <f t="shared" si="17"/>
        <v>1.3032476065103364</v>
      </c>
      <c r="R97" s="137">
        <v>1.1670575084131201</v>
      </c>
      <c r="S97" s="137">
        <f t="shared" si="22"/>
        <v>2.7563313466381358</v>
      </c>
      <c r="T97" s="137">
        <f t="shared" si="23"/>
        <v>1.6424228871788606</v>
      </c>
      <c r="U97" s="90">
        <v>1.926857647522081E-3</v>
      </c>
      <c r="V97" s="76">
        <f t="shared" si="18"/>
        <v>2.7541850036043871</v>
      </c>
      <c r="W97" s="76">
        <f t="shared" si="19"/>
        <v>1.309064507090935</v>
      </c>
    </row>
    <row r="98" spans="1:23" x14ac:dyDescent="0.35">
      <c r="A98" s="75" t="s">
        <v>104</v>
      </c>
      <c r="B98" s="74">
        <v>314</v>
      </c>
      <c r="C98" s="75" t="s">
        <v>118</v>
      </c>
      <c r="D98" s="137">
        <v>1.1670575084131201</v>
      </c>
      <c r="E98" s="137">
        <v>3.3333118240071258</v>
      </c>
      <c r="F98" s="137">
        <v>2.0974327352540434</v>
      </c>
      <c r="G98" s="90">
        <v>0.36947319568054132</v>
      </c>
      <c r="H98" s="91">
        <f t="shared" si="14"/>
        <v>2.8766876276107691</v>
      </c>
      <c r="I98" s="76">
        <f t="shared" si="15"/>
        <v>1.3213147694915732</v>
      </c>
      <c r="J98" s="232"/>
      <c r="K98" s="137">
        <v>1.1670575084131201</v>
      </c>
      <c r="L98" s="137">
        <f t="shared" si="20"/>
        <v>3.3333118240071258</v>
      </c>
      <c r="M98" s="137">
        <f t="shared" si="21"/>
        <v>2.0974327352540434</v>
      </c>
      <c r="N98" s="90">
        <v>7.7366970719402087E-2</v>
      </c>
      <c r="O98" s="76">
        <f t="shared" si="16"/>
        <v>3.2376956027348447</v>
      </c>
      <c r="P98" s="76">
        <f t="shared" si="17"/>
        <v>1.3574155670039807</v>
      </c>
      <c r="R98" s="137">
        <v>1.1670575084131201</v>
      </c>
      <c r="S98" s="137">
        <f t="shared" si="22"/>
        <v>3.3333118240071258</v>
      </c>
      <c r="T98" s="137">
        <f t="shared" si="23"/>
        <v>2.0974327352540434</v>
      </c>
      <c r="U98" s="90">
        <v>0</v>
      </c>
      <c r="V98" s="76">
        <f t="shared" si="18"/>
        <v>3.3333118240071258</v>
      </c>
      <c r="W98" s="76">
        <f t="shared" si="19"/>
        <v>1.3669771891312088</v>
      </c>
    </row>
    <row r="99" spans="1:23" x14ac:dyDescent="0.35">
      <c r="A99" s="75" t="s">
        <v>104</v>
      </c>
      <c r="B99" s="74">
        <v>315</v>
      </c>
      <c r="C99" s="75" t="s">
        <v>119</v>
      </c>
      <c r="D99" s="137">
        <v>1.1670575084131201</v>
      </c>
      <c r="E99" s="137">
        <v>3.2898731404947821</v>
      </c>
      <c r="F99" s="137">
        <v>1.9231366170219246</v>
      </c>
      <c r="G99" s="90">
        <v>0.51207954946355771</v>
      </c>
      <c r="H99" s="91">
        <f t="shared" si="14"/>
        <v>2.5899953173194121</v>
      </c>
      <c r="I99" s="76">
        <f t="shared" si="15"/>
        <v>1.2926455384624376</v>
      </c>
      <c r="J99" s="232"/>
      <c r="K99" s="137">
        <v>1.1670575084131201</v>
      </c>
      <c r="L99" s="137">
        <f t="shared" si="20"/>
        <v>3.2898731404947821</v>
      </c>
      <c r="M99" s="137">
        <f t="shared" si="21"/>
        <v>1.9231366170219246</v>
      </c>
      <c r="N99" s="90">
        <v>2.4934103584363074E-2</v>
      </c>
      <c r="O99" s="76">
        <f t="shared" si="16"/>
        <v>3.2557947904459779</v>
      </c>
      <c r="P99" s="76">
        <f t="shared" si="17"/>
        <v>1.3592254857750941</v>
      </c>
      <c r="R99" s="137">
        <v>1.1670575084131201</v>
      </c>
      <c r="S99" s="137">
        <f t="shared" si="22"/>
        <v>3.2898731404947821</v>
      </c>
      <c r="T99" s="137">
        <f t="shared" si="23"/>
        <v>1.9231366170219246</v>
      </c>
      <c r="U99" s="90">
        <v>0</v>
      </c>
      <c r="V99" s="76">
        <f t="shared" si="18"/>
        <v>3.2898731404947821</v>
      </c>
      <c r="W99" s="76">
        <f t="shared" si="19"/>
        <v>1.3626333207799743</v>
      </c>
    </row>
    <row r="100" spans="1:23" x14ac:dyDescent="0.35">
      <c r="A100" s="75" t="s">
        <v>104</v>
      </c>
      <c r="B100" s="74">
        <v>317</v>
      </c>
      <c r="C100" s="75" t="s">
        <v>120</v>
      </c>
      <c r="D100" s="137">
        <v>1.1081296382371399</v>
      </c>
      <c r="E100" s="137">
        <v>2.3227692143778484</v>
      </c>
      <c r="F100" s="137">
        <v>1.6432088775390541</v>
      </c>
      <c r="G100" s="90">
        <v>0.38083585347490934</v>
      </c>
      <c r="H100" s="91">
        <f t="shared" si="14"/>
        <v>2.0639682735101492</v>
      </c>
      <c r="I100" s="76">
        <f t="shared" si="15"/>
        <v>1.1929005379407269</v>
      </c>
      <c r="J100" s="232"/>
      <c r="K100" s="137">
        <v>1.1081296382371399</v>
      </c>
      <c r="L100" s="137">
        <f t="shared" si="20"/>
        <v>2.3227692143778484</v>
      </c>
      <c r="M100" s="137">
        <f t="shared" si="21"/>
        <v>1.6432088775390541</v>
      </c>
      <c r="N100" s="90">
        <v>1.785410018901999E-3</v>
      </c>
      <c r="O100" s="76">
        <f t="shared" si="16"/>
        <v>2.3215559205440082</v>
      </c>
      <c r="P100" s="76">
        <f t="shared" si="17"/>
        <v>1.218659302644113</v>
      </c>
      <c r="R100" s="137">
        <v>1.1081296382371399</v>
      </c>
      <c r="S100" s="137">
        <f t="shared" si="22"/>
        <v>2.3227692143778484</v>
      </c>
      <c r="T100" s="137">
        <f t="shared" si="23"/>
        <v>1.6432088775390541</v>
      </c>
      <c r="U100" s="90">
        <v>0</v>
      </c>
      <c r="V100" s="76">
        <f t="shared" si="18"/>
        <v>2.3227692143778484</v>
      </c>
      <c r="W100" s="76">
        <f t="shared" si="19"/>
        <v>1.218780632027497</v>
      </c>
    </row>
    <row r="101" spans="1:23" x14ac:dyDescent="0.35">
      <c r="A101" s="75" t="s">
        <v>104</v>
      </c>
      <c r="B101" s="74">
        <v>318</v>
      </c>
      <c r="C101" s="75" t="s">
        <v>121</v>
      </c>
      <c r="D101" s="137">
        <v>1.1670575084131201</v>
      </c>
      <c r="E101" s="137">
        <v>3.6147275676322006</v>
      </c>
      <c r="F101" s="137">
        <v>2.0170036713977963</v>
      </c>
      <c r="G101" s="90">
        <v>0.22463021661457636</v>
      </c>
      <c r="H101" s="91">
        <f t="shared" si="14"/>
        <v>3.2558305027307815</v>
      </c>
      <c r="I101" s="76">
        <f t="shared" si="15"/>
        <v>1.3592290570035743</v>
      </c>
      <c r="J101" s="232"/>
      <c r="K101" s="137">
        <v>1.1670575084131201</v>
      </c>
      <c r="L101" s="137">
        <f t="shared" si="20"/>
        <v>3.6147275676322006</v>
      </c>
      <c r="M101" s="137">
        <f t="shared" si="21"/>
        <v>2.0170036713977963</v>
      </c>
      <c r="N101" s="90">
        <v>3.1592899218388641E-2</v>
      </c>
      <c r="O101" s="76">
        <f t="shared" si="16"/>
        <v>3.5642508375996558</v>
      </c>
      <c r="P101" s="76">
        <f t="shared" si="17"/>
        <v>1.3900710904904618</v>
      </c>
      <c r="R101" s="137">
        <v>1.1670575084131201</v>
      </c>
      <c r="S101" s="137">
        <f t="shared" si="22"/>
        <v>3.6147275676322006</v>
      </c>
      <c r="T101" s="137">
        <f t="shared" si="23"/>
        <v>2.0170036713977963</v>
      </c>
      <c r="U101" s="90">
        <v>0</v>
      </c>
      <c r="V101" s="76">
        <f t="shared" si="18"/>
        <v>3.6147275676322006</v>
      </c>
      <c r="W101" s="76">
        <f t="shared" si="19"/>
        <v>1.3951187634937163</v>
      </c>
    </row>
    <row r="102" spans="1:23" x14ac:dyDescent="0.35">
      <c r="A102" s="75" t="s">
        <v>104</v>
      </c>
      <c r="B102" s="74">
        <v>319</v>
      </c>
      <c r="C102" s="75" t="s">
        <v>122</v>
      </c>
      <c r="D102" s="137">
        <v>1.1670575084131201</v>
      </c>
      <c r="E102" s="137">
        <v>2.8219171551568238</v>
      </c>
      <c r="F102" s="137">
        <v>1.9647048949770098</v>
      </c>
      <c r="G102" s="90">
        <v>0.39630825807767439</v>
      </c>
      <c r="H102" s="91">
        <f t="shared" si="14"/>
        <v>2.4821968575221356</v>
      </c>
      <c r="I102" s="76">
        <f t="shared" si="15"/>
        <v>1.2818656924827099</v>
      </c>
      <c r="J102" s="232"/>
      <c r="K102" s="137">
        <v>1.1670575084131201</v>
      </c>
      <c r="L102" s="137">
        <f t="shared" si="20"/>
        <v>2.8219171551568238</v>
      </c>
      <c r="M102" s="137">
        <f t="shared" si="21"/>
        <v>1.9647048949770098</v>
      </c>
      <c r="N102" s="90">
        <v>1.4364759246419558E-2</v>
      </c>
      <c r="O102" s="76">
        <f t="shared" si="16"/>
        <v>2.809603507416262</v>
      </c>
      <c r="P102" s="76">
        <f t="shared" si="17"/>
        <v>1.3146063574721225</v>
      </c>
      <c r="R102" s="137">
        <v>1.1670575084131201</v>
      </c>
      <c r="S102" s="137">
        <f t="shared" si="22"/>
        <v>2.8219171551568238</v>
      </c>
      <c r="T102" s="137">
        <f t="shared" si="23"/>
        <v>1.9647048949770098</v>
      </c>
      <c r="U102" s="90">
        <v>0</v>
      </c>
      <c r="V102" s="76">
        <f t="shared" si="18"/>
        <v>2.8219171551568238</v>
      </c>
      <c r="W102" s="76">
        <f t="shared" si="19"/>
        <v>1.3158377222461786</v>
      </c>
    </row>
    <row r="103" spans="1:23" x14ac:dyDescent="0.35">
      <c r="A103" s="75" t="s">
        <v>104</v>
      </c>
      <c r="B103" s="74">
        <v>320</v>
      </c>
      <c r="C103" s="75" t="s">
        <v>123</v>
      </c>
      <c r="D103" s="137">
        <v>1.1081296382371399</v>
      </c>
      <c r="E103" s="137">
        <v>2.1397358529634887</v>
      </c>
      <c r="F103" s="137">
        <v>1.7346748807338175</v>
      </c>
      <c r="G103" s="90">
        <v>0.46887292677855064</v>
      </c>
      <c r="H103" s="91">
        <f t="shared" si="14"/>
        <v>1.9498137293903974</v>
      </c>
      <c r="I103" s="76">
        <f t="shared" si="15"/>
        <v>1.1814850835287518</v>
      </c>
      <c r="J103" s="232"/>
      <c r="K103" s="137">
        <v>1.1081296382371399</v>
      </c>
      <c r="L103" s="137">
        <f t="shared" si="20"/>
        <v>2.1397358529634887</v>
      </c>
      <c r="M103" s="137">
        <f t="shared" si="21"/>
        <v>1.7346748807338175</v>
      </c>
      <c r="N103" s="90">
        <v>0.17239991799562454</v>
      </c>
      <c r="O103" s="76">
        <f t="shared" si="16"/>
        <v>2.0699033745678652</v>
      </c>
      <c r="P103" s="76">
        <f t="shared" si="17"/>
        <v>1.1934940480464986</v>
      </c>
      <c r="R103" s="137">
        <v>1.1081296382371399</v>
      </c>
      <c r="S103" s="137">
        <f t="shared" si="22"/>
        <v>2.1397358529634887</v>
      </c>
      <c r="T103" s="137">
        <f t="shared" si="23"/>
        <v>1.7346748807338175</v>
      </c>
      <c r="U103" s="90">
        <v>2.1466181740157037E-2</v>
      </c>
      <c r="V103" s="76">
        <f t="shared" si="18"/>
        <v>2.1310407405177618</v>
      </c>
      <c r="W103" s="76">
        <f t="shared" si="19"/>
        <v>1.1996077846414883</v>
      </c>
    </row>
    <row r="104" spans="1:23" x14ac:dyDescent="0.35">
      <c r="A104" s="75" t="s">
        <v>124</v>
      </c>
      <c r="B104" s="74">
        <v>867</v>
      </c>
      <c r="C104" s="75" t="s">
        <v>125</v>
      </c>
      <c r="D104" s="137">
        <v>1.1484170944219401</v>
      </c>
      <c r="E104" s="137">
        <v>3.1955019177382114</v>
      </c>
      <c r="F104" s="137">
        <v>1.4458753706269409</v>
      </c>
      <c r="G104" s="90">
        <v>0.32298420840421366</v>
      </c>
      <c r="H104" s="91">
        <f t="shared" si="14"/>
        <v>2.6304001724164801</v>
      </c>
      <c r="I104" s="76">
        <f t="shared" si="15"/>
        <v>1.2817736927792003</v>
      </c>
      <c r="J104" s="232"/>
      <c r="K104" s="137">
        <v>1.1484170944219401</v>
      </c>
      <c r="L104" s="137">
        <f t="shared" si="20"/>
        <v>3.1955019177382114</v>
      </c>
      <c r="M104" s="137">
        <f t="shared" si="21"/>
        <v>1.4458753706269409</v>
      </c>
      <c r="N104" s="90">
        <v>0</v>
      </c>
      <c r="O104" s="76">
        <f t="shared" si="16"/>
        <v>3.1955019177382114</v>
      </c>
      <c r="P104" s="76">
        <f t="shared" si="17"/>
        <v>1.3382838673113735</v>
      </c>
      <c r="R104" s="137">
        <v>1.1484170944219401</v>
      </c>
      <c r="S104" s="137">
        <f t="shared" si="22"/>
        <v>3.1955019177382114</v>
      </c>
      <c r="T104" s="137">
        <f t="shared" si="23"/>
        <v>1.4458753706269409</v>
      </c>
      <c r="U104" s="90">
        <v>0</v>
      </c>
      <c r="V104" s="76">
        <f t="shared" si="18"/>
        <v>3.1955019177382114</v>
      </c>
      <c r="W104" s="76">
        <f t="shared" si="19"/>
        <v>1.3382838673113735</v>
      </c>
    </row>
    <row r="105" spans="1:23" x14ac:dyDescent="0.35">
      <c r="A105" s="75" t="s">
        <v>124</v>
      </c>
      <c r="B105" s="74">
        <v>846</v>
      </c>
      <c r="C105" s="75" t="s">
        <v>126</v>
      </c>
      <c r="D105" s="137">
        <v>1.00611071154429</v>
      </c>
      <c r="E105" s="137">
        <v>3.5113130895839508</v>
      </c>
      <c r="F105" s="137">
        <v>1.364096623153048</v>
      </c>
      <c r="G105" s="90">
        <v>0.14345401280228851</v>
      </c>
      <c r="H105" s="91">
        <f t="shared" si="14"/>
        <v>3.2032862711192873</v>
      </c>
      <c r="I105" s="76">
        <f t="shared" si="15"/>
        <v>1.2252171963473608</v>
      </c>
      <c r="J105" s="232"/>
      <c r="K105" s="137">
        <v>1.00611071154429</v>
      </c>
      <c r="L105" s="137">
        <f t="shared" si="20"/>
        <v>3.5113130895839508</v>
      </c>
      <c r="M105" s="137">
        <f t="shared" si="21"/>
        <v>1.364096623153048</v>
      </c>
      <c r="N105" s="90">
        <v>5.7511160045985152E-2</v>
      </c>
      <c r="O105" s="76">
        <f t="shared" si="16"/>
        <v>3.3878241797296686</v>
      </c>
      <c r="P105" s="76">
        <f t="shared" si="17"/>
        <v>1.2436709872083991</v>
      </c>
      <c r="R105" s="137">
        <v>1.00611071154429</v>
      </c>
      <c r="S105" s="137">
        <f t="shared" si="22"/>
        <v>3.5113130895839508</v>
      </c>
      <c r="T105" s="137">
        <f t="shared" si="23"/>
        <v>1.364096623153048</v>
      </c>
      <c r="U105" s="90">
        <v>0</v>
      </c>
      <c r="V105" s="76">
        <f t="shared" si="18"/>
        <v>3.5113130895839508</v>
      </c>
      <c r="W105" s="76">
        <f t="shared" si="19"/>
        <v>1.2560198781938272</v>
      </c>
    </row>
    <row r="106" spans="1:23" x14ac:dyDescent="0.35">
      <c r="A106" s="75" t="s">
        <v>124</v>
      </c>
      <c r="B106" s="74">
        <v>825</v>
      </c>
      <c r="C106" s="75" t="s">
        <v>127</v>
      </c>
      <c r="D106" s="137">
        <v>1.1057246851443108</v>
      </c>
      <c r="E106" s="137">
        <v>2.7278324334012716</v>
      </c>
      <c r="F106" s="137">
        <v>1.3604373397888996</v>
      </c>
      <c r="G106" s="90">
        <v>0.32585052833259709</v>
      </c>
      <c r="H106" s="91">
        <f t="shared" si="14"/>
        <v>2.2822660197082789</v>
      </c>
      <c r="I106" s="76">
        <f t="shared" si="15"/>
        <v>1.2128063500862767</v>
      </c>
      <c r="J106" s="232"/>
      <c r="K106" s="137">
        <v>1.1057065674510198</v>
      </c>
      <c r="L106" s="137">
        <f t="shared" si="20"/>
        <v>2.7278324334012716</v>
      </c>
      <c r="M106" s="137">
        <f t="shared" si="21"/>
        <v>1.3604373397888996</v>
      </c>
      <c r="N106" s="90">
        <v>0.10187704893719249</v>
      </c>
      <c r="O106" s="76">
        <f t="shared" si="16"/>
        <v>2.5885262565328473</v>
      </c>
      <c r="P106" s="76">
        <f t="shared" si="17"/>
        <v>1.2434178796141007</v>
      </c>
      <c r="R106" s="137">
        <v>1.1057983923923349</v>
      </c>
      <c r="S106" s="137">
        <f t="shared" si="22"/>
        <v>2.7278324334012716</v>
      </c>
      <c r="T106" s="137">
        <f t="shared" si="23"/>
        <v>1.3604373397888996</v>
      </c>
      <c r="U106" s="90">
        <v>3.473465459029968E-4</v>
      </c>
      <c r="V106" s="76">
        <f t="shared" si="18"/>
        <v>2.7273574734386203</v>
      </c>
      <c r="W106" s="76">
        <f t="shared" si="19"/>
        <v>1.25737446125773</v>
      </c>
    </row>
    <row r="107" spans="1:23" x14ac:dyDescent="0.35">
      <c r="A107" s="75" t="s">
        <v>124</v>
      </c>
      <c r="B107" s="74">
        <v>845</v>
      </c>
      <c r="C107" s="75" t="s">
        <v>128</v>
      </c>
      <c r="D107" s="137">
        <v>1.00611071154429</v>
      </c>
      <c r="E107" s="137">
        <v>2.1561977455386701</v>
      </c>
      <c r="F107" s="137">
        <v>1.639921030230979</v>
      </c>
      <c r="G107" s="90">
        <v>0.1739004578088334</v>
      </c>
      <c r="H107" s="91">
        <f t="shared" si="14"/>
        <v>2.0664169883906216</v>
      </c>
      <c r="I107" s="76">
        <f t="shared" si="15"/>
        <v>1.1115302680744943</v>
      </c>
      <c r="J107" s="232"/>
      <c r="K107" s="137">
        <v>1.00611071154429</v>
      </c>
      <c r="L107" s="137">
        <f t="shared" si="20"/>
        <v>2.1561977455386701</v>
      </c>
      <c r="M107" s="137">
        <f t="shared" si="21"/>
        <v>1.639921030230979</v>
      </c>
      <c r="N107" s="90">
        <v>0.10628992331908423</v>
      </c>
      <c r="O107" s="76">
        <f t="shared" si="16"/>
        <v>2.1013227330571871</v>
      </c>
      <c r="P107" s="76">
        <f t="shared" si="17"/>
        <v>1.115020842541151</v>
      </c>
      <c r="R107" s="137">
        <v>1.00611071154429</v>
      </c>
      <c r="S107" s="137">
        <f t="shared" si="22"/>
        <v>2.1561977455386701</v>
      </c>
      <c r="T107" s="137">
        <f t="shared" si="23"/>
        <v>1.639921030230979</v>
      </c>
      <c r="U107" s="90">
        <v>1.3415505516219825E-2</v>
      </c>
      <c r="V107" s="76">
        <f t="shared" si="18"/>
        <v>2.1492716324165637</v>
      </c>
      <c r="W107" s="76">
        <f t="shared" si="19"/>
        <v>1.1198157324770885</v>
      </c>
    </row>
    <row r="108" spans="1:23" x14ac:dyDescent="0.35">
      <c r="A108" s="75" t="s">
        <v>124</v>
      </c>
      <c r="B108" s="74">
        <v>850</v>
      </c>
      <c r="C108" s="75" t="s">
        <v>129</v>
      </c>
      <c r="D108" s="137">
        <v>1.0512291169011601</v>
      </c>
      <c r="E108" s="137">
        <v>2.0199581610443849</v>
      </c>
      <c r="F108" s="137">
        <v>1.4700520706942306</v>
      </c>
      <c r="G108" s="90">
        <v>8.389677117446967E-2</v>
      </c>
      <c r="H108" s="91">
        <f t="shared" si="14"/>
        <v>1.9738228156148308</v>
      </c>
      <c r="I108" s="76">
        <f t="shared" si="15"/>
        <v>1.1383655750824113</v>
      </c>
      <c r="J108" s="232"/>
      <c r="K108" s="137">
        <v>1.0512291169011601</v>
      </c>
      <c r="L108" s="137">
        <f t="shared" si="20"/>
        <v>2.0199581610443849</v>
      </c>
      <c r="M108" s="137">
        <f t="shared" si="21"/>
        <v>1.4700520706942306</v>
      </c>
      <c r="N108" s="90">
        <v>5.2444478821921464E-2</v>
      </c>
      <c r="O108" s="76">
        <f t="shared" si="16"/>
        <v>1.9911186227349704</v>
      </c>
      <c r="P108" s="76">
        <f t="shared" si="17"/>
        <v>1.1400951557944252</v>
      </c>
      <c r="R108" s="137">
        <v>1.0512291169011601</v>
      </c>
      <c r="S108" s="137">
        <f t="shared" si="22"/>
        <v>2.0199581610443849</v>
      </c>
      <c r="T108" s="137">
        <f t="shared" si="23"/>
        <v>1.4700520706942306</v>
      </c>
      <c r="U108" s="90">
        <v>2.1967342787015575E-2</v>
      </c>
      <c r="V108" s="76">
        <f t="shared" si="18"/>
        <v>2.0078781854569954</v>
      </c>
      <c r="W108" s="76">
        <f t="shared" si="19"/>
        <v>1.1417711120666276</v>
      </c>
    </row>
    <row r="109" spans="1:23" x14ac:dyDescent="0.35">
      <c r="A109" s="75" t="s">
        <v>124</v>
      </c>
      <c r="B109" s="74">
        <v>921</v>
      </c>
      <c r="C109" s="75" t="s">
        <v>130</v>
      </c>
      <c r="D109" s="137">
        <v>1.0512291169011601</v>
      </c>
      <c r="E109" s="137">
        <v>1.213587890686177</v>
      </c>
      <c r="F109" s="137">
        <v>1.6363780288973055</v>
      </c>
      <c r="G109" s="90">
        <v>0.14494585037360375</v>
      </c>
      <c r="H109" s="91">
        <f t="shared" si="14"/>
        <v>1.2748695667987624</v>
      </c>
      <c r="I109" s="76">
        <f t="shared" si="15"/>
        <v>1.0684702502008043</v>
      </c>
      <c r="J109" s="232"/>
      <c r="K109" s="137">
        <v>1.0512291169011601</v>
      </c>
      <c r="L109" s="137">
        <f t="shared" si="20"/>
        <v>1.213587890686177</v>
      </c>
      <c r="M109" s="137">
        <f t="shared" si="21"/>
        <v>1.6363780288973055</v>
      </c>
      <c r="N109" s="90">
        <v>6.3911116447892963E-2</v>
      </c>
      <c r="O109" s="76">
        <f t="shared" si="16"/>
        <v>1.2406088804424091</v>
      </c>
      <c r="P109" s="76">
        <f t="shared" si="17"/>
        <v>1.065044181565169</v>
      </c>
      <c r="R109" s="137">
        <v>1.0512291169011601</v>
      </c>
      <c r="S109" s="137">
        <f t="shared" si="22"/>
        <v>1.213587890686177</v>
      </c>
      <c r="T109" s="137">
        <f t="shared" si="23"/>
        <v>1.6363780288973055</v>
      </c>
      <c r="U109" s="90">
        <v>1.7868357668768091E-2</v>
      </c>
      <c r="V109" s="76">
        <f t="shared" si="18"/>
        <v>1.2211424560945614</v>
      </c>
      <c r="W109" s="76">
        <f t="shared" si="19"/>
        <v>1.0630975391303843</v>
      </c>
    </row>
    <row r="110" spans="1:23" x14ac:dyDescent="0.35">
      <c r="A110" s="75" t="s">
        <v>124</v>
      </c>
      <c r="B110" s="74">
        <v>886</v>
      </c>
      <c r="C110" s="75" t="s">
        <v>131</v>
      </c>
      <c r="D110" s="137">
        <v>1.0150829157552597</v>
      </c>
      <c r="E110" s="137">
        <v>1.7891890585823906</v>
      </c>
      <c r="F110" s="137">
        <v>1.5950451605595741</v>
      </c>
      <c r="G110" s="90">
        <v>0.14272957470166145</v>
      </c>
      <c r="H110" s="91">
        <f t="shared" si="14"/>
        <v>1.7614789825866712</v>
      </c>
      <c r="I110" s="76">
        <f t="shared" si="15"/>
        <v>1.0882142308628751</v>
      </c>
      <c r="J110" s="232"/>
      <c r="K110" s="137">
        <v>1.0147499826899553</v>
      </c>
      <c r="L110" s="137">
        <f t="shared" si="20"/>
        <v>1.7891890585823906</v>
      </c>
      <c r="M110" s="137">
        <f t="shared" si="21"/>
        <v>1.5950451605595741</v>
      </c>
      <c r="N110" s="90">
        <v>2.9710324128184116E-2</v>
      </c>
      <c r="O110" s="76">
        <f t="shared" si="16"/>
        <v>1.7834209804446237</v>
      </c>
      <c r="P110" s="76">
        <f t="shared" si="17"/>
        <v>1.0901420841964267</v>
      </c>
      <c r="R110" s="137">
        <v>1.0153571863041535</v>
      </c>
      <c r="S110" s="137">
        <f t="shared" si="22"/>
        <v>1.7891890585823906</v>
      </c>
      <c r="T110" s="137">
        <f t="shared" si="23"/>
        <v>1.5950451605595741</v>
      </c>
      <c r="U110" s="90">
        <v>0</v>
      </c>
      <c r="V110" s="76">
        <f t="shared" si="18"/>
        <v>1.7891890585823906</v>
      </c>
      <c r="W110" s="76">
        <f t="shared" si="19"/>
        <v>1.0912046549015619</v>
      </c>
    </row>
    <row r="111" spans="1:23" x14ac:dyDescent="0.35">
      <c r="A111" s="75" t="s">
        <v>124</v>
      </c>
      <c r="B111" s="74">
        <v>887</v>
      </c>
      <c r="C111" s="75" t="s">
        <v>132</v>
      </c>
      <c r="D111" s="137">
        <v>1.0025501017019101</v>
      </c>
      <c r="E111" s="137">
        <v>1.5498383140407601</v>
      </c>
      <c r="F111" s="137">
        <v>1.4482163807656896</v>
      </c>
      <c r="G111" s="90">
        <v>0.29442322282239031</v>
      </c>
      <c r="H111" s="91">
        <f t="shared" ref="H111:H142" si="24">((1-G111)*E111)+(G111*F111)</f>
        <v>1.5199184569364719</v>
      </c>
      <c r="I111" s="76">
        <f t="shared" ref="I111:I142" si="25">(D111*80%)+ (H111*10%) + 10%</f>
        <v>1.0540319270551752</v>
      </c>
      <c r="J111" s="232"/>
      <c r="K111" s="137">
        <v>1.0025501017019101</v>
      </c>
      <c r="L111" s="137">
        <f t="shared" si="20"/>
        <v>1.5498383140407601</v>
      </c>
      <c r="M111" s="137">
        <f t="shared" si="21"/>
        <v>1.4482163807656896</v>
      </c>
      <c r="N111" s="90">
        <v>5.6691729718495239E-2</v>
      </c>
      <c r="O111" s="76">
        <f t="shared" ref="O111:O142" si="26">((1-N111)*L111)+(N111*M111)</f>
        <v>1.5440771908660589</v>
      </c>
      <c r="P111" s="76">
        <f t="shared" ref="P111:P142" si="27" xml:space="preserve"> (80% * K111) + (10% * O111) + 10%</f>
        <v>1.0564478004481339</v>
      </c>
      <c r="R111" s="137">
        <v>1.0025501017019101</v>
      </c>
      <c r="S111" s="137">
        <f t="shared" si="22"/>
        <v>1.5498383140407601</v>
      </c>
      <c r="T111" s="137">
        <f t="shared" si="23"/>
        <v>1.4482163807656896</v>
      </c>
      <c r="U111" s="90">
        <v>1.7935567358488102E-3</v>
      </c>
      <c r="V111" s="76">
        <f t="shared" si="18"/>
        <v>1.5496560493378246</v>
      </c>
      <c r="W111" s="76">
        <f t="shared" si="19"/>
        <v>1.0570056862953106</v>
      </c>
    </row>
    <row r="112" spans="1:23" x14ac:dyDescent="0.35">
      <c r="A112" s="75" t="s">
        <v>124</v>
      </c>
      <c r="B112" s="74">
        <v>826</v>
      </c>
      <c r="C112" s="75" t="s">
        <v>133</v>
      </c>
      <c r="D112" s="137">
        <v>1.1035837669258901</v>
      </c>
      <c r="E112" s="137">
        <v>1.8053818353971736</v>
      </c>
      <c r="F112" s="137">
        <v>1.6861537187143876</v>
      </c>
      <c r="G112" s="90">
        <v>0.31054449205200618</v>
      </c>
      <c r="H112" s="91">
        <f t="shared" si="24"/>
        <v>1.7683562004636004</v>
      </c>
      <c r="I112" s="76">
        <f t="shared" si="25"/>
        <v>1.1597026335870724</v>
      </c>
      <c r="J112" s="232"/>
      <c r="K112" s="137">
        <v>1.1035837669258901</v>
      </c>
      <c r="L112" s="137">
        <f t="shared" si="20"/>
        <v>1.8053818353971736</v>
      </c>
      <c r="M112" s="137">
        <f t="shared" si="21"/>
        <v>1.6861537187143876</v>
      </c>
      <c r="N112" s="90">
        <v>4.8623293223234484E-2</v>
      </c>
      <c r="O112" s="76">
        <f t="shared" si="26"/>
        <v>1.7995845717192527</v>
      </c>
      <c r="P112" s="76">
        <f t="shared" si="27"/>
        <v>1.1628254707126375</v>
      </c>
      <c r="R112" s="137">
        <v>1.1035837669258901</v>
      </c>
      <c r="S112" s="137">
        <f t="shared" si="22"/>
        <v>1.8053818353971736</v>
      </c>
      <c r="T112" s="137">
        <f t="shared" si="23"/>
        <v>1.6861537187143876</v>
      </c>
      <c r="U112" s="90">
        <v>0</v>
      </c>
      <c r="V112" s="76">
        <f t="shared" si="18"/>
        <v>1.8053818353971736</v>
      </c>
      <c r="W112" s="76">
        <f t="shared" si="19"/>
        <v>1.1634051970804296</v>
      </c>
    </row>
    <row r="113" spans="1:23" x14ac:dyDescent="0.35">
      <c r="A113" s="75" t="s">
        <v>124</v>
      </c>
      <c r="B113" s="74">
        <v>931</v>
      </c>
      <c r="C113" s="75" t="s">
        <v>134</v>
      </c>
      <c r="D113" s="137">
        <v>1.0801583124037299</v>
      </c>
      <c r="E113" s="137">
        <v>1.7656995102941293</v>
      </c>
      <c r="F113" s="137">
        <v>1.4432156538132013</v>
      </c>
      <c r="G113" s="90">
        <v>0.36511300625983584</v>
      </c>
      <c r="H113" s="91">
        <f t="shared" si="24"/>
        <v>1.6479564599841123</v>
      </c>
      <c r="I113" s="76">
        <f t="shared" si="25"/>
        <v>1.1289222959213954</v>
      </c>
      <c r="J113" s="232"/>
      <c r="K113" s="137">
        <v>1.0801583124037299</v>
      </c>
      <c r="L113" s="137">
        <f t="shared" si="20"/>
        <v>1.7656995102941293</v>
      </c>
      <c r="M113" s="137">
        <f t="shared" si="21"/>
        <v>1.4432156538132013</v>
      </c>
      <c r="N113" s="90">
        <v>8.1467403214323539E-2</v>
      </c>
      <c r="O113" s="76">
        <f t="shared" si="26"/>
        <v>1.7394275879280876</v>
      </c>
      <c r="P113" s="76">
        <f t="shared" si="27"/>
        <v>1.138069408715793</v>
      </c>
      <c r="R113" s="137">
        <v>1.0801583124037299</v>
      </c>
      <c r="S113" s="137">
        <f t="shared" si="22"/>
        <v>1.7656995102941293</v>
      </c>
      <c r="T113" s="137">
        <f t="shared" si="23"/>
        <v>1.4432156538132013</v>
      </c>
      <c r="U113" s="90">
        <v>2.6026546530904045E-3</v>
      </c>
      <c r="V113" s="76">
        <f t="shared" si="18"/>
        <v>1.7648601961845127</v>
      </c>
      <c r="W113" s="76">
        <f t="shared" si="19"/>
        <v>1.1406126695414354</v>
      </c>
    </row>
    <row r="114" spans="1:23" x14ac:dyDescent="0.35">
      <c r="A114" s="75" t="s">
        <v>124</v>
      </c>
      <c r="B114" s="74">
        <v>851</v>
      </c>
      <c r="C114" s="75" t="s">
        <v>135</v>
      </c>
      <c r="D114" s="137">
        <v>1.0512291169011601</v>
      </c>
      <c r="E114" s="137">
        <v>2.5376212417984729</v>
      </c>
      <c r="F114" s="137">
        <v>1.4186096242023793</v>
      </c>
      <c r="G114" s="90">
        <v>0.14925271879551941</v>
      </c>
      <c r="H114" s="91">
        <f t="shared" si="24"/>
        <v>2.3706057155084839</v>
      </c>
      <c r="I114" s="76">
        <f t="shared" si="25"/>
        <v>1.1780438650717766</v>
      </c>
      <c r="J114" s="232"/>
      <c r="K114" s="137">
        <v>1.0512291169011601</v>
      </c>
      <c r="L114" s="137">
        <f t="shared" si="20"/>
        <v>2.5376212417984729</v>
      </c>
      <c r="M114" s="137">
        <f t="shared" si="21"/>
        <v>1.4186096242023793</v>
      </c>
      <c r="N114" s="90">
        <v>8.5299047007119697E-2</v>
      </c>
      <c r="O114" s="76">
        <f t="shared" si="26"/>
        <v>2.4421706172276307</v>
      </c>
      <c r="P114" s="76">
        <f t="shared" si="27"/>
        <v>1.1852003552436912</v>
      </c>
      <c r="R114" s="137">
        <v>1.0512291169011601</v>
      </c>
      <c r="S114" s="137">
        <f t="shared" si="22"/>
        <v>2.5376212417984729</v>
      </c>
      <c r="T114" s="137">
        <f t="shared" si="23"/>
        <v>1.4186096242023793</v>
      </c>
      <c r="U114" s="90">
        <v>2.2339756970721002E-3</v>
      </c>
      <c r="V114" s="76">
        <f t="shared" si="18"/>
        <v>2.5351213970400224</v>
      </c>
      <c r="W114" s="76">
        <f t="shared" si="19"/>
        <v>1.1944954332249305</v>
      </c>
    </row>
    <row r="115" spans="1:23" x14ac:dyDescent="0.35">
      <c r="A115" s="75" t="s">
        <v>124</v>
      </c>
      <c r="B115" s="74">
        <v>870</v>
      </c>
      <c r="C115" s="75" t="s">
        <v>136</v>
      </c>
      <c r="D115" s="137">
        <v>1.1254795891274101</v>
      </c>
      <c r="E115" s="137">
        <v>2.938885498467481</v>
      </c>
      <c r="F115" s="137">
        <v>1.4796500665425196</v>
      </c>
      <c r="G115" s="90">
        <v>0.38803001141352383</v>
      </c>
      <c r="H115" s="91">
        <f t="shared" si="24"/>
        <v>2.3726583571626199</v>
      </c>
      <c r="I115" s="76">
        <f t="shared" si="25"/>
        <v>1.2376495070181901</v>
      </c>
      <c r="J115" s="232"/>
      <c r="K115" s="137">
        <v>1.1254795891274101</v>
      </c>
      <c r="L115" s="137">
        <f t="shared" si="20"/>
        <v>2.938885498467481</v>
      </c>
      <c r="M115" s="137">
        <f t="shared" si="21"/>
        <v>1.4796500665425196</v>
      </c>
      <c r="N115" s="90">
        <v>0.1424345550433522</v>
      </c>
      <c r="O115" s="76">
        <f t="shared" si="26"/>
        <v>2.7310399490177555</v>
      </c>
      <c r="P115" s="76">
        <f t="shared" si="27"/>
        <v>1.2734876662037038</v>
      </c>
      <c r="R115" s="137">
        <v>1.1254795891274101</v>
      </c>
      <c r="S115" s="137">
        <f t="shared" si="22"/>
        <v>2.938885498467481</v>
      </c>
      <c r="T115" s="137">
        <f t="shared" si="23"/>
        <v>1.4796500665425196</v>
      </c>
      <c r="U115" s="90">
        <v>0</v>
      </c>
      <c r="V115" s="76">
        <f t="shared" si="18"/>
        <v>2.938885498467481</v>
      </c>
      <c r="W115" s="76">
        <f t="shared" si="19"/>
        <v>1.2942722211486763</v>
      </c>
    </row>
    <row r="116" spans="1:23" x14ac:dyDescent="0.35">
      <c r="A116" s="75" t="s">
        <v>124</v>
      </c>
      <c r="B116" s="74">
        <v>871</v>
      </c>
      <c r="C116" s="75" t="s">
        <v>137</v>
      </c>
      <c r="D116" s="137">
        <v>1.1484170944219401</v>
      </c>
      <c r="E116" s="137">
        <v>2.9443782483246017</v>
      </c>
      <c r="F116" s="137">
        <v>1.724867194000397</v>
      </c>
      <c r="G116" s="90">
        <v>0.52324068075914865</v>
      </c>
      <c r="H116" s="91">
        <f t="shared" si="24"/>
        <v>2.3062804540666977</v>
      </c>
      <c r="I116" s="76">
        <f t="shared" si="25"/>
        <v>1.249361720944222</v>
      </c>
      <c r="J116" s="232"/>
      <c r="K116" s="137">
        <v>1.1484170944219401</v>
      </c>
      <c r="L116" s="137">
        <f t="shared" si="20"/>
        <v>2.9443782483246017</v>
      </c>
      <c r="M116" s="137">
        <f t="shared" si="21"/>
        <v>1.724867194000397</v>
      </c>
      <c r="N116" s="90">
        <v>0.15930783929981021</v>
      </c>
      <c r="O116" s="76">
        <f t="shared" si="26"/>
        <v>2.750100577257979</v>
      </c>
      <c r="P116" s="76">
        <f t="shared" si="27"/>
        <v>1.2937437332633501</v>
      </c>
      <c r="R116" s="137">
        <v>1.1484170944219401</v>
      </c>
      <c r="S116" s="137">
        <f t="shared" si="22"/>
        <v>2.9443782483246017</v>
      </c>
      <c r="T116" s="137">
        <f t="shared" si="23"/>
        <v>1.724867194000397</v>
      </c>
      <c r="U116" s="90">
        <v>0</v>
      </c>
      <c r="V116" s="76">
        <f t="shared" si="18"/>
        <v>2.9443782483246017</v>
      </c>
      <c r="W116" s="76">
        <f t="shared" si="19"/>
        <v>1.3131715003700124</v>
      </c>
    </row>
    <row r="117" spans="1:23" x14ac:dyDescent="0.35">
      <c r="A117" s="75" t="s">
        <v>124</v>
      </c>
      <c r="B117" s="74">
        <v>852</v>
      </c>
      <c r="C117" s="75" t="s">
        <v>138</v>
      </c>
      <c r="D117" s="137">
        <v>1.0512291169011601</v>
      </c>
      <c r="E117" s="137">
        <v>2.0766469145239235</v>
      </c>
      <c r="F117" s="137">
        <v>1.3744239871842245</v>
      </c>
      <c r="G117" s="90">
        <v>0.14932465234124054</v>
      </c>
      <c r="H117" s="91">
        <f t="shared" si="24"/>
        <v>1.9717877200328746</v>
      </c>
      <c r="I117" s="76">
        <f t="shared" si="25"/>
        <v>1.1381620655242157</v>
      </c>
      <c r="J117" s="232"/>
      <c r="K117" s="137">
        <v>1.0512291169011601</v>
      </c>
      <c r="L117" s="137">
        <f t="shared" si="20"/>
        <v>2.0766469145239235</v>
      </c>
      <c r="M117" s="137">
        <f t="shared" si="21"/>
        <v>1.3744239871842245</v>
      </c>
      <c r="N117" s="90">
        <v>7.1085371492468685E-2</v>
      </c>
      <c r="O117" s="76">
        <f t="shared" si="26"/>
        <v>2.0267291368634521</v>
      </c>
      <c r="P117" s="76">
        <f t="shared" si="27"/>
        <v>1.1436562072072733</v>
      </c>
      <c r="R117" s="137">
        <v>1.0512291169011601</v>
      </c>
      <c r="S117" s="137">
        <f t="shared" si="22"/>
        <v>2.0766469145239235</v>
      </c>
      <c r="T117" s="137">
        <f t="shared" si="23"/>
        <v>1.3744239871842245</v>
      </c>
      <c r="U117" s="90">
        <v>2.3985101572777244E-2</v>
      </c>
      <c r="V117" s="76">
        <f t="shared" si="18"/>
        <v>2.0598040262849477</v>
      </c>
      <c r="W117" s="76">
        <f t="shared" si="19"/>
        <v>1.146963696149423</v>
      </c>
    </row>
    <row r="118" spans="1:23" x14ac:dyDescent="0.35">
      <c r="A118" s="75" t="s">
        <v>124</v>
      </c>
      <c r="B118" s="74">
        <v>936</v>
      </c>
      <c r="C118" s="75" t="s">
        <v>139</v>
      </c>
      <c r="D118" s="137">
        <v>1.1484170944219401</v>
      </c>
      <c r="E118" s="137">
        <v>3.5166730533111927</v>
      </c>
      <c r="F118" s="137">
        <v>1.5354019876585312</v>
      </c>
      <c r="G118" s="90">
        <v>0.24538956026099315</v>
      </c>
      <c r="H118" s="91">
        <f t="shared" si="24"/>
        <v>3.0304898177528568</v>
      </c>
      <c r="I118" s="76">
        <f t="shared" si="25"/>
        <v>1.3217826573128379</v>
      </c>
      <c r="J118" s="232"/>
      <c r="K118" s="137">
        <v>1.1484170944219401</v>
      </c>
      <c r="L118" s="137">
        <f t="shared" si="20"/>
        <v>3.5166730533111927</v>
      </c>
      <c r="M118" s="137">
        <f t="shared" si="21"/>
        <v>1.5354019876585312</v>
      </c>
      <c r="N118" s="90">
        <v>0.10660041575946511</v>
      </c>
      <c r="O118" s="76">
        <f t="shared" si="26"/>
        <v>3.3054687339804203</v>
      </c>
      <c r="P118" s="76">
        <f t="shared" si="27"/>
        <v>1.3492805489355943</v>
      </c>
      <c r="R118" s="137">
        <v>1.1484170944219401</v>
      </c>
      <c r="S118" s="137">
        <f t="shared" si="22"/>
        <v>3.5166730533111927</v>
      </c>
      <c r="T118" s="137">
        <f t="shared" si="23"/>
        <v>1.5354019876585312</v>
      </c>
      <c r="U118" s="90">
        <v>6.3670005937880607E-3</v>
      </c>
      <c r="V118" s="76">
        <f t="shared" si="18"/>
        <v>3.5040582992597273</v>
      </c>
      <c r="W118" s="76">
        <f t="shared" si="19"/>
        <v>1.3691395054635249</v>
      </c>
    </row>
    <row r="119" spans="1:23" x14ac:dyDescent="0.35">
      <c r="A119" s="75" t="s">
        <v>124</v>
      </c>
      <c r="B119" s="74">
        <v>869</v>
      </c>
      <c r="C119" s="75" t="s">
        <v>140</v>
      </c>
      <c r="D119" s="137">
        <v>1.1254795891274101</v>
      </c>
      <c r="E119" s="137">
        <v>2.4710219073987196</v>
      </c>
      <c r="F119" s="137">
        <v>1.5934483403873385</v>
      </c>
      <c r="G119" s="90">
        <v>0.27177554889658245</v>
      </c>
      <c r="H119" s="91">
        <f t="shared" si="24"/>
        <v>2.2325188695270697</v>
      </c>
      <c r="I119" s="76">
        <f t="shared" si="25"/>
        <v>1.2236355582546352</v>
      </c>
      <c r="J119" s="232"/>
      <c r="K119" s="137">
        <v>1.1254795891274101</v>
      </c>
      <c r="L119" s="137">
        <f t="shared" si="20"/>
        <v>2.4710219073987196</v>
      </c>
      <c r="M119" s="137">
        <f t="shared" si="21"/>
        <v>1.5934483403873385</v>
      </c>
      <c r="N119" s="90">
        <v>0.12097538011066747</v>
      </c>
      <c r="O119" s="76">
        <f t="shared" si="26"/>
        <v>2.3648571115544437</v>
      </c>
      <c r="P119" s="76">
        <f t="shared" si="27"/>
        <v>1.2368693824573724</v>
      </c>
      <c r="R119" s="137">
        <v>1.1254795891274101</v>
      </c>
      <c r="S119" s="137">
        <f t="shared" si="22"/>
        <v>2.4710219073987196</v>
      </c>
      <c r="T119" s="137">
        <f t="shared" si="23"/>
        <v>1.5934483403873385</v>
      </c>
      <c r="U119" s="90">
        <v>0</v>
      </c>
      <c r="V119" s="76">
        <f t="shared" si="18"/>
        <v>2.4710219073987196</v>
      </c>
      <c r="W119" s="76">
        <f t="shared" si="19"/>
        <v>1.2474858620418001</v>
      </c>
    </row>
    <row r="120" spans="1:23" x14ac:dyDescent="0.35">
      <c r="A120" s="75" t="s">
        <v>124</v>
      </c>
      <c r="B120" s="74">
        <v>938</v>
      </c>
      <c r="C120" s="75" t="s">
        <v>141</v>
      </c>
      <c r="D120" s="137">
        <v>1.0228367183685174</v>
      </c>
      <c r="E120" s="137">
        <v>2.8054764592375498</v>
      </c>
      <c r="F120" s="137">
        <v>1.592193168729849</v>
      </c>
      <c r="G120" s="90">
        <v>9.5508729722786498E-2</v>
      </c>
      <c r="H120" s="91">
        <f t="shared" si="24"/>
        <v>2.689597313367277</v>
      </c>
      <c r="I120" s="76">
        <f t="shared" si="25"/>
        <v>1.1872291060315419</v>
      </c>
      <c r="J120" s="232"/>
      <c r="K120" s="137">
        <v>1.0204269194614302</v>
      </c>
      <c r="L120" s="137">
        <f t="shared" si="20"/>
        <v>2.8054764592375498</v>
      </c>
      <c r="M120" s="137">
        <f t="shared" si="21"/>
        <v>1.592193168729849</v>
      </c>
      <c r="N120" s="90">
        <v>3.8114663492061399E-2</v>
      </c>
      <c r="O120" s="76">
        <f t="shared" si="26"/>
        <v>2.7592325748993081</v>
      </c>
      <c r="P120" s="76">
        <f t="shared" si="27"/>
        <v>1.1922647930590751</v>
      </c>
      <c r="R120" s="137">
        <v>1.0185190596170433</v>
      </c>
      <c r="S120" s="137">
        <f t="shared" si="22"/>
        <v>2.8054764592375498</v>
      </c>
      <c r="T120" s="137">
        <f t="shared" si="23"/>
        <v>1.592193168729849</v>
      </c>
      <c r="U120" s="90">
        <v>7.7258825491541257E-3</v>
      </c>
      <c r="V120" s="76">
        <f t="shared" si="18"/>
        <v>2.7961027750362364</v>
      </c>
      <c r="W120" s="76">
        <f t="shared" si="19"/>
        <v>1.1944255251972584</v>
      </c>
    </row>
    <row r="121" spans="1:23" x14ac:dyDescent="0.35">
      <c r="A121" s="75" t="s">
        <v>124</v>
      </c>
      <c r="B121" s="74">
        <v>868</v>
      </c>
      <c r="C121" s="75" t="s">
        <v>142</v>
      </c>
      <c r="D121" s="137">
        <v>1.1484170944219401</v>
      </c>
      <c r="E121" s="137">
        <v>2.7822931975336531</v>
      </c>
      <c r="F121" s="137">
        <v>1.4522840035244593</v>
      </c>
      <c r="G121" s="90">
        <v>0.26304691432883986</v>
      </c>
      <c r="H121" s="91">
        <f t="shared" si="24"/>
        <v>2.4324383830205472</v>
      </c>
      <c r="I121" s="76">
        <f t="shared" si="25"/>
        <v>1.261977513839607</v>
      </c>
      <c r="J121" s="232"/>
      <c r="K121" s="137">
        <v>1.1484170944219401</v>
      </c>
      <c r="L121" s="137">
        <f t="shared" si="20"/>
        <v>2.7822931975336531</v>
      </c>
      <c r="M121" s="137">
        <f t="shared" si="21"/>
        <v>1.4522840035244593</v>
      </c>
      <c r="N121" s="90">
        <v>6.1479626861314834E-2</v>
      </c>
      <c r="O121" s="76">
        <f t="shared" si="26"/>
        <v>2.7005247285638498</v>
      </c>
      <c r="P121" s="76">
        <f t="shared" si="27"/>
        <v>1.2887861483939371</v>
      </c>
      <c r="R121" s="137">
        <v>1.1484170944219401</v>
      </c>
      <c r="S121" s="137">
        <f t="shared" si="22"/>
        <v>2.7822931975336531</v>
      </c>
      <c r="T121" s="137">
        <f t="shared" si="23"/>
        <v>1.4522840035244593</v>
      </c>
      <c r="U121" s="90">
        <v>1.6283533152042461E-3</v>
      </c>
      <c r="V121" s="76">
        <f t="shared" si="18"/>
        <v>2.7801274726533363</v>
      </c>
      <c r="W121" s="76">
        <f t="shared" si="19"/>
        <v>1.2967464228028858</v>
      </c>
    </row>
    <row r="122" spans="1:23" x14ac:dyDescent="0.35">
      <c r="A122" s="75" t="s">
        <v>124</v>
      </c>
      <c r="B122" s="74">
        <v>872</v>
      </c>
      <c r="C122" s="75" t="s">
        <v>143</v>
      </c>
      <c r="D122" s="137">
        <v>1.1254795891274101</v>
      </c>
      <c r="E122" s="137">
        <v>2.8470846908870553</v>
      </c>
      <c r="F122" s="137">
        <v>1.5503830876915314</v>
      </c>
      <c r="G122" s="90">
        <v>0.27739409978945467</v>
      </c>
      <c r="H122" s="91">
        <f t="shared" si="24"/>
        <v>2.4873873169730905</v>
      </c>
      <c r="I122" s="76">
        <f t="shared" si="25"/>
        <v>1.2491224029992372</v>
      </c>
      <c r="J122" s="232"/>
      <c r="K122" s="137">
        <v>1.1254795891274101</v>
      </c>
      <c r="L122" s="137">
        <f t="shared" si="20"/>
        <v>2.8470846908870553</v>
      </c>
      <c r="M122" s="137">
        <f t="shared" si="21"/>
        <v>1.5503830876915314</v>
      </c>
      <c r="N122" s="90">
        <v>1.5480198499666236E-2</v>
      </c>
      <c r="O122" s="76">
        <f t="shared" si="26"/>
        <v>2.8270114926747532</v>
      </c>
      <c r="P122" s="76">
        <f t="shared" si="27"/>
        <v>1.2830848205694034</v>
      </c>
      <c r="R122" s="137">
        <v>1.1254795891274101</v>
      </c>
      <c r="S122" s="137">
        <f t="shared" si="22"/>
        <v>2.8470846908870553</v>
      </c>
      <c r="T122" s="137">
        <f t="shared" si="23"/>
        <v>1.5503830876915314</v>
      </c>
      <c r="U122" s="90">
        <v>0</v>
      </c>
      <c r="V122" s="76">
        <f t="shared" si="18"/>
        <v>2.8470846908870553</v>
      </c>
      <c r="W122" s="76">
        <f t="shared" si="19"/>
        <v>1.2850921403906337</v>
      </c>
    </row>
    <row r="123" spans="1:23" x14ac:dyDescent="0.35">
      <c r="A123" s="75" t="s">
        <v>144</v>
      </c>
      <c r="B123" s="74">
        <v>800</v>
      </c>
      <c r="C123" s="75" t="s">
        <v>145</v>
      </c>
      <c r="D123" s="137">
        <v>1.0527890414904799</v>
      </c>
      <c r="E123" s="137">
        <v>2.3149870591631068</v>
      </c>
      <c r="F123" s="137">
        <v>1.3886701403296966</v>
      </c>
      <c r="G123" s="90">
        <v>0.1707640442835508</v>
      </c>
      <c r="H123" s="91">
        <f t="shared" si="24"/>
        <v>2.1568054358148361</v>
      </c>
      <c r="I123" s="76">
        <f t="shared" si="25"/>
        <v>1.1579117767738678</v>
      </c>
      <c r="J123" s="232"/>
      <c r="K123" s="137">
        <v>1.0527890414904799</v>
      </c>
      <c r="L123" s="137">
        <f t="shared" si="20"/>
        <v>2.3149870591631068</v>
      </c>
      <c r="M123" s="137">
        <f t="shared" si="21"/>
        <v>1.3886701403296966</v>
      </c>
      <c r="N123" s="90">
        <v>7.9833813631831174E-2</v>
      </c>
      <c r="O123" s="76">
        <f t="shared" si="26"/>
        <v>2.241035646900948</v>
      </c>
      <c r="P123" s="76">
        <f t="shared" si="27"/>
        <v>1.166334797882479</v>
      </c>
      <c r="R123" s="137">
        <v>1.0527890414904799</v>
      </c>
      <c r="S123" s="137">
        <f t="shared" si="22"/>
        <v>2.3149870591631068</v>
      </c>
      <c r="T123" s="137">
        <f t="shared" si="23"/>
        <v>1.3886701403296966</v>
      </c>
      <c r="U123" s="90">
        <v>8.6863197430475441E-4</v>
      </c>
      <c r="V123" s="76">
        <f t="shared" si="18"/>
        <v>2.3141824306690686</v>
      </c>
      <c r="W123" s="76">
        <f t="shared" si="19"/>
        <v>1.1736494762592911</v>
      </c>
    </row>
    <row r="124" spans="1:23" x14ac:dyDescent="0.35">
      <c r="A124" s="75" t="s">
        <v>144</v>
      </c>
      <c r="B124" s="74">
        <v>839</v>
      </c>
      <c r="C124" s="75" t="s">
        <v>146</v>
      </c>
      <c r="D124" s="137">
        <v>1</v>
      </c>
      <c r="E124" s="137">
        <v>2.3803664366102493</v>
      </c>
      <c r="F124" s="137">
        <v>1.4776783450648112</v>
      </c>
      <c r="G124" s="90">
        <v>7.6900884304948264E-2</v>
      </c>
      <c r="H124" s="91">
        <f t="shared" si="24"/>
        <v>2.3109489241188594</v>
      </c>
      <c r="I124" s="76">
        <f t="shared" si="25"/>
        <v>1.1310948924118862</v>
      </c>
      <c r="J124" s="232"/>
      <c r="K124" s="137">
        <v>1</v>
      </c>
      <c r="L124" s="137">
        <f t="shared" si="20"/>
        <v>2.3803664366102493</v>
      </c>
      <c r="M124" s="137">
        <f t="shared" si="21"/>
        <v>1.4776783450648112</v>
      </c>
      <c r="N124" s="90">
        <v>1.1014033942817528E-2</v>
      </c>
      <c r="O124" s="76">
        <f t="shared" si="26"/>
        <v>2.3704241993301909</v>
      </c>
      <c r="P124" s="76">
        <f t="shared" si="27"/>
        <v>1.1370424199330191</v>
      </c>
      <c r="R124" s="137">
        <v>1</v>
      </c>
      <c r="S124" s="137">
        <f t="shared" si="22"/>
        <v>2.3803664366102493</v>
      </c>
      <c r="T124" s="137">
        <f t="shared" si="23"/>
        <v>1.4776783450648112</v>
      </c>
      <c r="U124" s="90">
        <v>0</v>
      </c>
      <c r="V124" s="76">
        <f t="shared" si="18"/>
        <v>2.3803664366102493</v>
      </c>
      <c r="W124" s="76">
        <f t="shared" si="19"/>
        <v>1.138036643661025</v>
      </c>
    </row>
    <row r="125" spans="1:23" x14ac:dyDescent="0.35">
      <c r="A125" s="75" t="s">
        <v>144</v>
      </c>
      <c r="B125" s="74">
        <v>801</v>
      </c>
      <c r="C125" s="75" t="s">
        <v>147</v>
      </c>
      <c r="D125" s="137">
        <v>1.0527890414904799</v>
      </c>
      <c r="E125" s="137">
        <v>2.0912196855810437</v>
      </c>
      <c r="F125" s="137">
        <v>1.308441004128879</v>
      </c>
      <c r="G125" s="90">
        <v>0.36440225798435849</v>
      </c>
      <c r="H125" s="91">
        <f t="shared" si="24"/>
        <v>1.8059733665578559</v>
      </c>
      <c r="I125" s="76">
        <f t="shared" si="25"/>
        <v>1.1228285698481697</v>
      </c>
      <c r="J125" s="232"/>
      <c r="K125" s="137">
        <v>1.0527890414904799</v>
      </c>
      <c r="L125" s="137">
        <f t="shared" si="20"/>
        <v>2.0912196855810437</v>
      </c>
      <c r="M125" s="137">
        <f t="shared" si="21"/>
        <v>1.308441004128879</v>
      </c>
      <c r="N125" s="90">
        <v>0.21978761673190805</v>
      </c>
      <c r="O125" s="76">
        <f t="shared" si="26"/>
        <v>1.9191746247561268</v>
      </c>
      <c r="P125" s="76">
        <f t="shared" si="27"/>
        <v>1.1341486956679967</v>
      </c>
      <c r="R125" s="137">
        <v>1.0527890414904799</v>
      </c>
      <c r="S125" s="137">
        <f t="shared" si="22"/>
        <v>2.0912196855810437</v>
      </c>
      <c r="T125" s="137">
        <f t="shared" si="23"/>
        <v>1.308441004128879</v>
      </c>
      <c r="U125" s="90">
        <v>0</v>
      </c>
      <c r="V125" s="76">
        <f t="shared" si="18"/>
        <v>2.0912196855810437</v>
      </c>
      <c r="W125" s="76">
        <f t="shared" si="19"/>
        <v>1.1513532017504886</v>
      </c>
    </row>
    <row r="126" spans="1:23" x14ac:dyDescent="0.35">
      <c r="A126" s="75" t="s">
        <v>144</v>
      </c>
      <c r="B126" s="74">
        <v>908</v>
      </c>
      <c r="C126" s="75" t="s">
        <v>148</v>
      </c>
      <c r="D126" s="137">
        <v>1</v>
      </c>
      <c r="E126" s="137">
        <v>1.2962532342536639</v>
      </c>
      <c r="F126" s="137">
        <v>1.4816988180531958</v>
      </c>
      <c r="G126" s="90">
        <v>0.28093368041318673</v>
      </c>
      <c r="H126" s="91">
        <f t="shared" si="24"/>
        <v>1.3483511446268384</v>
      </c>
      <c r="I126" s="76">
        <f t="shared" si="25"/>
        <v>1.0348351144626839</v>
      </c>
      <c r="J126" s="232"/>
      <c r="K126" s="137">
        <v>1</v>
      </c>
      <c r="L126" s="137">
        <f t="shared" si="20"/>
        <v>1.2962532342536639</v>
      </c>
      <c r="M126" s="137">
        <f t="shared" si="21"/>
        <v>1.4816988180531958</v>
      </c>
      <c r="N126" s="90">
        <v>0.12389822661188728</v>
      </c>
      <c r="O126" s="76">
        <f t="shared" si="26"/>
        <v>1.3192296132194319</v>
      </c>
      <c r="P126" s="76">
        <f t="shared" si="27"/>
        <v>1.0319229613219434</v>
      </c>
      <c r="R126" s="137">
        <v>1</v>
      </c>
      <c r="S126" s="137">
        <f t="shared" si="22"/>
        <v>1.2962532342536639</v>
      </c>
      <c r="T126" s="137">
        <f t="shared" si="23"/>
        <v>1.4816988180531958</v>
      </c>
      <c r="U126" s="90">
        <v>1.0074715613874147E-3</v>
      </c>
      <c r="V126" s="76">
        <f t="shared" si="18"/>
        <v>1.2964400654055268</v>
      </c>
      <c r="W126" s="76">
        <f t="shared" si="19"/>
        <v>1.0296440065405528</v>
      </c>
    </row>
    <row r="127" spans="1:23" x14ac:dyDescent="0.35">
      <c r="A127" s="75" t="s">
        <v>144</v>
      </c>
      <c r="B127" s="74">
        <v>878</v>
      </c>
      <c r="C127" s="75" t="s">
        <v>149</v>
      </c>
      <c r="D127" s="137">
        <v>1</v>
      </c>
      <c r="E127" s="137">
        <v>1.5058715433571912</v>
      </c>
      <c r="F127" s="137">
        <v>1.4360420544579402</v>
      </c>
      <c r="G127" s="90">
        <v>0.34611898172378408</v>
      </c>
      <c r="H127" s="91">
        <f t="shared" si="24"/>
        <v>1.4817022317650901</v>
      </c>
      <c r="I127" s="76">
        <f t="shared" si="25"/>
        <v>1.0481702231765091</v>
      </c>
      <c r="J127" s="232"/>
      <c r="K127" s="137">
        <v>1</v>
      </c>
      <c r="L127" s="137">
        <f t="shared" si="20"/>
        <v>1.5058715433571912</v>
      </c>
      <c r="M127" s="137">
        <f t="shared" si="21"/>
        <v>1.4360420544579402</v>
      </c>
      <c r="N127" s="90">
        <v>0.15939967692416163</v>
      </c>
      <c r="O127" s="76">
        <f t="shared" si="26"/>
        <v>1.4947407453868711</v>
      </c>
      <c r="P127" s="76">
        <f t="shared" si="27"/>
        <v>1.0494740745386872</v>
      </c>
      <c r="R127" s="137">
        <v>1</v>
      </c>
      <c r="S127" s="137">
        <f t="shared" si="22"/>
        <v>1.5058715433571912</v>
      </c>
      <c r="T127" s="137">
        <f t="shared" si="23"/>
        <v>1.4360420544579402</v>
      </c>
      <c r="U127" s="90">
        <v>8.3921982697381537E-3</v>
      </c>
      <c r="V127" s="76">
        <f t="shared" si="18"/>
        <v>1.5052855204412743</v>
      </c>
      <c r="W127" s="76">
        <f t="shared" si="19"/>
        <v>1.0505285520441274</v>
      </c>
    </row>
    <row r="128" spans="1:23" x14ac:dyDescent="0.35">
      <c r="A128" s="75" t="s">
        <v>144</v>
      </c>
      <c r="B128" s="74">
        <v>838</v>
      </c>
      <c r="C128" s="75" t="s">
        <v>150</v>
      </c>
      <c r="D128" s="137">
        <v>1</v>
      </c>
      <c r="E128" s="137">
        <v>1.565214633221224</v>
      </c>
      <c r="F128" s="137">
        <v>1.5904190101857001</v>
      </c>
      <c r="G128" s="90">
        <v>0.16097474711675464</v>
      </c>
      <c r="H128" s="91">
        <f t="shared" si="24"/>
        <v>1.5692719014293159</v>
      </c>
      <c r="I128" s="76">
        <f t="shared" si="25"/>
        <v>1.0569271901429318</v>
      </c>
      <c r="J128" s="232"/>
      <c r="K128" s="137">
        <v>1</v>
      </c>
      <c r="L128" s="137">
        <f t="shared" si="20"/>
        <v>1.565214633221224</v>
      </c>
      <c r="M128" s="137">
        <f t="shared" si="21"/>
        <v>1.5904190101857001</v>
      </c>
      <c r="N128" s="90">
        <v>8.9219401309534374E-2</v>
      </c>
      <c r="O128" s="76">
        <f t="shared" si="26"/>
        <v>1.5674633526443744</v>
      </c>
      <c r="P128" s="76">
        <f t="shared" si="27"/>
        <v>1.0567463352644375</v>
      </c>
      <c r="R128" s="137">
        <v>1</v>
      </c>
      <c r="S128" s="137">
        <f t="shared" si="22"/>
        <v>1.565214633221224</v>
      </c>
      <c r="T128" s="137">
        <f t="shared" si="23"/>
        <v>1.5904190101857001</v>
      </c>
      <c r="U128" s="90">
        <v>0</v>
      </c>
      <c r="V128" s="76">
        <f t="shared" si="18"/>
        <v>1.565214633221224</v>
      </c>
      <c r="W128" s="76">
        <f t="shared" si="19"/>
        <v>1.0565214633221225</v>
      </c>
    </row>
    <row r="129" spans="1:23" x14ac:dyDescent="0.35">
      <c r="A129" s="75" t="s">
        <v>144</v>
      </c>
      <c r="B129" s="74">
        <v>916</v>
      </c>
      <c r="C129" s="75" t="s">
        <v>151</v>
      </c>
      <c r="D129" s="137">
        <v>1.0227477508899501</v>
      </c>
      <c r="E129" s="137">
        <v>1.7018749185790092</v>
      </c>
      <c r="F129" s="137">
        <v>1.4344902008954314</v>
      </c>
      <c r="G129" s="90">
        <v>0.20850122176957317</v>
      </c>
      <c r="H129" s="91">
        <f t="shared" si="24"/>
        <v>1.6461248782594708</v>
      </c>
      <c r="I129" s="76">
        <f t="shared" si="25"/>
        <v>1.0828106885379072</v>
      </c>
      <c r="J129" s="232"/>
      <c r="K129" s="137">
        <v>1.0227477508899501</v>
      </c>
      <c r="L129" s="137">
        <f t="shared" si="20"/>
        <v>1.7018749185790092</v>
      </c>
      <c r="M129" s="137">
        <f t="shared" si="21"/>
        <v>1.4344902008954314</v>
      </c>
      <c r="N129" s="90">
        <v>9.0746926321996157E-2</v>
      </c>
      <c r="O129" s="76">
        <f t="shared" si="26"/>
        <v>1.6776105773037497</v>
      </c>
      <c r="P129" s="76">
        <f t="shared" si="27"/>
        <v>1.0859592584423352</v>
      </c>
      <c r="R129" s="137">
        <v>1.0227477508899501</v>
      </c>
      <c r="S129" s="137">
        <f t="shared" si="22"/>
        <v>1.7018749185790092</v>
      </c>
      <c r="T129" s="137">
        <f t="shared" si="23"/>
        <v>1.4344902008954314</v>
      </c>
      <c r="U129" s="90">
        <v>4.7020196209051962E-3</v>
      </c>
      <c r="V129" s="76">
        <f t="shared" si="18"/>
        <v>1.7006176703901308</v>
      </c>
      <c r="W129" s="76">
        <f t="shared" si="19"/>
        <v>1.0882599677509732</v>
      </c>
    </row>
    <row r="130" spans="1:23" x14ac:dyDescent="0.35">
      <c r="A130" s="75" t="s">
        <v>144</v>
      </c>
      <c r="B130" s="74">
        <v>802</v>
      </c>
      <c r="C130" s="75" t="s">
        <v>152</v>
      </c>
      <c r="D130" s="137">
        <v>1.0527890414904799</v>
      </c>
      <c r="E130" s="137">
        <v>1.8842523151824746</v>
      </c>
      <c r="F130" s="137">
        <v>1.528159820348135</v>
      </c>
      <c r="G130" s="90">
        <v>0.21510758545491018</v>
      </c>
      <c r="H130" s="91">
        <f t="shared" si="24"/>
        <v>1.8076541184200448</v>
      </c>
      <c r="I130" s="76">
        <f t="shared" si="25"/>
        <v>1.1229966450343887</v>
      </c>
      <c r="J130" s="232"/>
      <c r="K130" s="137">
        <v>1.0527890414904799</v>
      </c>
      <c r="L130" s="137">
        <f t="shared" si="20"/>
        <v>1.8842523151824746</v>
      </c>
      <c r="M130" s="137">
        <f t="shared" si="21"/>
        <v>1.528159820348135</v>
      </c>
      <c r="N130" s="90">
        <v>9.0593397757748925E-2</v>
      </c>
      <c r="O130" s="76">
        <f t="shared" si="26"/>
        <v>1.8519926861593983</v>
      </c>
      <c r="P130" s="76">
        <f t="shared" si="27"/>
        <v>1.1274305018083239</v>
      </c>
      <c r="R130" s="137">
        <v>1.0527890414904799</v>
      </c>
      <c r="S130" s="137">
        <f t="shared" si="22"/>
        <v>1.8842523151824746</v>
      </c>
      <c r="T130" s="137">
        <f t="shared" si="23"/>
        <v>1.528159820348135</v>
      </c>
      <c r="U130" s="90">
        <v>0</v>
      </c>
      <c r="V130" s="76">
        <f t="shared" si="18"/>
        <v>1.8842523151824746</v>
      </c>
      <c r="W130" s="76">
        <f t="shared" si="19"/>
        <v>1.1306564647106316</v>
      </c>
    </row>
    <row r="131" spans="1:23" x14ac:dyDescent="0.35">
      <c r="A131" s="75" t="s">
        <v>144</v>
      </c>
      <c r="B131" s="74">
        <v>879</v>
      </c>
      <c r="C131" s="75" t="s">
        <v>153</v>
      </c>
      <c r="D131" s="137">
        <v>1</v>
      </c>
      <c r="E131" s="137">
        <v>1.7969084715249906</v>
      </c>
      <c r="F131" s="137">
        <v>1.426984030291508</v>
      </c>
      <c r="G131" s="90">
        <v>0.25906842359257598</v>
      </c>
      <c r="H131" s="91">
        <f t="shared" si="24"/>
        <v>1.7010727296862678</v>
      </c>
      <c r="I131" s="76">
        <f t="shared" si="25"/>
        <v>1.070107272968627</v>
      </c>
      <c r="J131" s="232"/>
      <c r="K131" s="137">
        <v>1</v>
      </c>
      <c r="L131" s="137">
        <f t="shared" si="20"/>
        <v>1.7969084715249906</v>
      </c>
      <c r="M131" s="137">
        <f t="shared" si="21"/>
        <v>1.426984030291508</v>
      </c>
      <c r="N131" s="90">
        <v>0.11668172274655071</v>
      </c>
      <c r="O131" s="76">
        <f t="shared" si="26"/>
        <v>1.7537450504358127</v>
      </c>
      <c r="P131" s="76">
        <f t="shared" si="27"/>
        <v>1.0753745050435815</v>
      </c>
      <c r="R131" s="137">
        <v>1</v>
      </c>
      <c r="S131" s="137">
        <f t="shared" si="22"/>
        <v>1.7969084715249906</v>
      </c>
      <c r="T131" s="137">
        <f t="shared" si="23"/>
        <v>1.426984030291508</v>
      </c>
      <c r="U131" s="90">
        <v>3.783547901046344E-4</v>
      </c>
      <c r="V131" s="76">
        <f t="shared" si="18"/>
        <v>1.7967685088406731</v>
      </c>
      <c r="W131" s="76">
        <f t="shared" si="19"/>
        <v>1.0796768508840675</v>
      </c>
    </row>
    <row r="132" spans="1:23" x14ac:dyDescent="0.35">
      <c r="A132" s="75" t="s">
        <v>144</v>
      </c>
      <c r="B132" s="74">
        <v>933</v>
      </c>
      <c r="C132" s="75" t="s">
        <v>154</v>
      </c>
      <c r="D132" s="137">
        <v>1</v>
      </c>
      <c r="E132" s="137">
        <v>1.4261093235230391</v>
      </c>
      <c r="F132" s="137">
        <v>1.4437623827449126</v>
      </c>
      <c r="G132" s="90">
        <v>0.28852797456680762</v>
      </c>
      <c r="H132" s="91">
        <f t="shared" si="24"/>
        <v>1.4312027249452342</v>
      </c>
      <c r="I132" s="76">
        <f t="shared" si="25"/>
        <v>1.0431202724945234</v>
      </c>
      <c r="J132" s="232"/>
      <c r="K132" s="137">
        <v>1</v>
      </c>
      <c r="L132" s="137">
        <f t="shared" si="20"/>
        <v>1.4261093235230391</v>
      </c>
      <c r="M132" s="137">
        <f t="shared" si="21"/>
        <v>1.4437623827449126</v>
      </c>
      <c r="N132" s="90">
        <v>0.20186616519717335</v>
      </c>
      <c r="O132" s="76">
        <f t="shared" si="26"/>
        <v>1.4296728788921573</v>
      </c>
      <c r="P132" s="76">
        <f t="shared" si="27"/>
        <v>1.0429672878892158</v>
      </c>
      <c r="R132" s="137">
        <v>1</v>
      </c>
      <c r="S132" s="137">
        <f t="shared" si="22"/>
        <v>1.4261093235230391</v>
      </c>
      <c r="T132" s="137">
        <f t="shared" si="23"/>
        <v>1.4437623827449126</v>
      </c>
      <c r="U132" s="90">
        <v>4.8168107637886884E-2</v>
      </c>
      <c r="V132" s="76">
        <f t="shared" si="18"/>
        <v>1.4269596379797762</v>
      </c>
      <c r="W132" s="76">
        <f t="shared" si="19"/>
        <v>1.0426959637979778</v>
      </c>
    </row>
    <row r="133" spans="1:23" x14ac:dyDescent="0.35">
      <c r="A133" s="75" t="s">
        <v>144</v>
      </c>
      <c r="B133" s="74">
        <v>803</v>
      </c>
      <c r="C133" s="75" t="s">
        <v>155</v>
      </c>
      <c r="D133" s="137">
        <v>1.0527890414904799</v>
      </c>
      <c r="E133" s="137">
        <v>2.2334629310632832</v>
      </c>
      <c r="F133" s="137">
        <v>1.4712832595304464</v>
      </c>
      <c r="G133" s="90">
        <v>2.7975271400870888E-2</v>
      </c>
      <c r="H133" s="91">
        <f t="shared" si="24"/>
        <v>2.2121407478959254</v>
      </c>
      <c r="I133" s="76">
        <f t="shared" si="25"/>
        <v>1.1634453079819767</v>
      </c>
      <c r="J133" s="232"/>
      <c r="K133" s="137">
        <v>1.0527890414904799</v>
      </c>
      <c r="L133" s="137">
        <f t="shared" si="20"/>
        <v>2.2334629310632832</v>
      </c>
      <c r="M133" s="137">
        <f t="shared" si="21"/>
        <v>1.4712832595304464</v>
      </c>
      <c r="N133" s="90">
        <v>4.9614412981414285E-4</v>
      </c>
      <c r="O133" s="76">
        <f t="shared" si="26"/>
        <v>2.2330847800933888</v>
      </c>
      <c r="P133" s="76">
        <f t="shared" si="27"/>
        <v>1.1655397112017229</v>
      </c>
      <c r="R133" s="137">
        <v>1.0527890414904799</v>
      </c>
      <c r="S133" s="137">
        <f t="shared" si="22"/>
        <v>2.2334629310632832</v>
      </c>
      <c r="T133" s="137">
        <f t="shared" si="23"/>
        <v>1.4712832595304464</v>
      </c>
      <c r="U133" s="90">
        <v>0</v>
      </c>
      <c r="V133" s="76">
        <f t="shared" si="18"/>
        <v>2.2334629310632832</v>
      </c>
      <c r="W133" s="76">
        <f t="shared" si="19"/>
        <v>1.1655775262987125</v>
      </c>
    </row>
    <row r="134" spans="1:23" x14ac:dyDescent="0.35">
      <c r="A134" s="75" t="s">
        <v>144</v>
      </c>
      <c r="B134" s="74">
        <v>866</v>
      </c>
      <c r="C134" s="75" t="s">
        <v>156</v>
      </c>
      <c r="D134" s="137">
        <v>1.02590214271903</v>
      </c>
      <c r="E134" s="137">
        <v>1.979576784686099</v>
      </c>
      <c r="F134" s="137">
        <v>1.4257166558151415</v>
      </c>
      <c r="G134" s="90">
        <v>0.41311937812098692</v>
      </c>
      <c r="H134" s="91">
        <f t="shared" si="24"/>
        <v>1.7507664326809194</v>
      </c>
      <c r="I134" s="76">
        <f t="shared" si="25"/>
        <v>1.0957983574433161</v>
      </c>
      <c r="J134" s="232"/>
      <c r="K134" s="137">
        <v>1.02590214271903</v>
      </c>
      <c r="L134" s="137">
        <f t="shared" si="20"/>
        <v>1.979576784686099</v>
      </c>
      <c r="M134" s="137">
        <f t="shared" si="21"/>
        <v>1.4257166558151415</v>
      </c>
      <c r="N134" s="90">
        <v>0.23347621902763208</v>
      </c>
      <c r="O134" s="76">
        <f t="shared" si="26"/>
        <v>1.8502636159271508</v>
      </c>
      <c r="P134" s="76">
        <f t="shared" si="27"/>
        <v>1.1057480757679392</v>
      </c>
      <c r="R134" s="137">
        <v>1.02590214271903</v>
      </c>
      <c r="S134" s="137">
        <f t="shared" si="22"/>
        <v>1.979576784686099</v>
      </c>
      <c r="T134" s="137">
        <f t="shared" si="23"/>
        <v>1.4257166558151415</v>
      </c>
      <c r="U134" s="90">
        <v>1.9799170264490216E-2</v>
      </c>
      <c r="V134" s="76">
        <f t="shared" si="18"/>
        <v>1.9686108136918705</v>
      </c>
      <c r="W134" s="76">
        <f t="shared" si="19"/>
        <v>1.1175827955444113</v>
      </c>
    </row>
    <row r="135" spans="1:23" x14ac:dyDescent="0.35">
      <c r="A135" s="75" t="s">
        <v>144</v>
      </c>
      <c r="B135" s="74">
        <v>880</v>
      </c>
      <c r="C135" s="75" t="s">
        <v>157</v>
      </c>
      <c r="D135" s="137">
        <v>1</v>
      </c>
      <c r="E135" s="137">
        <v>1.9427539376964555</v>
      </c>
      <c r="F135" s="137">
        <v>1.4798015380331595</v>
      </c>
      <c r="G135" s="90">
        <v>0.41319254412706746</v>
      </c>
      <c r="H135" s="91">
        <f t="shared" si="24"/>
        <v>1.7514654578698474</v>
      </c>
      <c r="I135" s="76">
        <f t="shared" si="25"/>
        <v>1.0751465457869849</v>
      </c>
      <c r="J135" s="232"/>
      <c r="K135" s="137">
        <v>1</v>
      </c>
      <c r="L135" s="137">
        <f t="shared" si="20"/>
        <v>1.9427539376964555</v>
      </c>
      <c r="M135" s="137">
        <f t="shared" si="21"/>
        <v>1.4798015380331595</v>
      </c>
      <c r="N135" s="90">
        <v>0.20194462919657605</v>
      </c>
      <c r="O135" s="76">
        <f t="shared" si="26"/>
        <v>1.8492631870107861</v>
      </c>
      <c r="P135" s="76">
        <f t="shared" si="27"/>
        <v>1.0849263187010787</v>
      </c>
      <c r="R135" s="137">
        <v>1</v>
      </c>
      <c r="S135" s="137">
        <f t="shared" si="22"/>
        <v>1.9427539376964555</v>
      </c>
      <c r="T135" s="137">
        <f t="shared" si="23"/>
        <v>1.4798015380331595</v>
      </c>
      <c r="U135" s="90">
        <v>5.7325001560041364E-3</v>
      </c>
      <c r="V135" s="76">
        <f t="shared" si="18"/>
        <v>1.9401000629931631</v>
      </c>
      <c r="W135" s="76">
        <f t="shared" si="19"/>
        <v>1.0940100062993163</v>
      </c>
    </row>
    <row r="136" spans="1:23" x14ac:dyDescent="0.35">
      <c r="A136" s="75" t="s">
        <v>144</v>
      </c>
      <c r="B136" s="74">
        <v>865</v>
      </c>
      <c r="C136" s="75" t="s">
        <v>158</v>
      </c>
      <c r="D136" s="137">
        <v>1.02590214271903</v>
      </c>
      <c r="E136" s="137">
        <v>1.534524633468914</v>
      </c>
      <c r="F136" s="137">
        <v>1.4465316267908344</v>
      </c>
      <c r="G136" s="90">
        <v>0.10881950495581043</v>
      </c>
      <c r="H136" s="91">
        <f t="shared" si="24"/>
        <v>1.5249492780426321</v>
      </c>
      <c r="I136" s="76">
        <f t="shared" si="25"/>
        <v>1.0732166419794873</v>
      </c>
      <c r="J136" s="232"/>
      <c r="K136" s="137">
        <v>1.02590214271903</v>
      </c>
      <c r="L136" s="137">
        <f t="shared" si="20"/>
        <v>1.534524633468914</v>
      </c>
      <c r="M136" s="137">
        <f t="shared" si="21"/>
        <v>1.4465316267908344</v>
      </c>
      <c r="N136" s="90">
        <v>3.3130966631643978E-2</v>
      </c>
      <c r="O136" s="76">
        <f t="shared" si="26"/>
        <v>1.5316093401008446</v>
      </c>
      <c r="P136" s="76">
        <f t="shared" si="27"/>
        <v>1.0738826481853085</v>
      </c>
      <c r="R136" s="137">
        <v>1.02590214271903</v>
      </c>
      <c r="S136" s="137">
        <f t="shared" si="22"/>
        <v>1.534524633468914</v>
      </c>
      <c r="T136" s="137">
        <f t="shared" si="23"/>
        <v>1.4465316267908344</v>
      </c>
      <c r="U136" s="90">
        <v>0</v>
      </c>
      <c r="V136" s="76">
        <f t="shared" si="18"/>
        <v>1.534524633468914</v>
      </c>
      <c r="W136" s="76">
        <f t="shared" si="19"/>
        <v>1.0741741775221156</v>
      </c>
    </row>
    <row r="137" spans="1:23" x14ac:dyDescent="0.35">
      <c r="A137" s="75" t="s">
        <v>159</v>
      </c>
      <c r="B137" s="74">
        <v>330</v>
      </c>
      <c r="C137" s="75" t="s">
        <v>160</v>
      </c>
      <c r="D137" s="137">
        <v>1.01220189865592</v>
      </c>
      <c r="E137" s="137">
        <v>1.8284094602848795</v>
      </c>
      <c r="F137" s="137">
        <v>1.1312496566802799</v>
      </c>
      <c r="G137" s="90">
        <v>0.38573907284118619</v>
      </c>
      <c r="H137" s="91">
        <f t="shared" si="24"/>
        <v>1.5594876840202976</v>
      </c>
      <c r="I137" s="76">
        <f t="shared" si="25"/>
        <v>1.0657102873267659</v>
      </c>
      <c r="J137" s="232"/>
      <c r="K137" s="137">
        <v>1.01220189865592</v>
      </c>
      <c r="L137" s="137">
        <f t="shared" si="20"/>
        <v>1.8284094602848795</v>
      </c>
      <c r="M137" s="137">
        <f t="shared" si="21"/>
        <v>1.1312496566802799</v>
      </c>
      <c r="N137" s="90">
        <v>0.12667394179259414</v>
      </c>
      <c r="O137" s="76">
        <f t="shared" si="26"/>
        <v>1.7400974799029341</v>
      </c>
      <c r="P137" s="76">
        <f t="shared" si="27"/>
        <v>1.0837712669150295</v>
      </c>
      <c r="R137" s="137">
        <v>1.01220189865592</v>
      </c>
      <c r="S137" s="137">
        <f t="shared" si="22"/>
        <v>1.8284094602848795</v>
      </c>
      <c r="T137" s="137">
        <f t="shared" si="23"/>
        <v>1.1312496566802799</v>
      </c>
      <c r="U137" s="90">
        <v>3.0115554841519764E-4</v>
      </c>
      <c r="V137" s="76">
        <f t="shared" si="18"/>
        <v>1.8281995067418921</v>
      </c>
      <c r="W137" s="76">
        <f t="shared" si="19"/>
        <v>1.0925814695989253</v>
      </c>
    </row>
    <row r="138" spans="1:23" x14ac:dyDescent="0.35">
      <c r="A138" s="75" t="s">
        <v>159</v>
      </c>
      <c r="B138" s="74">
        <v>331</v>
      </c>
      <c r="C138" s="75" t="s">
        <v>161</v>
      </c>
      <c r="D138" s="137">
        <v>1.01220189865592</v>
      </c>
      <c r="E138" s="137">
        <v>1.6970632346772012</v>
      </c>
      <c r="F138" s="137">
        <v>1.4191967345936767</v>
      </c>
      <c r="G138" s="90">
        <v>0.45025537559822337</v>
      </c>
      <c r="H138" s="91">
        <f t="shared" si="24"/>
        <v>1.57195234931593</v>
      </c>
      <c r="I138" s="76">
        <f t="shared" si="25"/>
        <v>1.0669567538563292</v>
      </c>
      <c r="J138" s="232"/>
      <c r="K138" s="137">
        <v>1.01220189865592</v>
      </c>
      <c r="L138" s="137">
        <f t="shared" si="20"/>
        <v>1.6970632346772012</v>
      </c>
      <c r="M138" s="137">
        <f t="shared" si="21"/>
        <v>1.4191967345936767</v>
      </c>
      <c r="N138" s="90">
        <v>6.6570563233381411E-2</v>
      </c>
      <c r="O138" s="76">
        <f t="shared" si="26"/>
        <v>1.6785655052629527</v>
      </c>
      <c r="P138" s="76">
        <f t="shared" si="27"/>
        <v>1.0776180694510313</v>
      </c>
      <c r="R138" s="137">
        <v>1.01220189865592</v>
      </c>
      <c r="S138" s="137">
        <f t="shared" si="22"/>
        <v>1.6970632346772012</v>
      </c>
      <c r="T138" s="137">
        <f t="shared" si="23"/>
        <v>1.4191967345936767</v>
      </c>
      <c r="U138" s="90">
        <v>0</v>
      </c>
      <c r="V138" s="76">
        <f t="shared" si="18"/>
        <v>1.6970632346772012</v>
      </c>
      <c r="W138" s="76">
        <f t="shared" si="19"/>
        <v>1.0794678423924562</v>
      </c>
    </row>
    <row r="139" spans="1:23" x14ac:dyDescent="0.35">
      <c r="A139" s="75" t="s">
        <v>159</v>
      </c>
      <c r="B139" s="74">
        <v>332</v>
      </c>
      <c r="C139" s="75" t="s">
        <v>162</v>
      </c>
      <c r="D139" s="137">
        <v>1.01220189865592</v>
      </c>
      <c r="E139" s="137">
        <v>1.354968149458035</v>
      </c>
      <c r="F139" s="137">
        <v>1.1949934929300159</v>
      </c>
      <c r="G139" s="90">
        <v>0.4064004270314821</v>
      </c>
      <c r="H139" s="91">
        <f t="shared" si="24"/>
        <v>1.2899543807308333</v>
      </c>
      <c r="I139" s="76">
        <f t="shared" si="25"/>
        <v>1.0387569569978194</v>
      </c>
      <c r="J139" s="232"/>
      <c r="K139" s="137">
        <v>1.01220189865592</v>
      </c>
      <c r="L139" s="137">
        <f t="shared" si="20"/>
        <v>1.354968149458035</v>
      </c>
      <c r="M139" s="137">
        <f t="shared" si="21"/>
        <v>1.1949934929300159</v>
      </c>
      <c r="N139" s="90">
        <v>9.8171397176169378E-2</v>
      </c>
      <c r="O139" s="76">
        <f t="shared" si="26"/>
        <v>1.3392632139139016</v>
      </c>
      <c r="P139" s="76">
        <f t="shared" si="27"/>
        <v>1.0436878403161263</v>
      </c>
      <c r="R139" s="137">
        <v>1.01220189865592</v>
      </c>
      <c r="S139" s="137">
        <f t="shared" si="22"/>
        <v>1.354968149458035</v>
      </c>
      <c r="T139" s="137">
        <f t="shared" si="23"/>
        <v>1.1949934929300159</v>
      </c>
      <c r="U139" s="90">
        <v>0</v>
      </c>
      <c r="V139" s="76">
        <f t="shared" si="18"/>
        <v>1.354968149458035</v>
      </c>
      <c r="W139" s="76">
        <f t="shared" si="19"/>
        <v>1.0452583338705397</v>
      </c>
    </row>
    <row r="140" spans="1:23" x14ac:dyDescent="0.35">
      <c r="A140" s="75" t="s">
        <v>159</v>
      </c>
      <c r="B140" s="74">
        <v>884</v>
      </c>
      <c r="C140" s="75" t="s">
        <v>163</v>
      </c>
      <c r="D140" s="137">
        <v>1</v>
      </c>
      <c r="E140" s="137">
        <v>1.0781431376190032</v>
      </c>
      <c r="F140" s="137">
        <v>1.2867941003340304</v>
      </c>
      <c r="G140" s="90">
        <v>0.33783117632927234</v>
      </c>
      <c r="H140" s="91">
        <f t="shared" si="24"/>
        <v>1.1486319377952561</v>
      </c>
      <c r="I140" s="76">
        <f t="shared" si="25"/>
        <v>1.0148631937795256</v>
      </c>
      <c r="J140" s="232"/>
      <c r="K140" s="137">
        <v>1</v>
      </c>
      <c r="L140" s="137">
        <f t="shared" si="20"/>
        <v>1.0781431376190032</v>
      </c>
      <c r="M140" s="137">
        <f t="shared" si="21"/>
        <v>1.2867941003340304</v>
      </c>
      <c r="N140" s="90">
        <v>0.18621925317616012</v>
      </c>
      <c r="O140" s="76">
        <f t="shared" si="26"/>
        <v>1.1169979640702823</v>
      </c>
      <c r="P140" s="76">
        <f t="shared" si="27"/>
        <v>1.0116997964070282</v>
      </c>
      <c r="R140" s="137">
        <v>1</v>
      </c>
      <c r="S140" s="137">
        <f t="shared" si="22"/>
        <v>1.0781431376190032</v>
      </c>
      <c r="T140" s="137">
        <f t="shared" si="23"/>
        <v>1.2867941003340304</v>
      </c>
      <c r="U140" s="90">
        <v>5.9252572849421612E-4</v>
      </c>
      <c r="V140" s="76">
        <f t="shared" si="18"/>
        <v>1.078266768682687</v>
      </c>
      <c r="W140" s="76">
        <f t="shared" si="19"/>
        <v>1.0078266768682689</v>
      </c>
    </row>
    <row r="141" spans="1:23" x14ac:dyDescent="0.35">
      <c r="A141" s="75" t="s">
        <v>159</v>
      </c>
      <c r="B141" s="74">
        <v>333</v>
      </c>
      <c r="C141" s="75" t="s">
        <v>164</v>
      </c>
      <c r="D141" s="137">
        <v>1.01220189865592</v>
      </c>
      <c r="E141" s="137">
        <v>1.750647911746998</v>
      </c>
      <c r="F141" s="137">
        <v>1.2678140301969825</v>
      </c>
      <c r="G141" s="90">
        <v>0.48452752815263411</v>
      </c>
      <c r="H141" s="91">
        <f t="shared" si="24"/>
        <v>1.5167016046112272</v>
      </c>
      <c r="I141" s="76">
        <f t="shared" si="25"/>
        <v>1.0614316793858587</v>
      </c>
      <c r="J141" s="232"/>
      <c r="K141" s="137">
        <v>1.01220189865592</v>
      </c>
      <c r="L141" s="137">
        <f t="shared" si="20"/>
        <v>1.750647911746998</v>
      </c>
      <c r="M141" s="137">
        <f t="shared" si="21"/>
        <v>1.2678140301969825</v>
      </c>
      <c r="N141" s="90">
        <v>2.4065290212144656E-2</v>
      </c>
      <c r="O141" s="76">
        <f t="shared" si="26"/>
        <v>1.7390283742632406</v>
      </c>
      <c r="P141" s="76">
        <f t="shared" si="27"/>
        <v>1.0836643563510602</v>
      </c>
      <c r="R141" s="137">
        <v>1.01220189865592</v>
      </c>
      <c r="S141" s="137">
        <f t="shared" si="22"/>
        <v>1.750647911746998</v>
      </c>
      <c r="T141" s="137">
        <f t="shared" si="23"/>
        <v>1.2678140301969825</v>
      </c>
      <c r="U141" s="90">
        <v>0</v>
      </c>
      <c r="V141" s="76">
        <f t="shared" si="18"/>
        <v>1.750647911746998</v>
      </c>
      <c r="W141" s="76">
        <f t="shared" si="19"/>
        <v>1.084826310099436</v>
      </c>
    </row>
    <row r="142" spans="1:23" x14ac:dyDescent="0.35">
      <c r="A142" s="75" t="s">
        <v>159</v>
      </c>
      <c r="B142" s="74">
        <v>893</v>
      </c>
      <c r="C142" s="75" t="s">
        <v>165</v>
      </c>
      <c r="D142" s="137">
        <v>1</v>
      </c>
      <c r="E142" s="137">
        <v>1.413351051821115</v>
      </c>
      <c r="F142" s="137">
        <v>1.0834512125158107</v>
      </c>
      <c r="G142" s="90">
        <v>0.37943078359021853</v>
      </c>
      <c r="H142" s="91">
        <f t="shared" si="24"/>
        <v>1.2881768972872161</v>
      </c>
      <c r="I142" s="76">
        <f t="shared" si="25"/>
        <v>1.0288176897287218</v>
      </c>
      <c r="J142" s="232"/>
      <c r="K142" s="137">
        <v>1</v>
      </c>
      <c r="L142" s="137">
        <f t="shared" si="20"/>
        <v>1.413351051821115</v>
      </c>
      <c r="M142" s="137">
        <f t="shared" si="21"/>
        <v>1.0834512125158107</v>
      </c>
      <c r="N142" s="90">
        <v>0.14646974490584316</v>
      </c>
      <c r="O142" s="76">
        <f t="shared" si="26"/>
        <v>1.3650307065135883</v>
      </c>
      <c r="P142" s="76">
        <f t="shared" si="27"/>
        <v>1.0365030706513589</v>
      </c>
      <c r="R142" s="137">
        <v>1</v>
      </c>
      <c r="S142" s="137">
        <f t="shared" si="22"/>
        <v>1.413351051821115</v>
      </c>
      <c r="T142" s="137">
        <f t="shared" si="23"/>
        <v>1.0834512125158107</v>
      </c>
      <c r="U142" s="90">
        <v>2.0922024140650106E-3</v>
      </c>
      <c r="V142" s="76">
        <f t="shared" si="18"/>
        <v>1.4126608345809208</v>
      </c>
      <c r="W142" s="76">
        <f t="shared" si="19"/>
        <v>1.0412660834580922</v>
      </c>
    </row>
    <row r="143" spans="1:23" x14ac:dyDescent="0.35">
      <c r="A143" s="75" t="s">
        <v>159</v>
      </c>
      <c r="B143" s="74">
        <v>334</v>
      </c>
      <c r="C143" s="75" t="s">
        <v>166</v>
      </c>
      <c r="D143" s="137">
        <v>1.01220189865592</v>
      </c>
      <c r="E143" s="137">
        <v>1.790935736926812</v>
      </c>
      <c r="F143" s="137">
        <v>1.2826490933958086</v>
      </c>
      <c r="G143" s="90">
        <v>0.54018528348702699</v>
      </c>
      <c r="H143" s="91">
        <f t="shared" ref="H143:H165" si="28">((1-G143)*E143)+(G143*F143)</f>
        <v>1.5163667722983476</v>
      </c>
      <c r="I143" s="76">
        <f t="shared" ref="I143:I165" si="29">(D143*80%)+ (H143*10%) + 10%</f>
        <v>1.0613981961545709</v>
      </c>
      <c r="J143" s="232"/>
      <c r="K143" s="137">
        <v>1.01220189865592</v>
      </c>
      <c r="L143" s="137">
        <f t="shared" si="20"/>
        <v>1.790935736926812</v>
      </c>
      <c r="M143" s="137">
        <f t="shared" si="21"/>
        <v>1.2826490933958086</v>
      </c>
      <c r="N143" s="90">
        <v>0.12687165122268182</v>
      </c>
      <c r="O143" s="76">
        <f t="shared" ref="O143:O165" si="30">((1-N143)*L143)+(N143*M143)</f>
        <v>1.726448571167599</v>
      </c>
      <c r="P143" s="76">
        <f t="shared" ref="P143:P165" si="31" xml:space="preserve"> (80% * K143) + (10% * O143) + 10%</f>
        <v>1.0824063760414959</v>
      </c>
      <c r="R143" s="137">
        <v>1.01220189865592</v>
      </c>
      <c r="S143" s="137">
        <f t="shared" si="22"/>
        <v>1.790935736926812</v>
      </c>
      <c r="T143" s="137">
        <f t="shared" si="23"/>
        <v>1.2826490933958086</v>
      </c>
      <c r="U143" s="90">
        <v>7.7540060274932309E-4</v>
      </c>
      <c r="V143" s="76">
        <f t="shared" ref="V143:V165" si="32">((1-U143)*S143)+(U143*T143)</f>
        <v>1.7905416111570487</v>
      </c>
      <c r="W143" s="76">
        <f t="shared" ref="W143:W165" si="33" xml:space="preserve"> (80% * R143) + (10% * V143) + 10%</f>
        <v>1.0888156800404409</v>
      </c>
    </row>
    <row r="144" spans="1:23" x14ac:dyDescent="0.35">
      <c r="A144" s="75" t="s">
        <v>159</v>
      </c>
      <c r="B144" s="74">
        <v>860</v>
      </c>
      <c r="C144" s="75" t="s">
        <v>167</v>
      </c>
      <c r="D144" s="137">
        <v>1</v>
      </c>
      <c r="E144" s="137">
        <v>1.7701688118962184</v>
      </c>
      <c r="F144" s="137">
        <v>1.1066222335267848</v>
      </c>
      <c r="G144" s="90">
        <v>0.46193600728918327</v>
      </c>
      <c r="H144" s="91">
        <f t="shared" si="28"/>
        <v>1.4636527548338432</v>
      </c>
      <c r="I144" s="76">
        <f t="shared" si="29"/>
        <v>1.0463652754833843</v>
      </c>
      <c r="J144" s="232"/>
      <c r="K144" s="137">
        <v>1</v>
      </c>
      <c r="L144" s="137">
        <f t="shared" ref="L144:L165" si="34">E144</f>
        <v>1.7701688118962184</v>
      </c>
      <c r="M144" s="137">
        <f t="shared" ref="M144:M165" si="35">F144</f>
        <v>1.1066222335267848</v>
      </c>
      <c r="N144" s="90">
        <v>0.11997130434769852</v>
      </c>
      <c r="O144" s="76">
        <f t="shared" si="30"/>
        <v>1.6905622633937851</v>
      </c>
      <c r="P144" s="76">
        <f t="shared" si="31"/>
        <v>1.0690562263393786</v>
      </c>
      <c r="R144" s="137">
        <v>1</v>
      </c>
      <c r="S144" s="137">
        <f t="shared" ref="S144:S165" si="36">E144</f>
        <v>1.7701688118962184</v>
      </c>
      <c r="T144" s="137">
        <f t="shared" ref="T144:T165" si="37">F144</f>
        <v>1.1066222335267848</v>
      </c>
      <c r="U144" s="90">
        <v>2.1440190768577526E-2</v>
      </c>
      <c r="V144" s="76">
        <f t="shared" si="32"/>
        <v>1.7559422466721408</v>
      </c>
      <c r="W144" s="76">
        <f t="shared" si="33"/>
        <v>1.0755942246672141</v>
      </c>
    </row>
    <row r="145" spans="1:23" x14ac:dyDescent="0.35">
      <c r="A145" s="75" t="s">
        <v>159</v>
      </c>
      <c r="B145" s="74">
        <v>861</v>
      </c>
      <c r="C145" s="75" t="s">
        <v>168</v>
      </c>
      <c r="D145" s="137">
        <v>1</v>
      </c>
      <c r="E145" s="137">
        <v>1.3498940877404104</v>
      </c>
      <c r="F145" s="137">
        <v>1.3257073268565243</v>
      </c>
      <c r="G145" s="90">
        <v>0.65468753055818052</v>
      </c>
      <c r="H145" s="91">
        <f t="shared" si="28"/>
        <v>1.3340593169851378</v>
      </c>
      <c r="I145" s="76">
        <f t="shared" si="29"/>
        <v>1.0334059316985138</v>
      </c>
      <c r="J145" s="232"/>
      <c r="K145" s="137">
        <v>1</v>
      </c>
      <c r="L145" s="137">
        <f t="shared" si="34"/>
        <v>1.3498940877404104</v>
      </c>
      <c r="M145" s="137">
        <f t="shared" si="35"/>
        <v>1.3257073268565243</v>
      </c>
      <c r="N145" s="90">
        <v>5.4071847736134104E-2</v>
      </c>
      <c r="O145" s="76">
        <f t="shared" si="30"/>
        <v>1.3485862648886664</v>
      </c>
      <c r="P145" s="76">
        <f t="shared" si="31"/>
        <v>1.0348586264888668</v>
      </c>
      <c r="R145" s="137">
        <v>1</v>
      </c>
      <c r="S145" s="137">
        <f t="shared" si="36"/>
        <v>1.3498940877404104</v>
      </c>
      <c r="T145" s="137">
        <f t="shared" si="37"/>
        <v>1.3257073268565243</v>
      </c>
      <c r="U145" s="90">
        <v>0</v>
      </c>
      <c r="V145" s="76">
        <f t="shared" si="32"/>
        <v>1.3498940877404104</v>
      </c>
      <c r="W145" s="76">
        <f t="shared" si="33"/>
        <v>1.0349894087740412</v>
      </c>
    </row>
    <row r="146" spans="1:23" x14ac:dyDescent="0.35">
      <c r="A146" s="75" t="s">
        <v>159</v>
      </c>
      <c r="B146" s="74">
        <v>894</v>
      </c>
      <c r="C146" s="75" t="s">
        <v>169</v>
      </c>
      <c r="D146" s="137">
        <v>1</v>
      </c>
      <c r="E146" s="137">
        <v>1.2546640077487252</v>
      </c>
      <c r="F146" s="137">
        <v>1.3419680414179362</v>
      </c>
      <c r="G146" s="90">
        <v>0.37568728359606229</v>
      </c>
      <c r="H146" s="91">
        <f t="shared" si="28"/>
        <v>1.2874630230048902</v>
      </c>
      <c r="I146" s="76">
        <f t="shared" si="29"/>
        <v>1.028746302300489</v>
      </c>
      <c r="J146" s="232"/>
      <c r="K146" s="137">
        <v>1</v>
      </c>
      <c r="L146" s="137">
        <f t="shared" si="34"/>
        <v>1.2546640077487252</v>
      </c>
      <c r="M146" s="137">
        <f t="shared" si="35"/>
        <v>1.3419680414179362</v>
      </c>
      <c r="N146" s="90">
        <v>0.1389638660371727</v>
      </c>
      <c r="O146" s="76">
        <f t="shared" si="30"/>
        <v>1.2667961137880384</v>
      </c>
      <c r="P146" s="76">
        <f t="shared" si="31"/>
        <v>1.0266796113788039</v>
      </c>
      <c r="R146" s="137">
        <v>1</v>
      </c>
      <c r="S146" s="137">
        <f t="shared" si="36"/>
        <v>1.2546640077487252</v>
      </c>
      <c r="T146" s="137">
        <f t="shared" si="37"/>
        <v>1.3419680414179362</v>
      </c>
      <c r="U146" s="90">
        <v>1.5777184043506077E-2</v>
      </c>
      <c r="V146" s="76">
        <f t="shared" si="32"/>
        <v>1.2560414195556648</v>
      </c>
      <c r="W146" s="76">
        <f t="shared" si="33"/>
        <v>1.0256041419555666</v>
      </c>
    </row>
    <row r="147" spans="1:23" x14ac:dyDescent="0.35">
      <c r="A147" s="75" t="s">
        <v>159</v>
      </c>
      <c r="B147" s="74">
        <v>335</v>
      </c>
      <c r="C147" s="75" t="s">
        <v>170</v>
      </c>
      <c r="D147" s="137">
        <v>1.01220189865592</v>
      </c>
      <c r="E147" s="137">
        <v>1.2086121234456022</v>
      </c>
      <c r="F147" s="137">
        <v>1.1622025765735531</v>
      </c>
      <c r="G147" s="90">
        <v>0.6860160018378787</v>
      </c>
      <c r="H147" s="91">
        <f t="shared" si="28"/>
        <v>1.1767744316533313</v>
      </c>
      <c r="I147" s="76">
        <f t="shared" si="29"/>
        <v>1.0274389620900692</v>
      </c>
      <c r="J147" s="232"/>
      <c r="K147" s="137">
        <v>1.01220189865592</v>
      </c>
      <c r="L147" s="137">
        <f t="shared" si="34"/>
        <v>1.2086121234456022</v>
      </c>
      <c r="M147" s="137">
        <f t="shared" si="35"/>
        <v>1.1622025765735531</v>
      </c>
      <c r="N147" s="90">
        <v>0.30639226972778966</v>
      </c>
      <c r="O147" s="76">
        <f t="shared" si="30"/>
        <v>1.1943925970424369</v>
      </c>
      <c r="P147" s="76">
        <f t="shared" si="31"/>
        <v>1.0292007786289799</v>
      </c>
      <c r="R147" s="137">
        <v>1.01220189865592</v>
      </c>
      <c r="S147" s="137">
        <f t="shared" si="36"/>
        <v>1.2086121234456022</v>
      </c>
      <c r="T147" s="137">
        <f t="shared" si="37"/>
        <v>1.1622025765735531</v>
      </c>
      <c r="U147" s="90">
        <v>0</v>
      </c>
      <c r="V147" s="76">
        <f t="shared" si="32"/>
        <v>1.2086121234456022</v>
      </c>
      <c r="W147" s="76">
        <f t="shared" si="33"/>
        <v>1.0306227312692964</v>
      </c>
    </row>
    <row r="148" spans="1:23" x14ac:dyDescent="0.35">
      <c r="A148" s="75" t="s">
        <v>159</v>
      </c>
      <c r="B148" s="74">
        <v>937</v>
      </c>
      <c r="C148" s="75" t="s">
        <v>171</v>
      </c>
      <c r="D148" s="137">
        <v>1.0253074276109</v>
      </c>
      <c r="E148" s="137">
        <v>1.6734280266822257</v>
      </c>
      <c r="F148" s="137">
        <v>1.2032731211613752</v>
      </c>
      <c r="G148" s="90">
        <v>0.28811666696425103</v>
      </c>
      <c r="H148" s="91">
        <f t="shared" si="28"/>
        <v>1.5379685623466659</v>
      </c>
      <c r="I148" s="76">
        <f t="shared" si="29"/>
        <v>1.0740427983233867</v>
      </c>
      <c r="J148" s="232"/>
      <c r="K148" s="137">
        <v>1.0253074276109</v>
      </c>
      <c r="L148" s="137">
        <f t="shared" si="34"/>
        <v>1.6734280266822257</v>
      </c>
      <c r="M148" s="137">
        <f t="shared" si="35"/>
        <v>1.2032731211613752</v>
      </c>
      <c r="N148" s="90">
        <v>8.2350171280706333E-2</v>
      </c>
      <c r="O148" s="76">
        <f t="shared" si="30"/>
        <v>1.6347106896841195</v>
      </c>
      <c r="P148" s="76">
        <f t="shared" si="31"/>
        <v>1.0837170110571321</v>
      </c>
      <c r="R148" s="137">
        <v>1.0253074276109</v>
      </c>
      <c r="S148" s="137">
        <f t="shared" si="36"/>
        <v>1.6734280266822257</v>
      </c>
      <c r="T148" s="137">
        <f t="shared" si="37"/>
        <v>1.2032731211613752</v>
      </c>
      <c r="U148" s="90">
        <v>3.2973793840424285E-3</v>
      </c>
      <c r="V148" s="76">
        <f t="shared" si="32"/>
        <v>1.6718777475894548</v>
      </c>
      <c r="W148" s="76">
        <f t="shared" si="33"/>
        <v>1.0874337168476655</v>
      </c>
    </row>
    <row r="149" spans="1:23" x14ac:dyDescent="0.35">
      <c r="A149" s="75" t="s">
        <v>159</v>
      </c>
      <c r="B149" s="74">
        <v>336</v>
      </c>
      <c r="C149" s="75" t="s">
        <v>172</v>
      </c>
      <c r="D149" s="137">
        <v>1.01220189865592</v>
      </c>
      <c r="E149" s="137">
        <v>1.309848063755628</v>
      </c>
      <c r="F149" s="137">
        <v>1.2429976515017229</v>
      </c>
      <c r="G149" s="90">
        <v>0.58800548640376804</v>
      </c>
      <c r="H149" s="91">
        <f t="shared" si="28"/>
        <v>1.2705396545819783</v>
      </c>
      <c r="I149" s="76">
        <f t="shared" si="29"/>
        <v>1.0368154843829338</v>
      </c>
      <c r="J149" s="232"/>
      <c r="K149" s="137">
        <v>1.01220189865592</v>
      </c>
      <c r="L149" s="137">
        <f t="shared" si="34"/>
        <v>1.309848063755628</v>
      </c>
      <c r="M149" s="137">
        <f t="shared" si="35"/>
        <v>1.2429976515017229</v>
      </c>
      <c r="N149" s="90">
        <v>0.22709384748836819</v>
      </c>
      <c r="O149" s="76">
        <f t="shared" si="30"/>
        <v>1.2946667464307051</v>
      </c>
      <c r="P149" s="76">
        <f t="shared" si="31"/>
        <v>1.0392281935678065</v>
      </c>
      <c r="R149" s="137">
        <v>1.01220189865592</v>
      </c>
      <c r="S149" s="137">
        <f t="shared" si="36"/>
        <v>1.309848063755628</v>
      </c>
      <c r="T149" s="137">
        <f t="shared" si="37"/>
        <v>1.2429976515017229</v>
      </c>
      <c r="U149" s="90">
        <v>0</v>
      </c>
      <c r="V149" s="76">
        <f t="shared" si="32"/>
        <v>1.309848063755628</v>
      </c>
      <c r="W149" s="76">
        <f t="shared" si="33"/>
        <v>1.0407463253002989</v>
      </c>
    </row>
    <row r="150" spans="1:23" x14ac:dyDescent="0.35">
      <c r="A150" s="75" t="s">
        <v>159</v>
      </c>
      <c r="B150" s="74">
        <v>885</v>
      </c>
      <c r="C150" s="75" t="s">
        <v>173</v>
      </c>
      <c r="D150" s="137">
        <v>1</v>
      </c>
      <c r="E150" s="137">
        <v>1.4542533049277353</v>
      </c>
      <c r="F150" s="137">
        <v>1.335726525788318</v>
      </c>
      <c r="G150" s="90">
        <v>0.34376443190247358</v>
      </c>
      <c r="H150" s="91">
        <f t="shared" si="28"/>
        <v>1.4135080140316436</v>
      </c>
      <c r="I150" s="76">
        <f t="shared" si="29"/>
        <v>1.0413508014031645</v>
      </c>
      <c r="J150" s="232"/>
      <c r="K150" s="137">
        <v>1</v>
      </c>
      <c r="L150" s="137">
        <f t="shared" si="34"/>
        <v>1.4542533049277353</v>
      </c>
      <c r="M150" s="137">
        <f t="shared" si="35"/>
        <v>1.335726525788318</v>
      </c>
      <c r="N150" s="90">
        <v>0.11617363524504565</v>
      </c>
      <c r="O150" s="76">
        <f t="shared" si="30"/>
        <v>1.4404836181212224</v>
      </c>
      <c r="P150" s="76">
        <f t="shared" si="31"/>
        <v>1.0440483618121223</v>
      </c>
      <c r="R150" s="137">
        <v>1</v>
      </c>
      <c r="S150" s="137">
        <f t="shared" si="36"/>
        <v>1.4542533049277353</v>
      </c>
      <c r="T150" s="137">
        <f t="shared" si="37"/>
        <v>1.335726525788318</v>
      </c>
      <c r="U150" s="90">
        <v>1.7117402022090392E-2</v>
      </c>
      <c r="V150" s="76">
        <f t="shared" si="32"/>
        <v>1.4522244343988222</v>
      </c>
      <c r="W150" s="76">
        <f t="shared" si="33"/>
        <v>1.0452224434398822</v>
      </c>
    </row>
    <row r="151" spans="1:23" x14ac:dyDescent="0.35">
      <c r="A151" s="75" t="s">
        <v>174</v>
      </c>
      <c r="B151" s="74">
        <v>370</v>
      </c>
      <c r="C151" s="75" t="s">
        <v>175</v>
      </c>
      <c r="D151" s="137">
        <v>1</v>
      </c>
      <c r="E151" s="137">
        <v>1.2276941205972145</v>
      </c>
      <c r="F151" s="137">
        <v>1.3220378086332045</v>
      </c>
      <c r="G151" s="90">
        <v>0.42431118676738561</v>
      </c>
      <c r="H151" s="91">
        <f t="shared" si="28"/>
        <v>1.2677252028317774</v>
      </c>
      <c r="I151" s="76">
        <f t="shared" si="29"/>
        <v>1.0267725202831779</v>
      </c>
      <c r="J151" s="232"/>
      <c r="K151" s="137">
        <v>1</v>
      </c>
      <c r="L151" s="137">
        <f t="shared" si="34"/>
        <v>1.2276941205972145</v>
      </c>
      <c r="M151" s="137">
        <f t="shared" si="35"/>
        <v>1.3220378086332045</v>
      </c>
      <c r="N151" s="90">
        <v>5.1343805438995391E-3</v>
      </c>
      <c r="O151" s="76">
        <f t="shared" si="30"/>
        <v>1.2281785169935062</v>
      </c>
      <c r="P151" s="76">
        <f t="shared" si="31"/>
        <v>1.0228178516993507</v>
      </c>
      <c r="R151" s="137">
        <v>1</v>
      </c>
      <c r="S151" s="137">
        <f t="shared" si="36"/>
        <v>1.2276941205972145</v>
      </c>
      <c r="T151" s="137">
        <f t="shared" si="37"/>
        <v>1.3220378086332045</v>
      </c>
      <c r="U151" s="90">
        <v>0</v>
      </c>
      <c r="V151" s="76">
        <f t="shared" si="32"/>
        <v>1.2276941205972145</v>
      </c>
      <c r="W151" s="76">
        <f t="shared" si="33"/>
        <v>1.0227694120597215</v>
      </c>
    </row>
    <row r="152" spans="1:23" x14ac:dyDescent="0.35">
      <c r="A152" s="75" t="s">
        <v>174</v>
      </c>
      <c r="B152" s="74">
        <v>380</v>
      </c>
      <c r="C152" s="75" t="s">
        <v>176</v>
      </c>
      <c r="D152" s="137">
        <v>1.00058366718104</v>
      </c>
      <c r="E152" s="137">
        <v>1.5186190992352329</v>
      </c>
      <c r="F152" s="137">
        <v>1.1845654256695548</v>
      </c>
      <c r="G152" s="90">
        <v>0.5271445393038231</v>
      </c>
      <c r="H152" s="91">
        <f t="shared" si="28"/>
        <v>1.3425245293807038</v>
      </c>
      <c r="I152" s="76">
        <f t="shared" si="29"/>
        <v>1.0347193866829025</v>
      </c>
      <c r="J152" s="232"/>
      <c r="K152" s="137">
        <v>1.00058366718104</v>
      </c>
      <c r="L152" s="137">
        <f t="shared" si="34"/>
        <v>1.5186190992352329</v>
      </c>
      <c r="M152" s="137">
        <f t="shared" si="35"/>
        <v>1.1845654256695548</v>
      </c>
      <c r="N152" s="90">
        <v>0.19744045487098555</v>
      </c>
      <c r="O152" s="76">
        <f t="shared" si="30"/>
        <v>1.4526633899751016</v>
      </c>
      <c r="P152" s="76">
        <f t="shared" si="31"/>
        <v>1.0457332727423423</v>
      </c>
      <c r="R152" s="137">
        <v>1.00058366718104</v>
      </c>
      <c r="S152" s="137">
        <f t="shared" si="36"/>
        <v>1.5186190992352329</v>
      </c>
      <c r="T152" s="137">
        <f t="shared" si="37"/>
        <v>1.1845654256695548</v>
      </c>
      <c r="U152" s="90">
        <v>1.3492285670174112E-2</v>
      </c>
      <c r="V152" s="76">
        <f t="shared" si="32"/>
        <v>1.5141119516423136</v>
      </c>
      <c r="W152" s="76">
        <f t="shared" si="33"/>
        <v>1.0518781289090635</v>
      </c>
    </row>
    <row r="153" spans="1:23" x14ac:dyDescent="0.35">
      <c r="A153" s="75" t="s">
        <v>174</v>
      </c>
      <c r="B153" s="74">
        <v>381</v>
      </c>
      <c r="C153" s="75" t="s">
        <v>177</v>
      </c>
      <c r="D153" s="137">
        <v>1.00058366718104</v>
      </c>
      <c r="E153" s="137">
        <v>1.2181699491126452</v>
      </c>
      <c r="F153" s="137">
        <v>1.1966880662191604</v>
      </c>
      <c r="G153" s="90">
        <v>0.29237447047426163</v>
      </c>
      <c r="H153" s="91">
        <f t="shared" si="28"/>
        <v>1.2118891949768724</v>
      </c>
      <c r="I153" s="76">
        <f t="shared" si="29"/>
        <v>1.0216558532425193</v>
      </c>
      <c r="J153" s="232"/>
      <c r="K153" s="137">
        <v>1.00058366718104</v>
      </c>
      <c r="L153" s="137">
        <f t="shared" si="34"/>
        <v>1.2181699491126452</v>
      </c>
      <c r="M153" s="137">
        <f t="shared" si="35"/>
        <v>1.1966880662191604</v>
      </c>
      <c r="N153" s="90">
        <v>2.5737141887803856E-2</v>
      </c>
      <c r="O153" s="76">
        <f t="shared" si="30"/>
        <v>1.2176170668445985</v>
      </c>
      <c r="P153" s="76">
        <f t="shared" si="31"/>
        <v>1.022228640429292</v>
      </c>
      <c r="R153" s="137">
        <v>1.00058366718104</v>
      </c>
      <c r="S153" s="137">
        <f t="shared" si="36"/>
        <v>1.2181699491126452</v>
      </c>
      <c r="T153" s="137">
        <f t="shared" si="37"/>
        <v>1.1966880662191604</v>
      </c>
      <c r="U153" s="90">
        <v>0</v>
      </c>
      <c r="V153" s="76">
        <f t="shared" si="32"/>
        <v>1.2181699491126452</v>
      </c>
      <c r="W153" s="76">
        <f t="shared" si="33"/>
        <v>1.0222839286560965</v>
      </c>
    </row>
    <row r="154" spans="1:23" x14ac:dyDescent="0.35">
      <c r="A154" s="75" t="s">
        <v>174</v>
      </c>
      <c r="B154" s="74">
        <v>371</v>
      </c>
      <c r="C154" s="75" t="s">
        <v>178</v>
      </c>
      <c r="D154" s="137">
        <v>1</v>
      </c>
      <c r="E154" s="137">
        <v>1.5019300302342591</v>
      </c>
      <c r="F154" s="137">
        <v>1.0078817077096518</v>
      </c>
      <c r="G154" s="90">
        <v>0.52009293837657</v>
      </c>
      <c r="H154" s="91">
        <f t="shared" si="28"/>
        <v>1.2449789864724208</v>
      </c>
      <c r="I154" s="76">
        <f t="shared" si="29"/>
        <v>1.0244978986472422</v>
      </c>
      <c r="J154" s="232"/>
      <c r="K154" s="137">
        <v>1</v>
      </c>
      <c r="L154" s="137">
        <f t="shared" si="34"/>
        <v>1.5019300302342591</v>
      </c>
      <c r="M154" s="137">
        <f t="shared" si="35"/>
        <v>1.0078817077096518</v>
      </c>
      <c r="N154" s="90">
        <v>4.08763984089986E-2</v>
      </c>
      <c r="O154" s="76">
        <f t="shared" si="30"/>
        <v>1.4817351141694457</v>
      </c>
      <c r="P154" s="76">
        <f t="shared" si="31"/>
        <v>1.0481735114169446</v>
      </c>
      <c r="R154" s="137">
        <v>1</v>
      </c>
      <c r="S154" s="137">
        <f t="shared" si="36"/>
        <v>1.5019300302342591</v>
      </c>
      <c r="T154" s="137">
        <f t="shared" si="37"/>
        <v>1.0078817077096518</v>
      </c>
      <c r="U154" s="90">
        <v>0</v>
      </c>
      <c r="V154" s="76">
        <f t="shared" si="32"/>
        <v>1.5019300302342591</v>
      </c>
      <c r="W154" s="76">
        <f t="shared" si="33"/>
        <v>1.0501930030234261</v>
      </c>
    </row>
    <row r="155" spans="1:23" x14ac:dyDescent="0.35">
      <c r="A155" s="75" t="s">
        <v>174</v>
      </c>
      <c r="B155" s="74">
        <v>811</v>
      </c>
      <c r="C155" s="75" t="s">
        <v>179</v>
      </c>
      <c r="D155" s="137">
        <v>1</v>
      </c>
      <c r="E155" s="137">
        <v>1.4624859374897934</v>
      </c>
      <c r="F155" s="137">
        <v>1.2666082062169324</v>
      </c>
      <c r="G155" s="90">
        <v>0.28629191587121483</v>
      </c>
      <c r="H155" s="91">
        <f t="shared" si="28"/>
        <v>1.406407726527179</v>
      </c>
      <c r="I155" s="76">
        <f t="shared" si="29"/>
        <v>1.040640772652718</v>
      </c>
      <c r="J155" s="232"/>
      <c r="K155" s="137">
        <v>1</v>
      </c>
      <c r="L155" s="137">
        <f t="shared" si="34"/>
        <v>1.4624859374897934</v>
      </c>
      <c r="M155" s="137">
        <f t="shared" si="35"/>
        <v>1.2666082062169324</v>
      </c>
      <c r="N155" s="90">
        <v>4.8099440935165473E-2</v>
      </c>
      <c r="O155" s="76">
        <f t="shared" si="30"/>
        <v>1.4530643281239202</v>
      </c>
      <c r="P155" s="76">
        <f t="shared" si="31"/>
        <v>1.0453064328123922</v>
      </c>
      <c r="R155" s="137">
        <v>1</v>
      </c>
      <c r="S155" s="137">
        <f t="shared" si="36"/>
        <v>1.4624859374897934</v>
      </c>
      <c r="T155" s="137">
        <f t="shared" si="37"/>
        <v>1.2666082062169324</v>
      </c>
      <c r="U155" s="90">
        <v>0</v>
      </c>
      <c r="V155" s="76">
        <f t="shared" si="32"/>
        <v>1.4624859374897934</v>
      </c>
      <c r="W155" s="76">
        <f t="shared" si="33"/>
        <v>1.0462485937489794</v>
      </c>
    </row>
    <row r="156" spans="1:23" x14ac:dyDescent="0.35">
      <c r="A156" s="75" t="s">
        <v>174</v>
      </c>
      <c r="B156" s="74">
        <v>810</v>
      </c>
      <c r="C156" s="75" t="s">
        <v>180</v>
      </c>
      <c r="D156" s="137">
        <v>1</v>
      </c>
      <c r="E156" s="137">
        <v>1.1595360688409126</v>
      </c>
      <c r="F156" s="137">
        <v>1.1989473484614095</v>
      </c>
      <c r="G156" s="90">
        <v>0.48689155550266872</v>
      </c>
      <c r="H156" s="91">
        <f t="shared" si="28"/>
        <v>1.1787250880796871</v>
      </c>
      <c r="I156" s="76">
        <f t="shared" si="29"/>
        <v>1.0178725088079688</v>
      </c>
      <c r="J156" s="232"/>
      <c r="K156" s="137">
        <v>1</v>
      </c>
      <c r="L156" s="137">
        <f t="shared" si="34"/>
        <v>1.1595360688409126</v>
      </c>
      <c r="M156" s="137">
        <f t="shared" si="35"/>
        <v>1.1989473484614095</v>
      </c>
      <c r="N156" s="90">
        <v>8.2585976679480089E-2</v>
      </c>
      <c r="O156" s="76">
        <f t="shared" si="30"/>
        <v>1.1627908878605595</v>
      </c>
      <c r="P156" s="76">
        <f t="shared" si="31"/>
        <v>1.016279088786056</v>
      </c>
      <c r="R156" s="137">
        <v>1</v>
      </c>
      <c r="S156" s="137">
        <f t="shared" si="36"/>
        <v>1.1595360688409126</v>
      </c>
      <c r="T156" s="137">
        <f t="shared" si="37"/>
        <v>1.1989473484614095</v>
      </c>
      <c r="U156" s="90">
        <v>0</v>
      </c>
      <c r="V156" s="76">
        <f t="shared" si="32"/>
        <v>1.1595360688409126</v>
      </c>
      <c r="W156" s="76">
        <f t="shared" si="33"/>
        <v>1.0159536068840913</v>
      </c>
    </row>
    <row r="157" spans="1:23" x14ac:dyDescent="0.35">
      <c r="A157" s="75" t="s">
        <v>174</v>
      </c>
      <c r="B157" s="74">
        <v>382</v>
      </c>
      <c r="C157" s="75" t="s">
        <v>181</v>
      </c>
      <c r="D157" s="137">
        <v>1.00058366718104</v>
      </c>
      <c r="E157" s="137">
        <v>1.3151842860099199</v>
      </c>
      <c r="F157" s="137">
        <v>1.1247670630169999</v>
      </c>
      <c r="G157" s="90">
        <v>0.26411419830654775</v>
      </c>
      <c r="H157" s="91">
        <f t="shared" si="28"/>
        <v>1.2648923938153858</v>
      </c>
      <c r="I157" s="76">
        <f t="shared" si="29"/>
        <v>1.0269561731263706</v>
      </c>
      <c r="J157" s="232"/>
      <c r="K157" s="137">
        <v>1.00058366718104</v>
      </c>
      <c r="L157" s="137">
        <f t="shared" si="34"/>
        <v>1.3151842860099199</v>
      </c>
      <c r="M157" s="137">
        <f t="shared" si="35"/>
        <v>1.1247670630169999</v>
      </c>
      <c r="N157" s="90">
        <v>5.3784471022302126E-2</v>
      </c>
      <c r="O157" s="76">
        <f t="shared" si="30"/>
        <v>1.30494279639771</v>
      </c>
      <c r="P157" s="76">
        <f t="shared" si="31"/>
        <v>1.0309612133846031</v>
      </c>
      <c r="R157" s="137">
        <v>1.00058366718104</v>
      </c>
      <c r="S157" s="137">
        <f t="shared" si="36"/>
        <v>1.3151842860099199</v>
      </c>
      <c r="T157" s="137">
        <f t="shared" si="37"/>
        <v>1.1247670630169999</v>
      </c>
      <c r="U157" s="90">
        <v>1.0631704728101374E-3</v>
      </c>
      <c r="V157" s="76">
        <f t="shared" si="32"/>
        <v>1.3149818400409192</v>
      </c>
      <c r="W157" s="76">
        <f t="shared" si="33"/>
        <v>1.031965117748924</v>
      </c>
    </row>
    <row r="158" spans="1:23" x14ac:dyDescent="0.35">
      <c r="A158" s="75" t="s">
        <v>174</v>
      </c>
      <c r="B158" s="74">
        <v>383</v>
      </c>
      <c r="C158" s="75" t="s">
        <v>182</v>
      </c>
      <c r="D158" s="137">
        <v>1.00058366718104</v>
      </c>
      <c r="E158" s="137">
        <v>1.7986213869112027</v>
      </c>
      <c r="F158" s="137">
        <v>1.2611138429417601</v>
      </c>
      <c r="G158" s="90">
        <v>0.40062355439885233</v>
      </c>
      <c r="H158" s="91">
        <f t="shared" si="28"/>
        <v>1.5832832041299671</v>
      </c>
      <c r="I158" s="76">
        <f t="shared" si="29"/>
        <v>1.0587952541578287</v>
      </c>
      <c r="J158" s="232"/>
      <c r="K158" s="137">
        <v>1.00058366718104</v>
      </c>
      <c r="L158" s="137">
        <f t="shared" si="34"/>
        <v>1.7986213869112027</v>
      </c>
      <c r="M158" s="137">
        <f t="shared" si="35"/>
        <v>1.2611138429417601</v>
      </c>
      <c r="N158" s="90">
        <v>6.2054980100666866E-2</v>
      </c>
      <c r="O158" s="76">
        <f t="shared" si="30"/>
        <v>1.7652663669662205</v>
      </c>
      <c r="P158" s="76">
        <f t="shared" si="31"/>
        <v>1.0769935704414542</v>
      </c>
      <c r="R158" s="137">
        <v>1.00058366718104</v>
      </c>
      <c r="S158" s="137">
        <f t="shared" si="36"/>
        <v>1.7986213869112027</v>
      </c>
      <c r="T158" s="137">
        <f t="shared" si="37"/>
        <v>1.2611138429417601</v>
      </c>
      <c r="U158" s="90">
        <v>2.5150728143999576E-4</v>
      </c>
      <c r="V158" s="76">
        <f t="shared" si="32"/>
        <v>1.7984861998500656</v>
      </c>
      <c r="W158" s="76">
        <f t="shared" si="33"/>
        <v>1.0803155537298386</v>
      </c>
    </row>
    <row r="159" spans="1:23" x14ac:dyDescent="0.35">
      <c r="A159" s="75" t="s">
        <v>174</v>
      </c>
      <c r="B159" s="74">
        <v>812</v>
      </c>
      <c r="C159" s="75" t="s">
        <v>183</v>
      </c>
      <c r="D159" s="137">
        <v>1</v>
      </c>
      <c r="E159" s="137">
        <v>1.2793872429957884</v>
      </c>
      <c r="F159" s="137">
        <v>1.0570325414075956</v>
      </c>
      <c r="G159" s="90">
        <v>0.43539863893755854</v>
      </c>
      <c r="H159" s="91">
        <f t="shared" si="28"/>
        <v>1.1825743085629221</v>
      </c>
      <c r="I159" s="76">
        <f t="shared" si="29"/>
        <v>1.0182574308562924</v>
      </c>
      <c r="J159" s="232"/>
      <c r="K159" s="137">
        <v>1</v>
      </c>
      <c r="L159" s="137">
        <f t="shared" si="34"/>
        <v>1.2793872429957884</v>
      </c>
      <c r="M159" s="137">
        <f t="shared" si="35"/>
        <v>1.0570325414075956</v>
      </c>
      <c r="N159" s="90">
        <v>6.1267578011218453E-2</v>
      </c>
      <c r="O159" s="76">
        <f t="shared" si="30"/>
        <v>1.2657641089700726</v>
      </c>
      <c r="P159" s="76">
        <f t="shared" si="31"/>
        <v>1.0265764108970075</v>
      </c>
      <c r="R159" s="137">
        <v>1</v>
      </c>
      <c r="S159" s="137">
        <f t="shared" si="36"/>
        <v>1.2793872429957884</v>
      </c>
      <c r="T159" s="137">
        <f t="shared" si="37"/>
        <v>1.0570325414075956</v>
      </c>
      <c r="U159" s="90">
        <v>0</v>
      </c>
      <c r="V159" s="76">
        <f t="shared" si="32"/>
        <v>1.2793872429957884</v>
      </c>
      <c r="W159" s="76">
        <f t="shared" si="33"/>
        <v>1.027938724299579</v>
      </c>
    </row>
    <row r="160" spans="1:23" x14ac:dyDescent="0.35">
      <c r="A160" s="75" t="s">
        <v>174</v>
      </c>
      <c r="B160" s="74">
        <v>813</v>
      </c>
      <c r="C160" s="75" t="s">
        <v>184</v>
      </c>
      <c r="D160" s="137">
        <v>1</v>
      </c>
      <c r="E160" s="137">
        <v>1.1866556727647</v>
      </c>
      <c r="F160" s="137">
        <v>1.3832926164384067</v>
      </c>
      <c r="G160" s="90">
        <v>0.28779756001693485</v>
      </c>
      <c r="H160" s="91">
        <f t="shared" si="28"/>
        <v>1.2432473053631803</v>
      </c>
      <c r="I160" s="76">
        <f t="shared" si="29"/>
        <v>1.0243247305363181</v>
      </c>
      <c r="J160" s="232"/>
      <c r="K160" s="137">
        <v>1</v>
      </c>
      <c r="L160" s="137">
        <f t="shared" si="34"/>
        <v>1.1866556727647</v>
      </c>
      <c r="M160" s="137">
        <f t="shared" si="35"/>
        <v>1.3832926164384067</v>
      </c>
      <c r="N160" s="90">
        <v>6.5582840969802157E-3</v>
      </c>
      <c r="O160" s="76">
        <f t="shared" si="30"/>
        <v>1.1879452737052738</v>
      </c>
      <c r="P160" s="76">
        <f t="shared" si="31"/>
        <v>1.0187945273705274</v>
      </c>
      <c r="R160" s="137">
        <v>1</v>
      </c>
      <c r="S160" s="137">
        <f t="shared" si="36"/>
        <v>1.1866556727647</v>
      </c>
      <c r="T160" s="137">
        <f t="shared" si="37"/>
        <v>1.3832926164384067</v>
      </c>
      <c r="U160" s="90">
        <v>0</v>
      </c>
      <c r="V160" s="76">
        <f t="shared" si="32"/>
        <v>1.1866556727647</v>
      </c>
      <c r="W160" s="76">
        <f t="shared" si="33"/>
        <v>1.0186655672764702</v>
      </c>
    </row>
    <row r="161" spans="1:23" x14ac:dyDescent="0.35">
      <c r="A161" s="75" t="s">
        <v>174</v>
      </c>
      <c r="B161" s="74">
        <v>815</v>
      </c>
      <c r="C161" s="75" t="s">
        <v>185</v>
      </c>
      <c r="D161" s="137">
        <v>1</v>
      </c>
      <c r="E161" s="137">
        <v>1.6985899425137305</v>
      </c>
      <c r="F161" s="137">
        <v>1.2135200560498376</v>
      </c>
      <c r="G161" s="90">
        <v>0.30197261347894228</v>
      </c>
      <c r="H161" s="91">
        <f t="shared" si="28"/>
        <v>1.5521121211782949</v>
      </c>
      <c r="I161" s="76">
        <f t="shared" si="29"/>
        <v>1.0552112121178296</v>
      </c>
      <c r="J161" s="232"/>
      <c r="K161" s="137">
        <v>1</v>
      </c>
      <c r="L161" s="137">
        <f t="shared" si="34"/>
        <v>1.6985899425137305</v>
      </c>
      <c r="M161" s="137">
        <f t="shared" si="35"/>
        <v>1.2135200560498376</v>
      </c>
      <c r="N161" s="90">
        <v>7.8204489174877378E-2</v>
      </c>
      <c r="O161" s="76">
        <f t="shared" si="30"/>
        <v>1.6606552998287059</v>
      </c>
      <c r="P161" s="76">
        <f t="shared" si="31"/>
        <v>1.0660655299828707</v>
      </c>
      <c r="R161" s="137">
        <v>1</v>
      </c>
      <c r="S161" s="137">
        <f t="shared" si="36"/>
        <v>1.6985899425137305</v>
      </c>
      <c r="T161" s="137">
        <f t="shared" si="37"/>
        <v>1.2135200560498376</v>
      </c>
      <c r="U161" s="90">
        <v>3.2985069297167713E-4</v>
      </c>
      <c r="V161" s="76">
        <f t="shared" si="32"/>
        <v>1.6984299418755409</v>
      </c>
      <c r="W161" s="76">
        <f t="shared" si="33"/>
        <v>1.0698429941875542</v>
      </c>
    </row>
    <row r="162" spans="1:23" x14ac:dyDescent="0.35">
      <c r="A162" s="75" t="s">
        <v>174</v>
      </c>
      <c r="B162" s="74">
        <v>372</v>
      </c>
      <c r="C162" s="75" t="s">
        <v>186</v>
      </c>
      <c r="D162" s="137">
        <v>1</v>
      </c>
      <c r="E162" s="137">
        <v>1.4352803736502164</v>
      </c>
      <c r="F162" s="137">
        <v>1.1122058024586898</v>
      </c>
      <c r="G162" s="90">
        <v>0.55644447581987855</v>
      </c>
      <c r="H162" s="91">
        <f t="shared" si="28"/>
        <v>1.2555073132328154</v>
      </c>
      <c r="I162" s="76">
        <f t="shared" si="29"/>
        <v>1.0255507313232817</v>
      </c>
      <c r="J162" s="232"/>
      <c r="K162" s="137">
        <v>1</v>
      </c>
      <c r="L162" s="137">
        <f t="shared" si="34"/>
        <v>1.4352803736502164</v>
      </c>
      <c r="M162" s="137">
        <f t="shared" si="35"/>
        <v>1.1122058024586898</v>
      </c>
      <c r="N162" s="90">
        <v>0.19818747000925552</v>
      </c>
      <c r="O162" s="76">
        <f t="shared" si="30"/>
        <v>1.3712510417614427</v>
      </c>
      <c r="P162" s="76">
        <f t="shared" si="31"/>
        <v>1.0371251041761445</v>
      </c>
      <c r="R162" s="137">
        <v>1</v>
      </c>
      <c r="S162" s="137">
        <f t="shared" si="36"/>
        <v>1.4352803736502164</v>
      </c>
      <c r="T162" s="137">
        <f t="shared" si="37"/>
        <v>1.1122058024586898</v>
      </c>
      <c r="U162" s="90">
        <v>1.8932803710111593E-3</v>
      </c>
      <c r="V162" s="76">
        <f t="shared" si="32"/>
        <v>1.4346687029062068</v>
      </c>
      <c r="W162" s="76">
        <f t="shared" si="33"/>
        <v>1.0434668702906207</v>
      </c>
    </row>
    <row r="163" spans="1:23" x14ac:dyDescent="0.35">
      <c r="A163" s="75" t="s">
        <v>174</v>
      </c>
      <c r="B163" s="74">
        <v>373</v>
      </c>
      <c r="C163" s="75" t="s">
        <v>187</v>
      </c>
      <c r="D163" s="137">
        <v>1</v>
      </c>
      <c r="E163" s="137">
        <v>1.4468066746558577</v>
      </c>
      <c r="F163" s="137">
        <v>1.1240721841895012</v>
      </c>
      <c r="G163" s="90">
        <v>0.38185937253166558</v>
      </c>
      <c r="H163" s="91">
        <f t="shared" si="28"/>
        <v>1.323567484632048</v>
      </c>
      <c r="I163" s="76">
        <f t="shared" si="29"/>
        <v>1.0323567484632048</v>
      </c>
      <c r="J163" s="232"/>
      <c r="K163" s="137">
        <v>1</v>
      </c>
      <c r="L163" s="137">
        <f t="shared" si="34"/>
        <v>1.4468066746558577</v>
      </c>
      <c r="M163" s="137">
        <f t="shared" si="35"/>
        <v>1.1240721841895012</v>
      </c>
      <c r="N163" s="90">
        <v>0.11547383827397729</v>
      </c>
      <c r="O163" s="76">
        <f t="shared" si="30"/>
        <v>1.4095392842983112</v>
      </c>
      <c r="P163" s="76">
        <f t="shared" si="31"/>
        <v>1.0409539284298313</v>
      </c>
      <c r="R163" s="137">
        <v>1</v>
      </c>
      <c r="S163" s="137">
        <f t="shared" si="36"/>
        <v>1.4468066746558577</v>
      </c>
      <c r="T163" s="137">
        <f t="shared" si="37"/>
        <v>1.1240721841895012</v>
      </c>
      <c r="U163" s="90">
        <v>0</v>
      </c>
      <c r="V163" s="76">
        <f t="shared" si="32"/>
        <v>1.4468066746558577</v>
      </c>
      <c r="W163" s="76">
        <f t="shared" si="33"/>
        <v>1.044680667465586</v>
      </c>
    </row>
    <row r="164" spans="1:23" x14ac:dyDescent="0.35">
      <c r="A164" s="75" t="s">
        <v>174</v>
      </c>
      <c r="B164" s="74">
        <v>384</v>
      </c>
      <c r="C164" s="75" t="s">
        <v>188</v>
      </c>
      <c r="D164" s="137">
        <v>1.00058366718104</v>
      </c>
      <c r="E164" s="137">
        <v>1.6249179033969756</v>
      </c>
      <c r="F164" s="137">
        <v>1.2449972043249848</v>
      </c>
      <c r="G164" s="90">
        <v>0.5505030294417147</v>
      </c>
      <c r="H164" s="91">
        <f t="shared" si="28"/>
        <v>1.4157704076102307</v>
      </c>
      <c r="I164" s="76">
        <f t="shared" si="29"/>
        <v>1.0420439745058552</v>
      </c>
      <c r="J164" s="232"/>
      <c r="K164" s="137">
        <v>1.00058366718104</v>
      </c>
      <c r="L164" s="137">
        <f t="shared" si="34"/>
        <v>1.6249179033969756</v>
      </c>
      <c r="M164" s="137">
        <f t="shared" si="35"/>
        <v>1.2449972043249848</v>
      </c>
      <c r="N164" s="90">
        <v>8.6123559346245326E-2</v>
      </c>
      <c r="O164" s="76">
        <f t="shared" si="30"/>
        <v>1.5921977805235823</v>
      </c>
      <c r="P164" s="76">
        <f t="shared" si="31"/>
        <v>1.0596867117971902</v>
      </c>
      <c r="R164" s="137">
        <v>1.00058366718104</v>
      </c>
      <c r="S164" s="137">
        <f t="shared" si="36"/>
        <v>1.6249179033969756</v>
      </c>
      <c r="T164" s="137">
        <f t="shared" si="37"/>
        <v>1.2449972043249848</v>
      </c>
      <c r="U164" s="90">
        <v>0</v>
      </c>
      <c r="V164" s="76">
        <f t="shared" si="32"/>
        <v>1.6249179033969756</v>
      </c>
      <c r="W164" s="76">
        <f t="shared" si="33"/>
        <v>1.0629587240845297</v>
      </c>
    </row>
    <row r="165" spans="1:23" x14ac:dyDescent="0.35">
      <c r="A165" s="75" t="s">
        <v>174</v>
      </c>
      <c r="B165" s="74">
        <v>816</v>
      </c>
      <c r="C165" s="75" t="s">
        <v>189</v>
      </c>
      <c r="D165" s="137">
        <v>1</v>
      </c>
      <c r="E165" s="137">
        <v>1.7958211033714628</v>
      </c>
      <c r="F165" s="137">
        <v>1.2778840507710978</v>
      </c>
      <c r="G165" s="90">
        <v>0.26289129186585858</v>
      </c>
      <c r="H165" s="91">
        <f t="shared" si="28"/>
        <v>1.6596599625081576</v>
      </c>
      <c r="I165" s="76">
        <f t="shared" si="29"/>
        <v>1.0659659962508159</v>
      </c>
      <c r="J165" s="232"/>
      <c r="K165" s="137">
        <v>1</v>
      </c>
      <c r="L165" s="137">
        <f t="shared" si="34"/>
        <v>1.7958211033714628</v>
      </c>
      <c r="M165" s="137">
        <f t="shared" si="35"/>
        <v>1.2778840507710978</v>
      </c>
      <c r="N165" s="90">
        <v>5.7036199107734435E-2</v>
      </c>
      <c r="O165" s="76">
        <f t="shared" si="30"/>
        <v>1.7662799425140754</v>
      </c>
      <c r="P165" s="76">
        <f t="shared" si="31"/>
        <v>1.0766279942514076</v>
      </c>
      <c r="R165" s="137">
        <v>1</v>
      </c>
      <c r="S165" s="137">
        <f t="shared" si="36"/>
        <v>1.7958211033714628</v>
      </c>
      <c r="T165" s="137">
        <f t="shared" si="37"/>
        <v>1.2778840507710978</v>
      </c>
      <c r="U165" s="90">
        <v>0</v>
      </c>
      <c r="V165" s="76">
        <f t="shared" si="32"/>
        <v>1.7958211033714628</v>
      </c>
      <c r="W165" s="76">
        <f t="shared" si="33"/>
        <v>1.0795821103371464</v>
      </c>
    </row>
  </sheetData>
  <sortState xmlns:xlrd2="http://schemas.microsoft.com/office/spreadsheetml/2017/richdata2" ref="A15:P165">
    <sortCondition ref="A15:A165"/>
    <sortCondition ref="C15:C165"/>
  </sortState>
  <mergeCells count="3">
    <mergeCell ref="A10:A13"/>
    <mergeCell ref="B10:B13"/>
    <mergeCell ref="C10:C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45B0F-0D00-4E90-8E1C-3FC59900E4D2}">
  <sheetPr codeName="Sheet2">
    <tabColor theme="9" tint="0.39997558519241921"/>
  </sheetPr>
  <dimension ref="A1:AA81"/>
  <sheetViews>
    <sheetView showGridLines="0" zoomScaleNormal="100" workbookViewId="0"/>
  </sheetViews>
  <sheetFormatPr defaultColWidth="28.81640625" defaultRowHeight="15.5" x14ac:dyDescent="0.35"/>
  <cols>
    <col min="1" max="7" width="28.81640625" style="24"/>
    <col min="8" max="8" width="36.90625" style="24" customWidth="1"/>
    <col min="9" max="16384" width="28.81640625" style="24"/>
  </cols>
  <sheetData>
    <row r="1" spans="1:21" ht="45" customHeight="1" x14ac:dyDescent="0.35">
      <c r="A1" s="203" t="s">
        <v>381</v>
      </c>
      <c r="B1" s="204"/>
      <c r="C1" s="204"/>
      <c r="D1" s="204"/>
      <c r="E1" s="204"/>
      <c r="F1" s="204"/>
      <c r="G1" s="204"/>
      <c r="H1" s="204"/>
      <c r="I1" s="204"/>
    </row>
    <row r="2" spans="1:21" x14ac:dyDescent="0.35">
      <c r="A2" s="26" t="s">
        <v>10</v>
      </c>
      <c r="B2" s="22"/>
      <c r="C2" s="22"/>
      <c r="D2" s="27"/>
      <c r="E2" s="52"/>
      <c r="F2" s="52"/>
      <c r="H2" s="127"/>
    </row>
    <row r="3" spans="1:21" ht="17.25" customHeight="1" x14ac:dyDescent="0.35">
      <c r="A3" s="45" t="s">
        <v>382</v>
      </c>
      <c r="B3" s="21"/>
      <c r="C3" s="21"/>
      <c r="D3" s="29"/>
      <c r="E3" s="52"/>
      <c r="F3" s="52"/>
    </row>
    <row r="4" spans="1:21" ht="17.25" customHeight="1" x14ac:dyDescent="0.35">
      <c r="A4" s="45" t="s">
        <v>383</v>
      </c>
      <c r="B4" s="21"/>
      <c r="C4" s="21"/>
      <c r="D4" s="29"/>
      <c r="E4" s="52"/>
      <c r="F4" s="112"/>
    </row>
    <row r="5" spans="1:21" ht="17.25" customHeight="1" x14ac:dyDescent="0.35">
      <c r="A5" s="45" t="s">
        <v>384</v>
      </c>
      <c r="B5" s="21"/>
      <c r="C5" s="21"/>
      <c r="D5" s="29"/>
      <c r="E5" s="52"/>
      <c r="F5" s="52"/>
      <c r="G5" s="128"/>
    </row>
    <row r="6" spans="1:21" ht="17.25" customHeight="1" x14ac:dyDescent="0.35">
      <c r="A6" s="45" t="s">
        <v>627</v>
      </c>
      <c r="B6" s="21"/>
      <c r="C6" s="21"/>
      <c r="D6" s="29"/>
      <c r="E6" s="52"/>
      <c r="F6" s="52"/>
      <c r="G6" s="128"/>
    </row>
    <row r="7" spans="1:21" ht="17.25" customHeight="1" x14ac:dyDescent="0.35">
      <c r="A7" s="45" t="s">
        <v>11</v>
      </c>
      <c r="B7" s="21"/>
      <c r="C7" s="21"/>
      <c r="D7" s="29"/>
      <c r="E7" s="52"/>
      <c r="F7" s="52"/>
    </row>
    <row r="8" spans="1:21" ht="17.25" customHeight="1" x14ac:dyDescent="0.35">
      <c r="A8" s="45" t="s">
        <v>12</v>
      </c>
      <c r="B8" s="21"/>
      <c r="C8" s="21"/>
      <c r="D8" s="29"/>
      <c r="E8" s="113"/>
      <c r="F8" s="113"/>
    </row>
    <row r="9" spans="1:21" ht="17.25" customHeight="1" x14ac:dyDescent="0.35">
      <c r="A9" s="46" t="s">
        <v>13</v>
      </c>
      <c r="B9" s="31"/>
      <c r="C9" s="31"/>
      <c r="D9" s="32"/>
      <c r="E9" s="113"/>
      <c r="F9" s="113"/>
    </row>
    <row r="10" spans="1:21" ht="17.25" customHeight="1" thickBot="1" x14ac:dyDescent="0.4">
      <c r="A10" s="114"/>
      <c r="B10" s="52"/>
      <c r="C10" s="52"/>
      <c r="D10" s="52"/>
      <c r="E10" s="52"/>
      <c r="F10" s="52"/>
    </row>
    <row r="11" spans="1:21" ht="63.75" customHeight="1" thickBot="1" x14ac:dyDescent="0.4">
      <c r="A11" s="115"/>
      <c r="B11" s="52"/>
      <c r="C11" s="52"/>
      <c r="D11" s="51" t="s">
        <v>512</v>
      </c>
      <c r="E11" s="116" t="s">
        <v>14</v>
      </c>
      <c r="F11" s="117"/>
      <c r="G11" s="117"/>
      <c r="H11" s="118"/>
      <c r="I11" s="52"/>
      <c r="J11" s="52"/>
      <c r="K11" s="52"/>
      <c r="L11" s="52"/>
      <c r="M11" s="52"/>
      <c r="N11" s="52"/>
      <c r="O11" s="52"/>
      <c r="P11" s="52"/>
      <c r="Q11" s="52"/>
      <c r="R11" s="52"/>
      <c r="S11" s="52"/>
      <c r="T11" s="52"/>
      <c r="U11" s="52"/>
    </row>
    <row r="12" spans="1:21" ht="81" customHeight="1" thickBot="1" x14ac:dyDescent="0.4">
      <c r="A12" s="1" t="s">
        <v>350</v>
      </c>
      <c r="B12" s="2"/>
      <c r="C12" s="3"/>
      <c r="D12" s="120">
        <v>2761497216.1903129</v>
      </c>
      <c r="E12" s="245" t="s">
        <v>385</v>
      </c>
      <c r="F12" s="246"/>
      <c r="G12" s="246"/>
      <c r="H12" s="247"/>
      <c r="I12" s="119"/>
      <c r="J12" s="113"/>
      <c r="K12" s="52"/>
      <c r="L12" s="52"/>
      <c r="M12" s="52"/>
      <c r="N12" s="52"/>
      <c r="O12" s="52"/>
      <c r="P12" s="52"/>
      <c r="Q12" s="52"/>
      <c r="R12" s="52"/>
      <c r="S12" s="52"/>
      <c r="T12" s="52"/>
      <c r="U12" s="52"/>
    </row>
    <row r="13" spans="1:21" ht="81" customHeight="1" thickBot="1" x14ac:dyDescent="0.4">
      <c r="A13" s="1" t="s">
        <v>351</v>
      </c>
      <c r="B13" s="2"/>
      <c r="C13" s="3"/>
      <c r="D13" s="120">
        <v>1228619510.6985514</v>
      </c>
      <c r="E13" s="245" t="s">
        <v>386</v>
      </c>
      <c r="F13" s="246"/>
      <c r="G13" s="246"/>
      <c r="H13" s="247"/>
      <c r="I13" s="52"/>
      <c r="J13" s="113"/>
      <c r="K13" s="52"/>
      <c r="L13" s="52"/>
      <c r="M13" s="52"/>
      <c r="N13" s="52"/>
      <c r="O13" s="52"/>
      <c r="P13" s="52"/>
      <c r="Q13" s="52"/>
      <c r="R13" s="52"/>
      <c r="S13" s="52"/>
      <c r="T13" s="52"/>
      <c r="U13" s="52"/>
    </row>
    <row r="14" spans="1:21" ht="81" customHeight="1" thickBot="1" x14ac:dyDescent="0.4">
      <c r="A14" s="1" t="s">
        <v>440</v>
      </c>
      <c r="B14" s="171"/>
      <c r="C14" s="172"/>
      <c r="D14" s="175">
        <v>29531288.804701656</v>
      </c>
      <c r="E14" s="251" t="s">
        <v>628</v>
      </c>
      <c r="F14" s="252"/>
      <c r="G14" s="252"/>
      <c r="H14" s="253"/>
      <c r="I14" s="52"/>
      <c r="J14" s="52"/>
      <c r="K14" s="52"/>
      <c r="L14" s="52"/>
      <c r="M14" s="52"/>
      <c r="N14" s="52"/>
      <c r="O14" s="52"/>
      <c r="P14" s="52"/>
      <c r="Q14" s="52"/>
      <c r="R14" s="52"/>
      <c r="S14" s="52"/>
      <c r="T14" s="52"/>
      <c r="U14" s="52"/>
    </row>
    <row r="15" spans="1:21" ht="84.75" customHeight="1" thickBot="1" x14ac:dyDescent="0.4">
      <c r="A15" s="1" t="s">
        <v>441</v>
      </c>
      <c r="B15" s="171"/>
      <c r="C15" s="172"/>
      <c r="D15" s="175">
        <v>13296796.805264084</v>
      </c>
      <c r="E15" s="254"/>
      <c r="F15" s="255"/>
      <c r="G15" s="255"/>
      <c r="H15" s="256"/>
      <c r="I15" s="52"/>
      <c r="J15" s="52"/>
      <c r="K15" s="52"/>
      <c r="L15" s="52"/>
      <c r="M15" s="52"/>
      <c r="N15" s="52"/>
      <c r="O15" s="52"/>
      <c r="P15" s="52"/>
      <c r="Q15" s="52"/>
      <c r="R15" s="52"/>
      <c r="S15" s="52"/>
      <c r="T15" s="52"/>
      <c r="U15" s="52"/>
    </row>
    <row r="16" spans="1:21" ht="84.75" customHeight="1" thickBot="1" x14ac:dyDescent="0.4">
      <c r="A16" s="1" t="s">
        <v>443</v>
      </c>
      <c r="B16" s="171"/>
      <c r="C16" s="172"/>
      <c r="D16" s="175">
        <v>82056238.046854019</v>
      </c>
      <c r="E16" s="251" t="s">
        <v>629</v>
      </c>
      <c r="F16" s="252"/>
      <c r="G16" s="252"/>
      <c r="H16" s="253"/>
      <c r="I16" s="52"/>
      <c r="J16" s="52"/>
      <c r="K16" s="52"/>
      <c r="L16" s="52"/>
      <c r="M16" s="52"/>
      <c r="N16" s="52"/>
      <c r="O16" s="52"/>
      <c r="P16" s="52"/>
      <c r="Q16" s="52"/>
      <c r="R16" s="52"/>
      <c r="S16" s="52"/>
      <c r="T16" s="52"/>
      <c r="U16" s="52"/>
    </row>
    <row r="17" spans="1:25" ht="84.75" customHeight="1" thickBot="1" x14ac:dyDescent="0.4">
      <c r="A17" s="1" t="s">
        <v>444</v>
      </c>
      <c r="B17" s="171"/>
      <c r="C17" s="172"/>
      <c r="D17" s="175">
        <v>36512339.440612078</v>
      </c>
      <c r="E17" s="254"/>
      <c r="F17" s="255"/>
      <c r="G17" s="255"/>
      <c r="H17" s="256"/>
      <c r="I17" s="52"/>
      <c r="J17" s="52"/>
      <c r="K17" s="52"/>
      <c r="L17" s="52"/>
      <c r="M17" s="52"/>
      <c r="N17" s="52"/>
      <c r="O17" s="52"/>
      <c r="P17" s="52"/>
      <c r="Q17" s="52"/>
      <c r="R17" s="52"/>
      <c r="S17" s="52"/>
      <c r="T17" s="52"/>
      <c r="U17" s="52"/>
    </row>
    <row r="18" spans="1:25" ht="112.5" customHeight="1" thickBot="1" x14ac:dyDescent="0.4">
      <c r="A18" s="1" t="s">
        <v>522</v>
      </c>
      <c r="B18" s="2"/>
      <c r="C18" s="3"/>
      <c r="D18" s="120">
        <f>SUM(D12:D17)</f>
        <v>4151513389.9862967</v>
      </c>
      <c r="E18" s="245" t="s">
        <v>513</v>
      </c>
      <c r="F18" s="246"/>
      <c r="G18" s="246"/>
      <c r="H18" s="247"/>
      <c r="I18" s="52"/>
      <c r="J18" s="52"/>
      <c r="K18" s="52"/>
      <c r="L18" s="52"/>
      <c r="M18" s="52"/>
      <c r="N18" s="52"/>
      <c r="O18" s="52"/>
      <c r="P18" s="52"/>
      <c r="Q18" s="52"/>
      <c r="R18" s="52"/>
      <c r="S18" s="52"/>
      <c r="T18" s="52"/>
      <c r="U18" s="52"/>
    </row>
    <row r="19" spans="1:25" ht="39" customHeight="1" thickBot="1" x14ac:dyDescent="0.4">
      <c r="A19" s="2"/>
      <c r="B19" s="2"/>
      <c r="C19" s="2"/>
      <c r="D19" s="121"/>
      <c r="E19" s="4"/>
      <c r="F19" s="4"/>
      <c r="G19" s="4"/>
      <c r="H19" s="4"/>
      <c r="I19" s="52"/>
      <c r="J19" s="52"/>
      <c r="K19" s="52"/>
      <c r="L19" s="52"/>
      <c r="M19" s="52"/>
      <c r="N19" s="52"/>
      <c r="O19" s="52"/>
      <c r="P19" s="52"/>
      <c r="Q19" s="52"/>
      <c r="R19" s="52"/>
      <c r="S19" s="52"/>
      <c r="T19" s="52"/>
      <c r="U19" s="52"/>
      <c r="X19" s="122"/>
      <c r="Y19" s="122"/>
    </row>
    <row r="20" spans="1:25" ht="82.5" customHeight="1" thickBot="1" x14ac:dyDescent="0.4">
      <c r="A20" s="1" t="s">
        <v>442</v>
      </c>
      <c r="B20" s="2"/>
      <c r="C20" s="3"/>
      <c r="D20" s="120">
        <v>473670596.65608984</v>
      </c>
      <c r="E20" s="248" t="s">
        <v>630</v>
      </c>
      <c r="F20" s="249"/>
      <c r="G20" s="249"/>
      <c r="H20" s="250"/>
      <c r="I20" s="52"/>
      <c r="J20" s="52"/>
      <c r="K20" s="52"/>
      <c r="L20" s="52"/>
      <c r="M20" s="52"/>
      <c r="N20" s="52"/>
      <c r="O20" s="52"/>
      <c r="P20" s="52"/>
      <c r="Q20" s="52"/>
      <c r="R20" s="52"/>
      <c r="S20" s="52"/>
      <c r="T20" s="52"/>
      <c r="U20" s="52"/>
      <c r="X20" s="122"/>
      <c r="Y20" s="122"/>
    </row>
    <row r="21" spans="1:25" ht="127.5" customHeight="1" thickBot="1" x14ac:dyDescent="0.4">
      <c r="A21" s="1" t="s">
        <v>445</v>
      </c>
      <c r="B21" s="2"/>
      <c r="C21" s="3"/>
      <c r="D21" s="120">
        <v>1221364098.2820528</v>
      </c>
      <c r="E21" s="248" t="s">
        <v>588</v>
      </c>
      <c r="F21" s="249"/>
      <c r="G21" s="249"/>
      <c r="H21" s="250"/>
      <c r="I21" s="52"/>
      <c r="J21" s="52"/>
      <c r="K21" s="52"/>
      <c r="L21" s="52"/>
      <c r="M21" s="52"/>
      <c r="N21" s="52"/>
      <c r="O21" s="52"/>
      <c r="P21" s="52"/>
      <c r="Q21" s="52"/>
      <c r="R21" s="52"/>
      <c r="S21" s="52"/>
      <c r="T21" s="52"/>
      <c r="U21" s="52"/>
      <c r="X21" s="122"/>
      <c r="Y21" s="122"/>
    </row>
    <row r="22" spans="1:25" ht="127.5" customHeight="1" thickBot="1" x14ac:dyDescent="0.4">
      <c r="A22" s="1" t="s">
        <v>446</v>
      </c>
      <c r="B22" s="2"/>
      <c r="C22" s="3"/>
      <c r="D22" s="120">
        <v>1007899087.1534241</v>
      </c>
      <c r="E22" s="248" t="s">
        <v>589</v>
      </c>
      <c r="F22" s="249"/>
      <c r="G22" s="249"/>
      <c r="H22" s="250"/>
      <c r="I22" s="52"/>
      <c r="J22" s="52"/>
      <c r="K22" s="52"/>
      <c r="L22" s="52"/>
      <c r="M22" s="52"/>
      <c r="N22" s="52"/>
      <c r="O22" s="52"/>
      <c r="P22" s="52"/>
      <c r="Q22" s="52"/>
      <c r="R22" s="52"/>
      <c r="S22" s="52"/>
      <c r="T22" s="52"/>
      <c r="U22" s="52"/>
      <c r="X22" s="122"/>
      <c r="Y22" s="122"/>
    </row>
    <row r="23" spans="1:25" ht="104.25" customHeight="1" thickBot="1" x14ac:dyDescent="0.4">
      <c r="A23" s="1" t="s">
        <v>447</v>
      </c>
      <c r="B23" s="139"/>
      <c r="C23" s="2"/>
      <c r="D23" s="120">
        <v>779635.81260194862</v>
      </c>
      <c r="E23" s="251" t="s">
        <v>631</v>
      </c>
      <c r="F23" s="252"/>
      <c r="G23" s="252"/>
      <c r="H23" s="253"/>
      <c r="I23" s="52"/>
      <c r="J23" s="52"/>
      <c r="K23" s="52"/>
      <c r="L23" s="52"/>
      <c r="M23" s="52"/>
      <c r="N23" s="52"/>
      <c r="O23" s="52"/>
      <c r="P23" s="52"/>
      <c r="Q23" s="52"/>
      <c r="R23" s="52"/>
      <c r="S23" s="52"/>
      <c r="T23" s="52"/>
      <c r="U23" s="52"/>
      <c r="X23" s="122"/>
      <c r="Y23" s="122"/>
    </row>
    <row r="24" spans="1:25" ht="104.25" customHeight="1" thickBot="1" x14ac:dyDescent="0.4">
      <c r="A24" s="1" t="s">
        <v>448</v>
      </c>
      <c r="B24" s="139"/>
      <c r="C24" s="2"/>
      <c r="D24" s="120">
        <v>2043646.469863995</v>
      </c>
      <c r="E24" s="259"/>
      <c r="F24" s="260"/>
      <c r="G24" s="260"/>
      <c r="H24" s="261"/>
      <c r="I24" s="52"/>
      <c r="J24" s="52"/>
      <c r="K24" s="52"/>
      <c r="L24" s="52"/>
      <c r="M24" s="52"/>
      <c r="N24" s="52"/>
      <c r="O24" s="52"/>
      <c r="P24" s="52"/>
      <c r="Q24" s="52"/>
      <c r="R24" s="52"/>
      <c r="S24" s="52"/>
      <c r="T24" s="52"/>
      <c r="U24" s="52"/>
      <c r="X24" s="122"/>
      <c r="Y24" s="122"/>
    </row>
    <row r="25" spans="1:25" ht="104.25" customHeight="1" thickBot="1" x14ac:dyDescent="0.4">
      <c r="A25" s="1" t="s">
        <v>449</v>
      </c>
      <c r="B25" s="139"/>
      <c r="C25" s="2"/>
      <c r="D25" s="120">
        <v>1686466.3160948469</v>
      </c>
      <c r="E25" s="254"/>
      <c r="F25" s="255"/>
      <c r="G25" s="255"/>
      <c r="H25" s="256"/>
      <c r="I25" s="52"/>
      <c r="J25" s="52"/>
      <c r="K25" s="52"/>
      <c r="L25" s="52"/>
      <c r="M25" s="52"/>
      <c r="N25" s="52"/>
      <c r="O25" s="52"/>
      <c r="P25" s="52"/>
      <c r="Q25" s="52"/>
      <c r="R25" s="52"/>
      <c r="S25" s="52"/>
      <c r="T25" s="52"/>
      <c r="U25" s="52"/>
      <c r="X25" s="122"/>
      <c r="Y25" s="122"/>
    </row>
    <row r="26" spans="1:25" ht="99" customHeight="1" thickBot="1" x14ac:dyDescent="0.4">
      <c r="A26" s="1" t="s">
        <v>523</v>
      </c>
      <c r="B26" s="2"/>
      <c r="C26" s="2"/>
      <c r="D26" s="154">
        <f>SUM(D20:D25)</f>
        <v>2707443530.6901274</v>
      </c>
      <c r="E26" s="246" t="s">
        <v>387</v>
      </c>
      <c r="F26" s="246"/>
      <c r="G26" s="246"/>
      <c r="H26" s="247"/>
      <c r="J26" s="80"/>
    </row>
    <row r="27" spans="1:25" ht="21.75" customHeight="1" x14ac:dyDescent="0.35">
      <c r="A27" s="140" t="s">
        <v>590</v>
      </c>
      <c r="B27" s="5"/>
      <c r="C27" s="5"/>
      <c r="D27" s="122"/>
      <c r="E27" s="7"/>
      <c r="F27" s="7"/>
      <c r="G27" s="7"/>
      <c r="H27" s="7"/>
      <c r="J27" s="80"/>
    </row>
    <row r="28" spans="1:25" ht="21.75" customHeight="1" thickBot="1" x14ac:dyDescent="0.4">
      <c r="A28" s="5"/>
      <c r="B28" s="5"/>
      <c r="C28" s="5"/>
      <c r="D28" s="122"/>
      <c r="E28" s="7"/>
      <c r="F28" s="7"/>
      <c r="G28" s="7"/>
      <c r="H28" s="7"/>
      <c r="J28" s="80"/>
    </row>
    <row r="29" spans="1:25" ht="76.5" customHeight="1" thickBot="1" x14ac:dyDescent="0.4">
      <c r="A29" s="1" t="s">
        <v>450</v>
      </c>
      <c r="B29" s="2"/>
      <c r="C29" s="3"/>
      <c r="D29" s="120">
        <v>1696288235.0420351</v>
      </c>
      <c r="E29" s="248" t="s">
        <v>388</v>
      </c>
      <c r="F29" s="246"/>
      <c r="G29" s="246"/>
      <c r="H29" s="247"/>
      <c r="J29" s="80"/>
    </row>
    <row r="30" spans="1:25" ht="76.5" customHeight="1" thickBot="1" x14ac:dyDescent="0.4">
      <c r="A30" s="1" t="s">
        <v>527</v>
      </c>
      <c r="B30" s="2"/>
      <c r="C30" s="2"/>
      <c r="D30" s="120">
        <v>1334665889.4376054</v>
      </c>
      <c r="E30" s="248" t="s">
        <v>453</v>
      </c>
      <c r="F30" s="246"/>
      <c r="G30" s="246"/>
      <c r="H30" s="247"/>
      <c r="J30" s="80"/>
    </row>
    <row r="31" spans="1:25" ht="93.75" customHeight="1" thickBot="1" x14ac:dyDescent="0.4">
      <c r="A31" s="1" t="s">
        <v>451</v>
      </c>
      <c r="B31" s="2"/>
      <c r="C31" s="2"/>
      <c r="D31" s="120">
        <v>80749.372231551039</v>
      </c>
      <c r="E31" s="251" t="s">
        <v>632</v>
      </c>
      <c r="F31" s="252"/>
      <c r="G31" s="252"/>
      <c r="H31" s="253"/>
      <c r="J31" s="80"/>
    </row>
    <row r="32" spans="1:25" ht="93.75" customHeight="1" thickBot="1" x14ac:dyDescent="0.4">
      <c r="A32" s="1" t="s">
        <v>452</v>
      </c>
      <c r="B32" s="2"/>
      <c r="C32" s="2"/>
      <c r="D32" s="120">
        <v>63534.858336313744</v>
      </c>
      <c r="E32" s="254"/>
      <c r="F32" s="255"/>
      <c r="G32" s="255"/>
      <c r="H32" s="256"/>
      <c r="J32" s="80"/>
    </row>
    <row r="33" spans="1:27" ht="99" customHeight="1" thickBot="1" x14ac:dyDescent="0.4">
      <c r="A33" s="1" t="s">
        <v>524</v>
      </c>
      <c r="B33" s="2"/>
      <c r="C33" s="2"/>
      <c r="D33" s="154">
        <f>SUM(D29:D32)</f>
        <v>3031098408.7102084</v>
      </c>
      <c r="E33" s="246" t="s">
        <v>389</v>
      </c>
      <c r="F33" s="246"/>
      <c r="G33" s="246"/>
      <c r="H33" s="247"/>
    </row>
    <row r="34" spans="1:27" ht="21.75" customHeight="1" x14ac:dyDescent="0.35">
      <c r="A34" s="140" t="s">
        <v>590</v>
      </c>
      <c r="B34" s="5"/>
      <c r="C34" s="5"/>
      <c r="D34" s="122"/>
      <c r="E34" s="7"/>
      <c r="F34" s="7"/>
      <c r="G34" s="7"/>
      <c r="H34" s="7"/>
    </row>
    <row r="35" spans="1:27" ht="21.75" customHeight="1" thickBot="1" x14ac:dyDescent="0.4">
      <c r="A35" s="5"/>
      <c r="B35" s="5"/>
      <c r="C35" s="5"/>
      <c r="D35" s="122"/>
      <c r="E35" s="7"/>
      <c r="F35" s="7"/>
      <c r="G35" s="7"/>
      <c r="H35" s="7"/>
    </row>
    <row r="36" spans="1:27" ht="102" customHeight="1" thickBot="1" x14ac:dyDescent="0.4">
      <c r="A36" s="1" t="s">
        <v>526</v>
      </c>
      <c r="B36" s="171"/>
      <c r="C36" s="171"/>
      <c r="D36" s="154">
        <v>91816451</v>
      </c>
      <c r="E36" s="246" t="s">
        <v>633</v>
      </c>
      <c r="F36" s="246"/>
      <c r="G36" s="246"/>
      <c r="H36" s="247"/>
      <c r="I36" s="52"/>
      <c r="J36" s="52"/>
      <c r="K36" s="123"/>
      <c r="L36" s="52"/>
      <c r="M36" s="52"/>
      <c r="N36" s="52"/>
      <c r="O36" s="52"/>
      <c r="P36" s="52"/>
      <c r="Q36" s="52"/>
      <c r="R36" s="52"/>
      <c r="S36" s="52"/>
      <c r="T36" s="52"/>
      <c r="U36" s="52"/>
      <c r="V36" s="52"/>
      <c r="W36" s="52"/>
    </row>
    <row r="37" spans="1:27" ht="51.75" customHeight="1" thickBot="1" x14ac:dyDescent="0.4">
      <c r="A37" s="7"/>
      <c r="B37" s="7"/>
      <c r="C37" s="7"/>
      <c r="D37" s="124"/>
      <c r="E37" s="122"/>
      <c r="F37" s="7"/>
      <c r="G37" s="7"/>
      <c r="H37" s="7"/>
      <c r="I37" s="7"/>
      <c r="J37" s="52"/>
      <c r="K37" s="52"/>
      <c r="L37" s="52"/>
      <c r="M37" s="52"/>
      <c r="N37" s="52"/>
      <c r="O37" s="52"/>
      <c r="P37" s="52"/>
      <c r="Q37" s="52"/>
      <c r="R37" s="52"/>
      <c r="S37" s="52"/>
      <c r="T37" s="52"/>
      <c r="U37" s="52"/>
      <c r="V37" s="52"/>
      <c r="W37" s="52"/>
      <c r="X37" s="52"/>
    </row>
    <row r="38" spans="1:27" ht="64.5" customHeight="1" thickBot="1" x14ac:dyDescent="0.4">
      <c r="A38" s="257" t="s">
        <v>15</v>
      </c>
      <c r="B38" s="258"/>
      <c r="C38" s="51" t="s">
        <v>16</v>
      </c>
      <c r="D38" s="152" t="s">
        <v>17</v>
      </c>
      <c r="E38" s="51" t="s">
        <v>313</v>
      </c>
      <c r="F38" s="157"/>
      <c r="G38" s="157"/>
      <c r="H38" s="157"/>
      <c r="I38" s="157"/>
      <c r="J38" s="52"/>
      <c r="K38" s="52"/>
      <c r="L38" s="52"/>
      <c r="M38" s="52"/>
      <c r="N38" s="52"/>
      <c r="O38" s="52"/>
      <c r="P38" s="52"/>
      <c r="Q38" s="52"/>
      <c r="R38" s="52"/>
      <c r="S38" s="52"/>
      <c r="T38" s="52"/>
      <c r="U38" s="52"/>
      <c r="V38" s="52"/>
    </row>
    <row r="39" spans="1:27" ht="64.5" customHeight="1" thickBot="1" x14ac:dyDescent="0.4">
      <c r="A39" s="53" t="s">
        <v>514</v>
      </c>
      <c r="B39" s="53"/>
      <c r="C39" s="54">
        <v>0.89500000000000002</v>
      </c>
      <c r="D39" s="155">
        <v>2551338728.8966565</v>
      </c>
      <c r="E39" s="57">
        <f>D39/SUMPRODUCT(ACA!I15:I165, 'Formula factor data'!D12:D162)/15/38</f>
        <v>5.284065249240725</v>
      </c>
      <c r="F39" s="157"/>
      <c r="G39" s="157"/>
      <c r="H39" s="157"/>
      <c r="I39" s="157"/>
      <c r="J39" s="52"/>
      <c r="K39" s="52"/>
      <c r="L39" s="52"/>
      <c r="M39" s="52"/>
      <c r="N39" s="52"/>
      <c r="O39" s="52"/>
      <c r="P39" s="52"/>
      <c r="Q39" s="52"/>
      <c r="R39" s="52"/>
      <c r="S39" s="52"/>
      <c r="T39" s="52"/>
      <c r="U39" s="52"/>
      <c r="V39" s="52"/>
      <c r="W39" s="52"/>
      <c r="X39" s="52"/>
      <c r="AA39" s="52"/>
    </row>
    <row r="40" spans="1:27" ht="67.5" customHeight="1" thickBot="1" x14ac:dyDescent="0.4">
      <c r="A40" s="53" t="s">
        <v>515</v>
      </c>
      <c r="B40" s="53"/>
      <c r="C40" s="54">
        <v>0.08</v>
      </c>
      <c r="D40" s="155">
        <v>228052623.81199166</v>
      </c>
      <c r="E40" s="57">
        <f>D40/SUMPRODUCT(ACA!I15:I165, 'Formula factor data'!D12:D162, 'Formula factor data'!E12:E162)/15/38</f>
        <v>1.8859885832924481</v>
      </c>
      <c r="F40" s="157"/>
      <c r="G40" s="157"/>
      <c r="H40" s="157"/>
      <c r="I40" s="157"/>
    </row>
    <row r="41" spans="1:27" ht="63" customHeight="1" thickBot="1" x14ac:dyDescent="0.4">
      <c r="A41" s="53" t="s">
        <v>516</v>
      </c>
      <c r="B41" s="53"/>
      <c r="C41" s="54">
        <v>1.4999999999999999E-2</v>
      </c>
      <c r="D41" s="155">
        <v>42759866.964748435</v>
      </c>
      <c r="E41" s="153">
        <f>D41/SUMPRODUCT(ACA!I15:I165, 'Formula factor data'!D12:D162, 'Formula factor data'!F12:F162)/15/38</f>
        <v>0.36333608090818503</v>
      </c>
      <c r="F41" s="157"/>
      <c r="G41" s="157"/>
      <c r="H41" s="157"/>
      <c r="I41" s="157"/>
      <c r="K41" s="81"/>
    </row>
    <row r="42" spans="1:27" ht="60" customHeight="1" thickBot="1" x14ac:dyDescent="0.4">
      <c r="A42" s="55" t="s">
        <v>517</v>
      </c>
      <c r="B42" s="53"/>
      <c r="C42" s="151">
        <v>0.01</v>
      </c>
      <c r="D42" s="155">
        <v>28506577.976498958</v>
      </c>
      <c r="E42" s="153">
        <f>D42/SUMPRODUCT(ACA!I15:I165, 'Formula factor data'!D12:D162, 'Formula factor data'!G12:G162)/15/38</f>
        <v>1.3533777321577998</v>
      </c>
      <c r="F42" s="157"/>
      <c r="G42" s="157"/>
      <c r="H42" s="157"/>
      <c r="I42" s="157"/>
    </row>
    <row r="43" spans="1:27" ht="19.5" customHeight="1" x14ac:dyDescent="0.35">
      <c r="A43" s="24" t="s">
        <v>352</v>
      </c>
      <c r="B43" s="63"/>
      <c r="C43" s="63"/>
      <c r="D43" s="64"/>
      <c r="E43" s="64"/>
      <c r="F43" s="157"/>
      <c r="G43" s="157"/>
      <c r="H43" s="157"/>
      <c r="I43" s="157"/>
    </row>
    <row r="44" spans="1:27" ht="19.5" customHeight="1" x14ac:dyDescent="0.35">
      <c r="A44" s="63" t="s">
        <v>569</v>
      </c>
      <c r="B44" s="63"/>
      <c r="C44" s="63"/>
      <c r="D44" s="64"/>
      <c r="E44" s="64"/>
      <c r="F44" s="157"/>
      <c r="G44" s="157"/>
      <c r="H44" s="157"/>
      <c r="I44" s="157"/>
    </row>
    <row r="45" spans="1:27" ht="26.25" customHeight="1" x14ac:dyDescent="0.35">
      <c r="A45" s="63" t="s">
        <v>518</v>
      </c>
      <c r="B45" s="63"/>
      <c r="C45" s="63"/>
      <c r="D45" s="64"/>
      <c r="E45" s="64"/>
      <c r="F45" s="157"/>
      <c r="G45" s="157"/>
      <c r="H45" s="157"/>
      <c r="I45" s="157"/>
    </row>
    <row r="46" spans="1:27" ht="16" thickBot="1" x14ac:dyDescent="0.4">
      <c r="A46" s="49"/>
      <c r="B46" s="49"/>
      <c r="C46" s="49"/>
      <c r="D46" s="125"/>
      <c r="E46" s="122"/>
      <c r="F46" s="157"/>
      <c r="G46" s="157"/>
      <c r="H46" s="157"/>
      <c r="I46" s="157"/>
    </row>
    <row r="47" spans="1:27" ht="64.5" customHeight="1" thickBot="1" x14ac:dyDescent="0.4">
      <c r="A47" s="257" t="s">
        <v>15</v>
      </c>
      <c r="B47" s="258"/>
      <c r="C47" s="51" t="s">
        <v>16</v>
      </c>
      <c r="D47" s="51" t="s">
        <v>17</v>
      </c>
      <c r="E47" s="51" t="s">
        <v>313</v>
      </c>
      <c r="F47" s="157"/>
      <c r="G47" s="157"/>
      <c r="H47" s="157"/>
      <c r="I47" s="157"/>
      <c r="J47" s="52"/>
      <c r="K47" s="52"/>
      <c r="L47" s="52"/>
      <c r="M47" s="52"/>
      <c r="N47" s="52"/>
      <c r="O47" s="52"/>
      <c r="P47" s="52"/>
      <c r="Q47" s="52"/>
      <c r="R47" s="52"/>
      <c r="S47" s="52"/>
      <c r="T47" s="52"/>
      <c r="U47" s="52"/>
      <c r="V47" s="52"/>
    </row>
    <row r="48" spans="1:27" ht="64.5" customHeight="1" thickBot="1" x14ac:dyDescent="0.4">
      <c r="A48" s="143" t="s">
        <v>454</v>
      </c>
      <c r="B48" s="53"/>
      <c r="C48" s="54">
        <v>0.89500000000000002</v>
      </c>
      <c r="D48" s="154">
        <v>1519787699.2395072</v>
      </c>
      <c r="E48" s="57">
        <f>D48/SUMPRODUCT(ACA!P15:P165, 'Formula factor data'!N12:N162)/15/38</f>
        <v>7.15477130044499</v>
      </c>
      <c r="F48" s="157"/>
      <c r="G48" s="157"/>
      <c r="H48" s="157"/>
      <c r="I48" s="157"/>
      <c r="J48" s="52"/>
      <c r="K48" s="52"/>
      <c r="L48" s="52"/>
      <c r="M48" s="52"/>
      <c r="N48" s="52"/>
      <c r="O48" s="52"/>
      <c r="P48" s="52"/>
      <c r="Q48" s="52"/>
      <c r="R48" s="52"/>
      <c r="S48" s="52"/>
      <c r="T48" s="52"/>
      <c r="U48" s="52"/>
      <c r="V48" s="52"/>
      <c r="W48" s="52"/>
      <c r="X48" s="52"/>
      <c r="AA48" s="52"/>
    </row>
    <row r="49" spans="1:27" ht="67.5" customHeight="1" thickBot="1" x14ac:dyDescent="0.4">
      <c r="A49" s="143" t="s">
        <v>455</v>
      </c>
      <c r="B49" s="53"/>
      <c r="C49" s="54">
        <v>0.04</v>
      </c>
      <c r="D49" s="154">
        <v>67923472.591709822</v>
      </c>
      <c r="E49" s="57">
        <f>D49/SUMPRODUCT(ACA!P15:P165, 'Formula factor data'!X12:X162)/15/38</f>
        <v>1.2864002659594325</v>
      </c>
      <c r="F49" s="157"/>
      <c r="G49" s="157"/>
      <c r="H49" s="157"/>
      <c r="I49" s="157"/>
    </row>
    <row r="50" spans="1:27" ht="60" customHeight="1" thickBot="1" x14ac:dyDescent="0.4">
      <c r="A50" s="144" t="s">
        <v>456</v>
      </c>
      <c r="B50" s="53"/>
      <c r="C50" s="54">
        <v>0.04</v>
      </c>
      <c r="D50" s="154">
        <v>67923472.591709822</v>
      </c>
      <c r="E50" s="153" t="s">
        <v>19</v>
      </c>
      <c r="F50" s="157"/>
      <c r="G50" s="157"/>
      <c r="H50" s="157"/>
      <c r="I50" s="157"/>
    </row>
    <row r="51" spans="1:27" ht="63" customHeight="1" thickBot="1" x14ac:dyDescent="0.4">
      <c r="A51" s="143" t="s">
        <v>457</v>
      </c>
      <c r="B51" s="53"/>
      <c r="C51" s="54">
        <v>1.4999999999999999E-2</v>
      </c>
      <c r="D51" s="154">
        <v>25471302.22189118</v>
      </c>
      <c r="E51" s="153">
        <f>D51/SUMPRODUCT(ACA!P15:P165, 'Formula factor data'!AE12:AE162)/15/38</f>
        <v>0.53330879637005546</v>
      </c>
      <c r="F51" s="157"/>
      <c r="G51" s="157"/>
      <c r="H51" s="157"/>
      <c r="I51" s="157"/>
      <c r="K51" s="81"/>
    </row>
    <row r="52" spans="1:27" ht="60" customHeight="1" thickBot="1" x14ac:dyDescent="0.4">
      <c r="A52" s="144" t="s">
        <v>458</v>
      </c>
      <c r="B52" s="53"/>
      <c r="C52" s="151">
        <v>0.01</v>
      </c>
      <c r="D52" s="154">
        <v>16980868.147927456</v>
      </c>
      <c r="E52" s="57">
        <f>D52/SUMPRODUCT(ACA!P15:P165, 'Formula factor data'!AF12:AF162)/15/38</f>
        <v>3.4434921035574111</v>
      </c>
      <c r="F52" s="157"/>
      <c r="G52" s="157"/>
      <c r="H52" s="157"/>
      <c r="I52" s="157"/>
    </row>
    <row r="53" spans="1:27" ht="23.25" customHeight="1" x14ac:dyDescent="0.35">
      <c r="A53" s="24" t="s">
        <v>352</v>
      </c>
      <c r="B53" s="5"/>
      <c r="C53" s="61"/>
      <c r="D53" s="59"/>
      <c r="E53" s="62"/>
      <c r="F53" s="157"/>
      <c r="G53" s="157"/>
      <c r="H53" s="157"/>
      <c r="I53" s="157"/>
    </row>
    <row r="54" spans="1:27" ht="23.25" customHeight="1" x14ac:dyDescent="0.35">
      <c r="A54" s="50" t="s">
        <v>476</v>
      </c>
      <c r="B54" s="5"/>
      <c r="C54" s="61"/>
      <c r="D54" s="59"/>
      <c r="E54" s="62"/>
      <c r="F54" s="157"/>
      <c r="G54" s="157"/>
      <c r="H54" s="157"/>
      <c r="I54" s="157"/>
    </row>
    <row r="55" spans="1:27" ht="24.75" customHeight="1" thickBot="1" x14ac:dyDescent="0.4">
      <c r="A55" s="50"/>
      <c r="B55" s="5"/>
      <c r="C55" s="61"/>
      <c r="D55" s="59"/>
      <c r="E55" s="62"/>
      <c r="F55" s="157"/>
      <c r="G55" s="157"/>
      <c r="H55" s="157"/>
      <c r="I55" s="157"/>
    </row>
    <row r="56" spans="1:27" ht="64.5" customHeight="1" thickBot="1" x14ac:dyDescent="0.4">
      <c r="A56" s="257" t="s">
        <v>20</v>
      </c>
      <c r="B56" s="258"/>
      <c r="C56" s="51" t="s">
        <v>21</v>
      </c>
      <c r="D56" s="51" t="s">
        <v>17</v>
      </c>
      <c r="E56" s="51" t="s">
        <v>18</v>
      </c>
      <c r="F56" s="157"/>
      <c r="G56" s="157"/>
      <c r="H56" s="157"/>
      <c r="I56" s="157"/>
      <c r="J56" s="52"/>
      <c r="K56" s="52"/>
      <c r="L56" s="52"/>
      <c r="M56" s="52"/>
      <c r="N56" s="52"/>
      <c r="O56" s="52"/>
      <c r="P56" s="52"/>
      <c r="Q56" s="52"/>
      <c r="R56" s="52"/>
      <c r="S56" s="52"/>
      <c r="T56" s="52"/>
      <c r="U56" s="52"/>
      <c r="V56" s="52"/>
    </row>
    <row r="57" spans="1:27" ht="64.5" customHeight="1" thickBot="1" x14ac:dyDescent="0.4">
      <c r="A57" s="144" t="s">
        <v>459</v>
      </c>
      <c r="B57" s="53"/>
      <c r="C57" s="56">
        <v>5.2968813870707641E-3</v>
      </c>
      <c r="D57" s="154">
        <v>8994564.4429059736</v>
      </c>
      <c r="E57" s="57">
        <f>D57/SUMPRODUCT(ACA!P15:P165, 'Formula factor data'!Y12:Y162)/15/38</f>
        <v>1.338670089432922</v>
      </c>
      <c r="F57" s="64"/>
      <c r="G57" s="103"/>
      <c r="H57" s="64"/>
      <c r="I57" s="64"/>
      <c r="J57" s="52"/>
      <c r="K57" s="52"/>
      <c r="L57" s="52"/>
      <c r="M57" s="52"/>
      <c r="N57" s="52"/>
      <c r="O57" s="52"/>
      <c r="P57" s="52"/>
      <c r="Q57" s="52"/>
      <c r="R57" s="52"/>
      <c r="S57" s="52"/>
      <c r="T57" s="52"/>
      <c r="U57" s="52"/>
      <c r="V57" s="52"/>
      <c r="W57" s="52"/>
      <c r="X57" s="52"/>
      <c r="AA57" s="52"/>
    </row>
    <row r="58" spans="1:27" ht="67.5" customHeight="1" thickBot="1" x14ac:dyDescent="0.4">
      <c r="A58" s="144" t="s">
        <v>460</v>
      </c>
      <c r="B58" s="53"/>
      <c r="C58" s="56">
        <v>7.5765849384289178E-3</v>
      </c>
      <c r="D58" s="154">
        <v>12865698.985103451</v>
      </c>
      <c r="E58" s="57">
        <f>D58/SUMPRODUCT(ACA!P15:P165, 'Formula factor data'!Z12:Z162)/15/38</f>
        <v>1.0162167102264521</v>
      </c>
      <c r="F58" s="64"/>
      <c r="G58" s="64"/>
      <c r="H58" s="64"/>
      <c r="I58" s="64"/>
    </row>
    <row r="59" spans="1:27" ht="63" customHeight="1" thickBot="1" x14ac:dyDescent="0.4">
      <c r="A59" s="144" t="s">
        <v>461</v>
      </c>
      <c r="B59" s="53"/>
      <c r="C59" s="56">
        <v>7.0269756226529617E-3</v>
      </c>
      <c r="D59" s="154">
        <v>11932414.652697036</v>
      </c>
      <c r="E59" s="57">
        <f>D59/SUMPRODUCT(ACA!P15:P165, 'Formula factor data'!AA12:AA162)/15/38</f>
        <v>0.95758882309800175</v>
      </c>
      <c r="F59" s="64"/>
      <c r="G59" s="64"/>
      <c r="H59" s="64"/>
      <c r="I59" s="64"/>
      <c r="K59" s="81"/>
    </row>
    <row r="60" spans="1:27" ht="60" customHeight="1" thickBot="1" x14ac:dyDescent="0.4">
      <c r="A60" s="144" t="s">
        <v>462</v>
      </c>
      <c r="B60" s="53"/>
      <c r="C60" s="56">
        <v>6.2392510239472135E-3</v>
      </c>
      <c r="D60" s="154">
        <v>10594789.8979469</v>
      </c>
      <c r="E60" s="57">
        <f>D60/SUMPRODUCT(ACA!P15:P165, 'Formula factor data'!AB12:AB162)/15/38</f>
        <v>0.86964699240532817</v>
      </c>
      <c r="F60" s="64"/>
      <c r="G60" s="64"/>
      <c r="H60" s="64"/>
      <c r="I60" s="64"/>
    </row>
    <row r="61" spans="1:27" ht="60" customHeight="1" thickBot="1" x14ac:dyDescent="0.4">
      <c r="A61" s="144" t="s">
        <v>463</v>
      </c>
      <c r="B61" s="53"/>
      <c r="C61" s="56">
        <v>7.6803464710493768E-3</v>
      </c>
      <c r="D61" s="154">
        <v>13041895.075528938</v>
      </c>
      <c r="E61" s="57">
        <f>D61/SUMPRODUCT(ACA!P15:P165, 'Formula factor data'!AC12:AC162)/15/38</f>
        <v>0.55696492772026618</v>
      </c>
      <c r="F61" s="7"/>
      <c r="G61" s="7"/>
      <c r="H61" s="7"/>
      <c r="I61" s="7"/>
    </row>
    <row r="62" spans="1:27" ht="60" customHeight="1" thickBot="1" x14ac:dyDescent="0.4">
      <c r="A62" s="144" t="s">
        <v>464</v>
      </c>
      <c r="B62" s="53"/>
      <c r="C62" s="56">
        <v>6.1799605568507712E-3</v>
      </c>
      <c r="D62" s="154">
        <v>10494109.537527528</v>
      </c>
      <c r="E62" s="57">
        <f>D62/SUMPRODUCT(ACA!P15:P165, 'Formula factor data'!AD12:AD162)/15/38</f>
        <v>0.45925178250618504</v>
      </c>
      <c r="F62" s="64"/>
      <c r="G62" s="64"/>
      <c r="H62" s="64"/>
      <c r="I62" s="64"/>
    </row>
    <row r="63" spans="1:27" ht="32.25" customHeight="1" x14ac:dyDescent="0.35">
      <c r="A63" s="50" t="s">
        <v>22</v>
      </c>
      <c r="B63" s="5"/>
      <c r="C63" s="58"/>
      <c r="D63" s="59"/>
      <c r="E63" s="60"/>
      <c r="F63" s="7"/>
      <c r="G63" s="7"/>
      <c r="H63" s="7"/>
      <c r="I63" s="7"/>
    </row>
    <row r="64" spans="1:27" ht="24.75" customHeight="1" thickBot="1" x14ac:dyDescent="0.4">
      <c r="A64" s="50"/>
      <c r="B64" s="5"/>
      <c r="C64" s="58"/>
      <c r="D64" s="59"/>
      <c r="E64" s="60"/>
      <c r="F64" s="157"/>
      <c r="G64" s="157"/>
      <c r="H64" s="157"/>
      <c r="I64" s="157"/>
    </row>
    <row r="65" spans="1:9" ht="60" customHeight="1" thickBot="1" x14ac:dyDescent="0.4">
      <c r="A65" s="257" t="s">
        <v>15</v>
      </c>
      <c r="B65" s="258"/>
      <c r="C65" s="51" t="s">
        <v>16</v>
      </c>
      <c r="D65" s="51" t="s">
        <v>17</v>
      </c>
      <c r="E65" s="51" t="s">
        <v>313</v>
      </c>
      <c r="F65" s="157"/>
      <c r="G65" s="157"/>
      <c r="H65" s="157"/>
      <c r="I65" s="157"/>
    </row>
    <row r="66" spans="1:9" ht="60" customHeight="1" thickBot="1" x14ac:dyDescent="0.4">
      <c r="A66" s="143" t="s">
        <v>465</v>
      </c>
      <c r="B66" s="53"/>
      <c r="C66" s="54">
        <v>0.89500000000000002</v>
      </c>
      <c r="D66" s="154">
        <v>1518250256.0385776</v>
      </c>
      <c r="E66" s="57">
        <f>D66/SUMPRODUCT(ACA!W15:W165, 'Formula factor data'!AH12:AH162)/15/38</f>
        <v>9.6414002218355819</v>
      </c>
      <c r="F66" s="157"/>
      <c r="G66" s="157"/>
      <c r="H66" s="157"/>
      <c r="I66" s="157"/>
    </row>
    <row r="67" spans="1:9" ht="60" customHeight="1" thickBot="1" x14ac:dyDescent="0.4">
      <c r="A67" s="143" t="s">
        <v>466</v>
      </c>
      <c r="B67" s="53"/>
      <c r="C67" s="54">
        <v>0.04</v>
      </c>
      <c r="D67" s="154">
        <v>67854760.046416879</v>
      </c>
      <c r="E67" s="57">
        <f>D67/SUMPRODUCT(ACA!W15:W165, 'Formula factor data'!AI12:AI162)/15/38</f>
        <v>1.7930853255701422</v>
      </c>
      <c r="F67" s="157"/>
      <c r="G67" s="157"/>
      <c r="H67" s="157"/>
      <c r="I67" s="157"/>
    </row>
    <row r="68" spans="1:9" ht="60" customHeight="1" thickBot="1" x14ac:dyDescent="0.4">
      <c r="A68" s="144" t="s">
        <v>467</v>
      </c>
      <c r="B68" s="53"/>
      <c r="C68" s="54">
        <v>0.04</v>
      </c>
      <c r="D68" s="154">
        <v>67854760.046416879</v>
      </c>
      <c r="E68" s="57" t="s">
        <v>19</v>
      </c>
      <c r="F68" s="157"/>
      <c r="G68" s="157"/>
      <c r="H68" s="157"/>
      <c r="I68" s="157"/>
    </row>
    <row r="69" spans="1:9" ht="60" customHeight="1" thickBot="1" x14ac:dyDescent="0.4">
      <c r="A69" s="143" t="s">
        <v>468</v>
      </c>
      <c r="B69" s="53"/>
      <c r="C69" s="54">
        <v>1.4999999999999999E-2</v>
      </c>
      <c r="D69" s="154">
        <v>25445535.017406326</v>
      </c>
      <c r="E69" s="57">
        <f>D69/SUMPRODUCT(ACA!W15:W165, 'Formula factor data'!AP12:AP162)/15/38</f>
        <v>0.77499120266834709</v>
      </c>
      <c r="F69" s="157"/>
      <c r="G69" s="157"/>
      <c r="H69" s="157"/>
      <c r="I69" s="157"/>
    </row>
    <row r="70" spans="1:9" ht="60" customHeight="1" thickBot="1" x14ac:dyDescent="0.4">
      <c r="A70" s="144" t="s">
        <v>469</v>
      </c>
      <c r="B70" s="53"/>
      <c r="C70" s="54">
        <v>0.01</v>
      </c>
      <c r="D70" s="154">
        <v>16963690.01160422</v>
      </c>
      <c r="E70" s="57">
        <f>D70/SUMPRODUCT(ACA!W15:W165, 'Formula factor data'!AQ12:AQ162)/15/38</f>
        <v>4.6674700835440035</v>
      </c>
      <c r="F70" s="157"/>
      <c r="G70" s="157"/>
      <c r="H70" s="157"/>
      <c r="I70" s="157"/>
    </row>
    <row r="71" spans="1:9" ht="28.5" customHeight="1" x14ac:dyDescent="0.35">
      <c r="A71" s="24" t="s">
        <v>352</v>
      </c>
      <c r="B71" s="5"/>
      <c r="C71" s="61"/>
      <c r="D71" s="59"/>
      <c r="E71" s="62"/>
      <c r="F71" s="157"/>
      <c r="G71" s="157"/>
      <c r="H71" s="157"/>
      <c r="I71" s="157"/>
    </row>
    <row r="72" spans="1:9" ht="28.5" customHeight="1" x14ac:dyDescent="0.35">
      <c r="A72" s="50" t="s">
        <v>477</v>
      </c>
      <c r="B72" s="5"/>
      <c r="C72" s="61"/>
      <c r="D72" s="59"/>
      <c r="E72" s="62"/>
      <c r="F72" s="157"/>
      <c r="G72" s="157"/>
      <c r="H72" s="157"/>
      <c r="I72" s="157"/>
    </row>
    <row r="73" spans="1:9" ht="44.25" customHeight="1" thickBot="1" x14ac:dyDescent="0.4">
      <c r="A73" s="5"/>
      <c r="B73" s="5"/>
      <c r="C73" s="61"/>
      <c r="D73" s="59"/>
      <c r="E73" s="62"/>
      <c r="F73" s="157"/>
      <c r="G73" s="157"/>
      <c r="H73" s="157"/>
      <c r="I73" s="157"/>
    </row>
    <row r="74" spans="1:9" ht="60" customHeight="1" thickBot="1" x14ac:dyDescent="0.4">
      <c r="A74" s="257" t="s">
        <v>23</v>
      </c>
      <c r="B74" s="258"/>
      <c r="C74" s="51" t="s">
        <v>21</v>
      </c>
      <c r="D74" s="51" t="s">
        <v>17</v>
      </c>
      <c r="E74" s="51" t="s">
        <v>18</v>
      </c>
      <c r="F74" s="64"/>
      <c r="G74" s="64"/>
      <c r="H74" s="64"/>
      <c r="I74" s="64"/>
    </row>
    <row r="75" spans="1:9" ht="60" customHeight="1" thickBot="1" x14ac:dyDescent="0.4">
      <c r="A75" s="144" t="s">
        <v>470</v>
      </c>
      <c r="B75" s="53"/>
      <c r="C75" s="56">
        <v>5.1931797315295826E-3</v>
      </c>
      <c r="D75" s="154">
        <v>8809549.114021387</v>
      </c>
      <c r="E75" s="57">
        <f>D75/SUMPRODUCT(ACA!W15:W165, 'Formula factor data'!AJ12:AJ162)/15/38</f>
        <v>1.9228719344226974</v>
      </c>
      <c r="F75" s="64"/>
      <c r="G75" s="64"/>
      <c r="H75" s="64"/>
      <c r="I75" s="64"/>
    </row>
    <row r="76" spans="1:9" ht="60" customHeight="1" thickBot="1" x14ac:dyDescent="0.4">
      <c r="A76" s="144" t="s">
        <v>471</v>
      </c>
      <c r="B76" s="53"/>
      <c r="C76" s="56">
        <v>7.4986328689639146E-3</v>
      </c>
      <c r="D76" s="154">
        <v>12720448.349993026</v>
      </c>
      <c r="E76" s="57">
        <f>D76/SUMPRODUCT(ACA!W15:W165, 'Formula factor data'!AK12:AK162)/15/38</f>
        <v>1.4596984027734343</v>
      </c>
      <c r="F76" s="64"/>
      <c r="G76" s="64"/>
      <c r="H76" s="64"/>
      <c r="I76" s="64"/>
    </row>
    <row r="77" spans="1:9" ht="60" customHeight="1" thickBot="1" x14ac:dyDescent="0.4">
      <c r="A77" s="144" t="s">
        <v>472</v>
      </c>
      <c r="B77" s="53"/>
      <c r="C77" s="56">
        <v>6.8773969506028326E-3</v>
      </c>
      <c r="D77" s="154">
        <v>11666602.995677859</v>
      </c>
      <c r="E77" s="57">
        <f>D77/SUMPRODUCT(ACA!W15:W165, 'Formula factor data'!AL12:AL162)/15/38</f>
        <v>1.3754850333826589</v>
      </c>
      <c r="F77" s="64"/>
      <c r="G77" s="64"/>
      <c r="H77" s="64"/>
      <c r="I77" s="64"/>
    </row>
    <row r="78" spans="1:9" ht="60" customHeight="1" thickBot="1" x14ac:dyDescent="0.4">
      <c r="A78" s="144" t="s">
        <v>473</v>
      </c>
      <c r="B78" s="53"/>
      <c r="C78" s="56">
        <v>6.2306175202582019E-3</v>
      </c>
      <c r="D78" s="154">
        <v>10569426.41945303</v>
      </c>
      <c r="E78" s="57">
        <f>D78/SUMPRODUCT(ACA!W15:W165, 'Formula factor data'!AM12:AM162)/15/38</f>
        <v>1.2491649792964967</v>
      </c>
      <c r="F78" s="64"/>
      <c r="G78" s="64"/>
      <c r="H78" s="64"/>
      <c r="I78" s="64"/>
    </row>
    <row r="79" spans="1:9" ht="60" customHeight="1" thickBot="1" x14ac:dyDescent="0.4">
      <c r="A79" s="144" t="s">
        <v>474</v>
      </c>
      <c r="B79" s="53"/>
      <c r="C79" s="56">
        <v>7.7860527306029218E-3</v>
      </c>
      <c r="D79" s="154">
        <v>13208018.493595254</v>
      </c>
      <c r="E79" s="57">
        <f>D79/SUMPRODUCT(ACA!W15:W165, 'Formula factor data'!AN12:AN162)/15/38</f>
        <v>0.80002700921236325</v>
      </c>
      <c r="F79" s="64"/>
      <c r="G79" s="7"/>
      <c r="H79" s="7"/>
      <c r="I79" s="7"/>
    </row>
    <row r="80" spans="1:9" ht="60" customHeight="1" thickBot="1" x14ac:dyDescent="0.4">
      <c r="A80" s="144" t="s">
        <v>475</v>
      </c>
      <c r="B80" s="53"/>
      <c r="C80" s="56">
        <v>6.4141201980425508E-3</v>
      </c>
      <c r="D80" s="154">
        <v>10880714.673676331</v>
      </c>
      <c r="E80" s="57">
        <f>D80/SUMPRODUCT(ACA!W15:W165, 'Formula factor data'!AO12:AO162)/15/38</f>
        <v>0.65967139356107174</v>
      </c>
      <c r="F80" s="64"/>
      <c r="G80" s="64"/>
      <c r="H80" s="64"/>
      <c r="I80" s="64"/>
    </row>
    <row r="81" spans="1:9" ht="17.25" customHeight="1" x14ac:dyDescent="0.35">
      <c r="A81" s="50" t="s">
        <v>22</v>
      </c>
      <c r="B81" s="63"/>
      <c r="C81" s="63"/>
      <c r="D81" s="64"/>
      <c r="E81" s="64"/>
      <c r="F81" s="64"/>
      <c r="G81" s="64"/>
      <c r="H81" s="64"/>
      <c r="I81" s="64"/>
    </row>
  </sheetData>
  <mergeCells count="20">
    <mergeCell ref="E36:H36"/>
    <mergeCell ref="A47:B47"/>
    <mergeCell ref="E20:H20"/>
    <mergeCell ref="A74:B74"/>
    <mergeCell ref="A56:B56"/>
    <mergeCell ref="A65:B65"/>
    <mergeCell ref="A38:B38"/>
    <mergeCell ref="E22:H22"/>
    <mergeCell ref="E31:H32"/>
    <mergeCell ref="E23:H25"/>
    <mergeCell ref="E12:H12"/>
    <mergeCell ref="E13:H13"/>
    <mergeCell ref="E26:H26"/>
    <mergeCell ref="E33:H33"/>
    <mergeCell ref="E21:H21"/>
    <mergeCell ref="E29:H29"/>
    <mergeCell ref="E14:H15"/>
    <mergeCell ref="E18:H18"/>
    <mergeCell ref="E16:H17"/>
    <mergeCell ref="E30:H30"/>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58DA7-B72E-4389-871F-F79F234F3B4D}">
  <sheetPr codeName="Sheet5">
    <tabColor theme="9" tint="0.39997558519241921"/>
  </sheetPr>
  <dimension ref="A1:J17"/>
  <sheetViews>
    <sheetView showGridLines="0" zoomScaleNormal="100" workbookViewId="0"/>
  </sheetViews>
  <sheetFormatPr defaultColWidth="28.81640625" defaultRowHeight="15.5" x14ac:dyDescent="0.35"/>
  <cols>
    <col min="1" max="5" width="28.81640625" style="24"/>
    <col min="6" max="9" width="35.26953125" style="24" customWidth="1"/>
    <col min="10" max="16384" width="28.81640625" style="24"/>
  </cols>
  <sheetData>
    <row r="1" spans="1:10" ht="45" customHeight="1" x14ac:dyDescent="0.35">
      <c r="A1" s="203" t="s">
        <v>390</v>
      </c>
      <c r="B1" s="204"/>
      <c r="C1" s="204"/>
      <c r="D1" s="204"/>
      <c r="E1" s="204"/>
      <c r="F1" s="204"/>
      <c r="G1" s="204"/>
      <c r="H1" s="204"/>
      <c r="I1" s="204"/>
    </row>
    <row r="2" spans="1:10" x14ac:dyDescent="0.35">
      <c r="A2" s="38" t="s">
        <v>427</v>
      </c>
      <c r="B2" s="101"/>
      <c r="C2" s="183"/>
      <c r="D2" s="183"/>
      <c r="E2" s="183"/>
      <c r="F2" s="184"/>
      <c r="G2" s="205"/>
      <c r="H2" s="205"/>
      <c r="I2" s="205"/>
      <c r="J2" s="205"/>
    </row>
    <row r="3" spans="1:10" ht="17.25" customHeight="1" thickBot="1" x14ac:dyDescent="0.4">
      <c r="A3" s="114"/>
      <c r="B3" s="52"/>
      <c r="C3" s="52"/>
      <c r="D3" s="52"/>
      <c r="E3" s="52"/>
      <c r="F3" s="52"/>
    </row>
    <row r="4" spans="1:10" ht="62.5" customHeight="1" thickBot="1" x14ac:dyDescent="0.4">
      <c r="A4" s="115"/>
      <c r="B4" s="52"/>
      <c r="C4" s="52"/>
      <c r="D4" s="52"/>
      <c r="E4" s="51" t="s">
        <v>391</v>
      </c>
      <c r="F4" s="257" t="s">
        <v>24</v>
      </c>
      <c r="G4" s="265"/>
      <c r="H4" s="265"/>
      <c r="I4" s="266"/>
    </row>
    <row r="5" spans="1:10" ht="44.5" customHeight="1" thickBot="1" x14ac:dyDescent="0.4">
      <c r="A5" s="262" t="s">
        <v>535</v>
      </c>
      <c r="B5" s="263"/>
      <c r="C5" s="263"/>
      <c r="D5" s="264"/>
      <c r="E5" s="173">
        <v>6.4457135519244346</v>
      </c>
      <c r="F5" s="245" t="s">
        <v>479</v>
      </c>
      <c r="G5" s="246"/>
      <c r="H5" s="246"/>
      <c r="I5" s="247"/>
    </row>
    <row r="6" spans="1:10" ht="93.65" customHeight="1" thickBot="1" x14ac:dyDescent="0.4">
      <c r="A6" s="262" t="s">
        <v>536</v>
      </c>
      <c r="B6" s="263"/>
      <c r="C6" s="263"/>
      <c r="D6" s="264"/>
      <c r="E6" s="173">
        <v>6.3731915272187161</v>
      </c>
      <c r="F6" s="245" t="s">
        <v>481</v>
      </c>
      <c r="G6" s="246"/>
      <c r="H6" s="246"/>
      <c r="I6" s="247"/>
    </row>
    <row r="7" spans="1:10" ht="62.5" customHeight="1" thickBot="1" x14ac:dyDescent="0.4">
      <c r="A7" s="262" t="s">
        <v>537</v>
      </c>
      <c r="B7" s="263"/>
      <c r="C7" s="263"/>
      <c r="D7" s="264"/>
      <c r="E7" s="173">
        <v>6.423543856811694</v>
      </c>
      <c r="F7" s="245" t="s">
        <v>519</v>
      </c>
      <c r="G7" s="246"/>
      <c r="H7" s="246"/>
      <c r="I7" s="247"/>
    </row>
    <row r="8" spans="1:10" ht="41.25" customHeight="1" thickBot="1" x14ac:dyDescent="0.4">
      <c r="A8" s="262" t="s">
        <v>618</v>
      </c>
      <c r="B8" s="263"/>
      <c r="C8" s="263"/>
      <c r="D8" s="264"/>
      <c r="E8" s="173">
        <v>6.6346434878440945</v>
      </c>
      <c r="F8" s="245" t="s">
        <v>478</v>
      </c>
      <c r="G8" s="246"/>
      <c r="H8" s="246"/>
      <c r="I8" s="247"/>
    </row>
    <row r="9" spans="1:10" ht="87.65" customHeight="1" thickBot="1" x14ac:dyDescent="0.4">
      <c r="A9" s="262" t="s">
        <v>619</v>
      </c>
      <c r="B9" s="263"/>
      <c r="C9" s="263"/>
      <c r="D9" s="264"/>
      <c r="E9" s="173">
        <v>6.5620941523099168</v>
      </c>
      <c r="F9" s="245" t="s">
        <v>480</v>
      </c>
      <c r="G9" s="246"/>
      <c r="H9" s="246"/>
      <c r="I9" s="247"/>
    </row>
    <row r="10" spans="1:10" ht="65.25" customHeight="1" thickBot="1" x14ac:dyDescent="0.4">
      <c r="A10" s="262" t="s">
        <v>620</v>
      </c>
      <c r="B10" s="263"/>
      <c r="C10" s="263"/>
      <c r="D10" s="264"/>
      <c r="E10" s="173">
        <v>6.6124654439194916</v>
      </c>
      <c r="F10" s="245" t="s">
        <v>520</v>
      </c>
      <c r="G10" s="246"/>
      <c r="H10" s="246"/>
      <c r="I10" s="247"/>
    </row>
    <row r="11" spans="1:10" ht="48.75" customHeight="1" thickBot="1" x14ac:dyDescent="0.4">
      <c r="A11" s="262" t="s">
        <v>25</v>
      </c>
      <c r="B11" s="263"/>
      <c r="C11" s="263"/>
      <c r="D11" s="264"/>
      <c r="E11" s="173">
        <v>8.9014269168643061</v>
      </c>
      <c r="F11" s="245" t="s">
        <v>482</v>
      </c>
      <c r="G11" s="246"/>
      <c r="H11" s="246"/>
      <c r="I11" s="247"/>
    </row>
    <row r="12" spans="1:10" ht="48.75" customHeight="1" thickBot="1" x14ac:dyDescent="0.4">
      <c r="A12" s="262" t="s">
        <v>26</v>
      </c>
      <c r="B12" s="263"/>
      <c r="C12" s="263"/>
      <c r="D12" s="264"/>
      <c r="E12" s="173">
        <v>12.042651737954509</v>
      </c>
      <c r="F12" s="245" t="s">
        <v>483</v>
      </c>
      <c r="G12" s="246"/>
      <c r="H12" s="246"/>
      <c r="I12" s="247"/>
    </row>
    <row r="13" spans="1:10" ht="48" customHeight="1" thickBot="1" x14ac:dyDescent="0.4">
      <c r="A13" s="262" t="s">
        <v>353</v>
      </c>
      <c r="B13" s="263"/>
      <c r="C13" s="263"/>
      <c r="D13" s="264"/>
      <c r="E13" s="126">
        <v>6.1084182673136551</v>
      </c>
      <c r="F13" s="245" t="s">
        <v>484</v>
      </c>
      <c r="G13" s="246"/>
      <c r="H13" s="246"/>
      <c r="I13" s="247"/>
    </row>
    <row r="14" spans="1:10" ht="42" customHeight="1" thickBot="1" x14ac:dyDescent="0.4">
      <c r="A14" s="267" t="s">
        <v>324</v>
      </c>
      <c r="B14" s="268"/>
      <c r="C14" s="268"/>
      <c r="D14" s="269"/>
      <c r="E14" s="126">
        <v>1.1499999999999999</v>
      </c>
      <c r="F14" s="245" t="s">
        <v>392</v>
      </c>
      <c r="G14" s="246"/>
      <c r="H14" s="246"/>
      <c r="I14" s="247"/>
    </row>
    <row r="15" spans="1:10" ht="41.25" customHeight="1" thickBot="1" x14ac:dyDescent="0.4">
      <c r="A15" s="262" t="s">
        <v>27</v>
      </c>
      <c r="B15" s="263"/>
      <c r="C15" s="263"/>
      <c r="D15" s="264"/>
      <c r="E15" s="156">
        <v>975</v>
      </c>
      <c r="F15" s="245" t="s">
        <v>411</v>
      </c>
      <c r="G15" s="246"/>
      <c r="H15" s="246"/>
      <c r="I15" s="247"/>
    </row>
    <row r="16" spans="1:10" x14ac:dyDescent="0.35">
      <c r="A16" s="50"/>
    </row>
    <row r="17" spans="1:9" ht="15.65" customHeight="1" x14ac:dyDescent="0.35">
      <c r="A17" s="63"/>
      <c r="B17" s="64"/>
      <c r="C17" s="64"/>
      <c r="D17" s="64"/>
      <c r="E17" s="64"/>
      <c r="F17" s="64"/>
      <c r="G17" s="64"/>
      <c r="H17" s="64"/>
      <c r="I17" s="64"/>
    </row>
  </sheetData>
  <mergeCells count="23">
    <mergeCell ref="A10:D10"/>
    <mergeCell ref="A9:D9"/>
    <mergeCell ref="A13:D13"/>
    <mergeCell ref="A14:D14"/>
    <mergeCell ref="A15:D15"/>
    <mergeCell ref="A12:D12"/>
    <mergeCell ref="A11:D11"/>
    <mergeCell ref="A6:D6"/>
    <mergeCell ref="A5:D5"/>
    <mergeCell ref="A7:D7"/>
    <mergeCell ref="A8:D8"/>
    <mergeCell ref="F4:I4"/>
    <mergeCell ref="F5:I5"/>
    <mergeCell ref="F6:I6"/>
    <mergeCell ref="F7:I7"/>
    <mergeCell ref="F14:I14"/>
    <mergeCell ref="F15:I15"/>
    <mergeCell ref="F8:I8"/>
    <mergeCell ref="F9:I9"/>
    <mergeCell ref="F10:I10"/>
    <mergeCell ref="F11:I11"/>
    <mergeCell ref="F12:I12"/>
    <mergeCell ref="F13:I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EAAD9-0CC2-4D88-B1D3-015CDFF287B2}">
  <sheetPr codeName="Sheet4">
    <tabColor theme="6" tint="0.39997558519241921"/>
  </sheetPr>
  <dimension ref="A1:L156"/>
  <sheetViews>
    <sheetView showGridLines="0" zoomScaleNormal="100" workbookViewId="0"/>
  </sheetViews>
  <sheetFormatPr defaultColWidth="28.81640625" defaultRowHeight="15.5" x14ac:dyDescent="0.35"/>
  <cols>
    <col min="1" max="1" width="35.7265625" style="24" customWidth="1"/>
    <col min="2" max="2" width="18.7265625" style="24" customWidth="1"/>
    <col min="3" max="3" width="39.54296875" style="24" bestFit="1" customWidth="1"/>
    <col min="4" max="4" width="28.81640625" style="24"/>
    <col min="5" max="5" width="28.81640625" style="24" customWidth="1"/>
    <col min="6" max="16384" width="28.81640625" style="24"/>
  </cols>
  <sheetData>
    <row r="1" spans="1:12" ht="45" customHeight="1" x14ac:dyDescent="0.35">
      <c r="A1" s="203" t="s">
        <v>393</v>
      </c>
      <c r="B1" s="81"/>
      <c r="C1" s="81"/>
      <c r="D1" s="81"/>
      <c r="E1" s="81"/>
      <c r="F1" s="81"/>
      <c r="G1" s="81"/>
      <c r="H1" s="206"/>
      <c r="I1" s="81"/>
      <c r="J1" s="81"/>
    </row>
    <row r="2" spans="1:12" x14ac:dyDescent="0.35">
      <c r="A2" s="26" t="s">
        <v>621</v>
      </c>
      <c r="B2" s="235"/>
      <c r="C2" s="109"/>
      <c r="D2" s="110"/>
      <c r="E2" s="190"/>
      <c r="F2" s="190"/>
      <c r="G2" s="190"/>
      <c r="H2" s="190"/>
      <c r="I2" s="190"/>
      <c r="J2" s="174"/>
    </row>
    <row r="3" spans="1:12" ht="17.5" customHeight="1" x14ac:dyDescent="0.35">
      <c r="A3" s="189" t="s">
        <v>634</v>
      </c>
      <c r="B3" s="236"/>
      <c r="C3" s="187"/>
      <c r="D3" s="187"/>
      <c r="E3" s="188"/>
      <c r="F3" s="191"/>
      <c r="G3" s="191"/>
      <c r="H3" s="192"/>
      <c r="I3" s="192"/>
      <c r="J3" s="193"/>
    </row>
    <row r="4" spans="1:12" x14ac:dyDescent="0.35">
      <c r="A4" s="239"/>
      <c r="B4" s="207"/>
      <c r="C4" s="207"/>
      <c r="D4" s="208"/>
      <c r="E4" s="270" t="s">
        <v>635</v>
      </c>
      <c r="F4" s="271"/>
      <c r="G4" s="272"/>
      <c r="H4" s="273" t="s">
        <v>636</v>
      </c>
      <c r="I4" s="274"/>
      <c r="J4" s="275"/>
    </row>
    <row r="5" spans="1:12" ht="90.75" customHeight="1" x14ac:dyDescent="0.35">
      <c r="A5" s="111" t="s">
        <v>28</v>
      </c>
      <c r="B5" s="111" t="s">
        <v>354</v>
      </c>
      <c r="C5" s="111" t="s">
        <v>355</v>
      </c>
      <c r="D5" s="129" t="s">
        <v>412</v>
      </c>
      <c r="E5" s="82" t="s">
        <v>622</v>
      </c>
      <c r="F5" s="67" t="s">
        <v>413</v>
      </c>
      <c r="G5" s="67" t="s">
        <v>414</v>
      </c>
      <c r="H5" s="67" t="s">
        <v>623</v>
      </c>
      <c r="I5" s="67" t="s">
        <v>624</v>
      </c>
      <c r="J5" s="67" t="s">
        <v>625</v>
      </c>
    </row>
    <row r="6" spans="1:12" x14ac:dyDescent="0.35">
      <c r="A6" s="75" t="s">
        <v>29</v>
      </c>
      <c r="B6" s="74">
        <v>831</v>
      </c>
      <c r="C6" s="75" t="s">
        <v>30</v>
      </c>
      <c r="D6" s="77">
        <v>5.94</v>
      </c>
      <c r="E6" s="185">
        <v>6.25</v>
      </c>
      <c r="F6" s="185">
        <f>E6-D6</f>
        <v>0.30999999999999961</v>
      </c>
      <c r="G6" s="186">
        <f>F6/D6</f>
        <v>5.2188552188552118E-2</v>
      </c>
      <c r="H6" s="77">
        <f>'3-4YO 2026-27 step-by-step'!AA8</f>
        <v>6.43</v>
      </c>
      <c r="I6" s="77">
        <f>H6-E6</f>
        <v>0.17999999999999972</v>
      </c>
      <c r="J6" s="130">
        <f>I6/E6</f>
        <v>2.8799999999999954E-2</v>
      </c>
      <c r="K6" s="209"/>
      <c r="L6" s="209"/>
    </row>
    <row r="7" spans="1:12" x14ac:dyDescent="0.35">
      <c r="A7" s="75" t="s">
        <v>29</v>
      </c>
      <c r="B7" s="74">
        <v>830</v>
      </c>
      <c r="C7" s="75" t="s">
        <v>31</v>
      </c>
      <c r="D7" s="77">
        <v>5.71</v>
      </c>
      <c r="E7" s="185">
        <v>6.01</v>
      </c>
      <c r="F7" s="185">
        <f t="shared" ref="F7:F70" si="0">E7-D7</f>
        <v>0.29999999999999982</v>
      </c>
      <c r="G7" s="186">
        <f t="shared" ref="G7:G70" si="1">F7/D7</f>
        <v>5.2539404553415034E-2</v>
      </c>
      <c r="H7" s="77">
        <f>'3-4YO 2026-27 step-by-step'!AA9</f>
        <v>6.2</v>
      </c>
      <c r="I7" s="77">
        <f t="shared" ref="I7:I70" si="2">H7-E7</f>
        <v>0.19000000000000039</v>
      </c>
      <c r="J7" s="130">
        <f t="shared" ref="J7:J70" si="3">I7/E7</f>
        <v>3.1613976705490918E-2</v>
      </c>
      <c r="K7" s="209"/>
      <c r="L7" s="210"/>
    </row>
    <row r="8" spans="1:12" x14ac:dyDescent="0.35">
      <c r="A8" s="75" t="s">
        <v>29</v>
      </c>
      <c r="B8" s="74">
        <v>856</v>
      </c>
      <c r="C8" s="75" t="s">
        <v>32</v>
      </c>
      <c r="D8" s="77">
        <v>5.74</v>
      </c>
      <c r="E8" s="185">
        <v>6.05</v>
      </c>
      <c r="F8" s="185">
        <f t="shared" si="0"/>
        <v>0.30999999999999961</v>
      </c>
      <c r="G8" s="186">
        <f>F8/D8</f>
        <v>5.4006968641114914E-2</v>
      </c>
      <c r="H8" s="77">
        <f>'3-4YO 2026-27 step-by-step'!AA10</f>
        <v>6.23</v>
      </c>
      <c r="I8" s="77">
        <f t="shared" si="2"/>
        <v>0.1800000000000006</v>
      </c>
      <c r="J8" s="130">
        <f t="shared" si="3"/>
        <v>2.975206611570258E-2</v>
      </c>
    </row>
    <row r="9" spans="1:12" x14ac:dyDescent="0.35">
      <c r="A9" s="75" t="s">
        <v>29</v>
      </c>
      <c r="B9" s="74">
        <v>855</v>
      </c>
      <c r="C9" s="75" t="s">
        <v>33</v>
      </c>
      <c r="D9" s="77">
        <v>5.71</v>
      </c>
      <c r="E9" s="185">
        <v>6.01</v>
      </c>
      <c r="F9" s="185">
        <f t="shared" si="0"/>
        <v>0.29999999999999982</v>
      </c>
      <c r="G9" s="186">
        <f t="shared" si="1"/>
        <v>5.2539404553415034E-2</v>
      </c>
      <c r="H9" s="77">
        <f>'3-4YO 2026-27 step-by-step'!AA11</f>
        <v>6.2</v>
      </c>
      <c r="I9" s="77">
        <f t="shared" si="2"/>
        <v>0.19000000000000039</v>
      </c>
      <c r="J9" s="130">
        <f t="shared" si="3"/>
        <v>3.1613976705490918E-2</v>
      </c>
    </row>
    <row r="10" spans="1:12" x14ac:dyDescent="0.35">
      <c r="A10" s="75" t="s">
        <v>29</v>
      </c>
      <c r="B10" s="74">
        <v>925</v>
      </c>
      <c r="C10" s="75" t="s">
        <v>34</v>
      </c>
      <c r="D10" s="77">
        <v>5.71</v>
      </c>
      <c r="E10" s="185">
        <v>6.01</v>
      </c>
      <c r="F10" s="185">
        <f>E10-D10</f>
        <v>0.29999999999999982</v>
      </c>
      <c r="G10" s="186">
        <f t="shared" si="1"/>
        <v>5.2539404553415034E-2</v>
      </c>
      <c r="H10" s="77">
        <f>'3-4YO 2026-27 step-by-step'!AA12</f>
        <v>6.2</v>
      </c>
      <c r="I10" s="77">
        <f>H10-E10</f>
        <v>0.19000000000000039</v>
      </c>
      <c r="J10" s="130">
        <f t="shared" si="3"/>
        <v>3.1613976705490918E-2</v>
      </c>
    </row>
    <row r="11" spans="1:12" x14ac:dyDescent="0.35">
      <c r="A11" s="75" t="s">
        <v>29</v>
      </c>
      <c r="B11" s="74">
        <v>940</v>
      </c>
      <c r="C11" s="75" t="s">
        <v>35</v>
      </c>
      <c r="D11" s="77">
        <v>5.71</v>
      </c>
      <c r="E11" s="185">
        <v>6.01</v>
      </c>
      <c r="F11" s="185">
        <f t="shared" si="0"/>
        <v>0.29999999999999982</v>
      </c>
      <c r="G11" s="186">
        <f t="shared" si="1"/>
        <v>5.2539404553415034E-2</v>
      </c>
      <c r="H11" s="77">
        <f>'3-4YO 2026-27 step-by-step'!AA13</f>
        <v>6.2</v>
      </c>
      <c r="I11" s="77">
        <f t="shared" si="2"/>
        <v>0.19000000000000039</v>
      </c>
      <c r="J11" s="130">
        <f t="shared" si="3"/>
        <v>3.1613976705490918E-2</v>
      </c>
    </row>
    <row r="12" spans="1:12" x14ac:dyDescent="0.35">
      <c r="A12" s="75" t="s">
        <v>29</v>
      </c>
      <c r="B12" s="74">
        <v>892</v>
      </c>
      <c r="C12" s="75" t="s">
        <v>36</v>
      </c>
      <c r="D12" s="77">
        <v>5.94</v>
      </c>
      <c r="E12" s="185">
        <v>6.24</v>
      </c>
      <c r="F12" s="185">
        <f t="shared" si="0"/>
        <v>0.29999999999999982</v>
      </c>
      <c r="G12" s="186">
        <f t="shared" si="1"/>
        <v>5.0505050505050469E-2</v>
      </c>
      <c r="H12" s="77">
        <f>'3-4YO 2026-27 step-by-step'!AA14</f>
        <v>6.42</v>
      </c>
      <c r="I12" s="77">
        <f t="shared" si="2"/>
        <v>0.17999999999999972</v>
      </c>
      <c r="J12" s="130">
        <f t="shared" si="3"/>
        <v>2.8846153846153799E-2</v>
      </c>
    </row>
    <row r="13" spans="1:12" x14ac:dyDescent="0.35">
      <c r="A13" s="75" t="s">
        <v>29</v>
      </c>
      <c r="B13" s="74">
        <v>891</v>
      </c>
      <c r="C13" s="75" t="s">
        <v>37</v>
      </c>
      <c r="D13" s="77">
        <v>5.71</v>
      </c>
      <c r="E13" s="185">
        <v>6.01</v>
      </c>
      <c r="F13" s="185">
        <f t="shared" si="0"/>
        <v>0.29999999999999982</v>
      </c>
      <c r="G13" s="186">
        <f t="shared" si="1"/>
        <v>5.2539404553415034E-2</v>
      </c>
      <c r="H13" s="77">
        <f>'3-4YO 2026-27 step-by-step'!AA15</f>
        <v>6.2</v>
      </c>
      <c r="I13" s="77">
        <f t="shared" si="2"/>
        <v>0.19000000000000039</v>
      </c>
      <c r="J13" s="130">
        <f t="shared" si="3"/>
        <v>3.1613976705490918E-2</v>
      </c>
    </row>
    <row r="14" spans="1:12" x14ac:dyDescent="0.35">
      <c r="A14" s="75" t="s">
        <v>29</v>
      </c>
      <c r="B14" s="74">
        <v>857</v>
      </c>
      <c r="C14" s="75" t="s">
        <v>38</v>
      </c>
      <c r="D14" s="77">
        <v>5.71</v>
      </c>
      <c r="E14" s="185">
        <v>6.01</v>
      </c>
      <c r="F14" s="185">
        <f t="shared" si="0"/>
        <v>0.29999999999999982</v>
      </c>
      <c r="G14" s="186">
        <f t="shared" si="1"/>
        <v>5.2539404553415034E-2</v>
      </c>
      <c r="H14" s="77">
        <f>'3-4YO 2026-27 step-by-step'!AA16</f>
        <v>6.2</v>
      </c>
      <c r="I14" s="77">
        <f t="shared" si="2"/>
        <v>0.19000000000000039</v>
      </c>
      <c r="J14" s="130">
        <f t="shared" si="3"/>
        <v>3.1613976705490918E-2</v>
      </c>
    </row>
    <row r="15" spans="1:12" x14ac:dyDescent="0.35">
      <c r="A15" s="75" t="s">
        <v>29</v>
      </c>
      <c r="B15" s="74">
        <v>941</v>
      </c>
      <c r="C15" s="75" t="s">
        <v>39</v>
      </c>
      <c r="D15" s="77">
        <v>5.71</v>
      </c>
      <c r="E15" s="185">
        <v>6.01</v>
      </c>
      <c r="F15" s="185">
        <f t="shared" si="0"/>
        <v>0.29999999999999982</v>
      </c>
      <c r="G15" s="186">
        <f t="shared" si="1"/>
        <v>5.2539404553415034E-2</v>
      </c>
      <c r="H15" s="77">
        <f>'3-4YO 2026-27 step-by-step'!AA17</f>
        <v>6.2</v>
      </c>
      <c r="I15" s="77">
        <f t="shared" si="2"/>
        <v>0.19000000000000039</v>
      </c>
      <c r="J15" s="130">
        <f t="shared" si="3"/>
        <v>3.1613976705490918E-2</v>
      </c>
    </row>
    <row r="16" spans="1:12" x14ac:dyDescent="0.35">
      <c r="A16" s="75" t="s">
        <v>40</v>
      </c>
      <c r="B16" s="74">
        <v>822</v>
      </c>
      <c r="C16" s="75" t="s">
        <v>41</v>
      </c>
      <c r="D16" s="77">
        <v>6.04</v>
      </c>
      <c r="E16" s="185">
        <v>6.36</v>
      </c>
      <c r="F16" s="185">
        <f t="shared" si="0"/>
        <v>0.32000000000000028</v>
      </c>
      <c r="G16" s="186">
        <f t="shared" si="1"/>
        <v>5.2980132450331174E-2</v>
      </c>
      <c r="H16" s="77">
        <f>'3-4YO 2026-27 step-by-step'!AA18</f>
        <v>6.55</v>
      </c>
      <c r="I16" s="77">
        <f t="shared" si="2"/>
        <v>0.1899999999999995</v>
      </c>
      <c r="J16" s="130">
        <f t="shared" si="3"/>
        <v>2.9874213836477908E-2</v>
      </c>
    </row>
    <row r="17" spans="1:10" x14ac:dyDescent="0.35">
      <c r="A17" s="75" t="s">
        <v>40</v>
      </c>
      <c r="B17" s="74">
        <v>873</v>
      </c>
      <c r="C17" s="75" t="s">
        <v>42</v>
      </c>
      <c r="D17" s="77">
        <v>6.06</v>
      </c>
      <c r="E17" s="185">
        <v>6.31</v>
      </c>
      <c r="F17" s="185">
        <f t="shared" si="0"/>
        <v>0.25</v>
      </c>
      <c r="G17" s="186">
        <f t="shared" si="1"/>
        <v>4.1254125412541254E-2</v>
      </c>
      <c r="H17" s="77">
        <f>'3-4YO 2026-27 step-by-step'!AA19</f>
        <v>6.5</v>
      </c>
      <c r="I17" s="77">
        <f t="shared" si="2"/>
        <v>0.19000000000000039</v>
      </c>
      <c r="J17" s="130">
        <f t="shared" si="3"/>
        <v>3.0110935023771854E-2</v>
      </c>
    </row>
    <row r="18" spans="1:10" x14ac:dyDescent="0.35">
      <c r="A18" s="75" t="s">
        <v>40</v>
      </c>
      <c r="B18" s="74">
        <v>823</v>
      </c>
      <c r="C18" s="75" t="s">
        <v>43</v>
      </c>
      <c r="D18" s="77">
        <v>5.78</v>
      </c>
      <c r="E18" s="185">
        <v>6.09</v>
      </c>
      <c r="F18" s="185">
        <f t="shared" si="0"/>
        <v>0.30999999999999961</v>
      </c>
      <c r="G18" s="186">
        <f t="shared" si="1"/>
        <v>5.3633217993079518E-2</v>
      </c>
      <c r="H18" s="77">
        <f>'3-4YO 2026-27 step-by-step'!AA20</f>
        <v>6.27</v>
      </c>
      <c r="I18" s="77">
        <f t="shared" si="2"/>
        <v>0.17999999999999972</v>
      </c>
      <c r="J18" s="130">
        <f t="shared" si="3"/>
        <v>2.9556650246305372E-2</v>
      </c>
    </row>
    <row r="19" spans="1:10" x14ac:dyDescent="0.35">
      <c r="A19" s="75" t="s">
        <v>40</v>
      </c>
      <c r="B19" s="74">
        <v>881</v>
      </c>
      <c r="C19" s="75" t="s">
        <v>44</v>
      </c>
      <c r="D19" s="77">
        <v>5.87</v>
      </c>
      <c r="E19" s="185">
        <v>6.16</v>
      </c>
      <c r="F19" s="185">
        <f t="shared" si="0"/>
        <v>0.29000000000000004</v>
      </c>
      <c r="G19" s="186">
        <f t="shared" si="1"/>
        <v>4.9403747870528113E-2</v>
      </c>
      <c r="H19" s="77">
        <f>'3-4YO 2026-27 step-by-step'!AA21</f>
        <v>6.33</v>
      </c>
      <c r="I19" s="77">
        <f t="shared" si="2"/>
        <v>0.16999999999999993</v>
      </c>
      <c r="J19" s="130">
        <f t="shared" si="3"/>
        <v>2.7597402597402586E-2</v>
      </c>
    </row>
    <row r="20" spans="1:10" x14ac:dyDescent="0.35">
      <c r="A20" s="75" t="s">
        <v>40</v>
      </c>
      <c r="B20" s="74">
        <v>919</v>
      </c>
      <c r="C20" s="75" t="s">
        <v>45</v>
      </c>
      <c r="D20" s="77">
        <v>6.25</v>
      </c>
      <c r="E20" s="185">
        <v>6.53</v>
      </c>
      <c r="F20" s="185">
        <f t="shared" si="0"/>
        <v>0.28000000000000025</v>
      </c>
      <c r="G20" s="186">
        <f t="shared" si="1"/>
        <v>4.4800000000000041E-2</v>
      </c>
      <c r="H20" s="77">
        <f>'3-4YO 2026-27 step-by-step'!AA22</f>
        <v>6.72</v>
      </c>
      <c r="I20" s="77">
        <f t="shared" si="2"/>
        <v>0.1899999999999995</v>
      </c>
      <c r="J20" s="130">
        <f t="shared" si="3"/>
        <v>2.9096477794793185E-2</v>
      </c>
    </row>
    <row r="21" spans="1:10" x14ac:dyDescent="0.35">
      <c r="A21" s="75" t="s">
        <v>40</v>
      </c>
      <c r="B21" s="74">
        <v>821</v>
      </c>
      <c r="C21" s="75" t="s">
        <v>46</v>
      </c>
      <c r="D21" s="77">
        <v>6.1</v>
      </c>
      <c r="E21" s="185">
        <v>6.38</v>
      </c>
      <c r="F21" s="185">
        <f t="shared" si="0"/>
        <v>0.28000000000000025</v>
      </c>
      <c r="G21" s="186">
        <f t="shared" si="1"/>
        <v>4.5901639344262342E-2</v>
      </c>
      <c r="H21" s="77">
        <f>'3-4YO 2026-27 step-by-step'!AA23</f>
        <v>6.56</v>
      </c>
      <c r="I21" s="77">
        <f t="shared" si="2"/>
        <v>0.17999999999999972</v>
      </c>
      <c r="J21" s="130">
        <f t="shared" si="3"/>
        <v>2.8213166144200583E-2</v>
      </c>
    </row>
    <row r="22" spans="1:10" x14ac:dyDescent="0.35">
      <c r="A22" s="75" t="s">
        <v>40</v>
      </c>
      <c r="B22" s="74">
        <v>926</v>
      </c>
      <c r="C22" s="75" t="s">
        <v>47</v>
      </c>
      <c r="D22" s="77">
        <v>5.71</v>
      </c>
      <c r="E22" s="185">
        <v>6.01</v>
      </c>
      <c r="F22" s="185">
        <f t="shared" si="0"/>
        <v>0.29999999999999982</v>
      </c>
      <c r="G22" s="186">
        <f t="shared" si="1"/>
        <v>5.2539404553415034E-2</v>
      </c>
      <c r="H22" s="77">
        <f>'3-4YO 2026-27 step-by-step'!AA24</f>
        <v>6.2</v>
      </c>
      <c r="I22" s="77">
        <f t="shared" si="2"/>
        <v>0.19000000000000039</v>
      </c>
      <c r="J22" s="130">
        <f t="shared" si="3"/>
        <v>3.1613976705490918E-2</v>
      </c>
    </row>
    <row r="23" spans="1:10" x14ac:dyDescent="0.35">
      <c r="A23" s="75" t="s">
        <v>40</v>
      </c>
      <c r="B23" s="74">
        <v>874</v>
      </c>
      <c r="C23" s="75" t="s">
        <v>48</v>
      </c>
      <c r="D23" s="77">
        <v>6.24</v>
      </c>
      <c r="E23" s="185">
        <v>6.56</v>
      </c>
      <c r="F23" s="185">
        <f t="shared" si="0"/>
        <v>0.3199999999999994</v>
      </c>
      <c r="G23" s="186">
        <f t="shared" si="1"/>
        <v>5.1282051282051183E-2</v>
      </c>
      <c r="H23" s="77">
        <f>'3-4YO 2026-27 step-by-step'!AA25</f>
        <v>6.75</v>
      </c>
      <c r="I23" s="77">
        <f t="shared" si="2"/>
        <v>0.19000000000000039</v>
      </c>
      <c r="J23" s="130">
        <f t="shared" si="3"/>
        <v>2.8963414634146402E-2</v>
      </c>
    </row>
    <row r="24" spans="1:10" x14ac:dyDescent="0.35">
      <c r="A24" s="75" t="s">
        <v>40</v>
      </c>
      <c r="B24" s="74">
        <v>882</v>
      </c>
      <c r="C24" s="75" t="s">
        <v>49</v>
      </c>
      <c r="D24" s="77">
        <v>5.88</v>
      </c>
      <c r="E24" s="185">
        <v>6.21</v>
      </c>
      <c r="F24" s="185">
        <f t="shared" si="0"/>
        <v>0.33000000000000007</v>
      </c>
      <c r="G24" s="186">
        <f t="shared" si="1"/>
        <v>5.612244897959185E-2</v>
      </c>
      <c r="H24" s="77">
        <f>'3-4YO 2026-27 step-by-step'!AA26</f>
        <v>6.38</v>
      </c>
      <c r="I24" s="77">
        <f t="shared" si="2"/>
        <v>0.16999999999999993</v>
      </c>
      <c r="J24" s="130">
        <f t="shared" si="3"/>
        <v>2.7375201288244756E-2</v>
      </c>
    </row>
    <row r="25" spans="1:10" x14ac:dyDescent="0.35">
      <c r="A25" s="75" t="s">
        <v>40</v>
      </c>
      <c r="B25" s="74">
        <v>935</v>
      </c>
      <c r="C25" s="75" t="s">
        <v>50</v>
      </c>
      <c r="D25" s="77">
        <v>5.72</v>
      </c>
      <c r="E25" s="185">
        <v>6.01</v>
      </c>
      <c r="F25" s="185">
        <f t="shared" si="0"/>
        <v>0.29000000000000004</v>
      </c>
      <c r="G25" s="186">
        <f t="shared" si="1"/>
        <v>5.069930069930071E-2</v>
      </c>
      <c r="H25" s="77">
        <f>'3-4YO 2026-27 step-by-step'!AA27</f>
        <v>6.2</v>
      </c>
      <c r="I25" s="77">
        <f t="shared" si="2"/>
        <v>0.19000000000000039</v>
      </c>
      <c r="J25" s="130">
        <f t="shared" si="3"/>
        <v>3.1613976705490918E-2</v>
      </c>
    </row>
    <row r="26" spans="1:10" x14ac:dyDescent="0.35">
      <c r="A26" s="75" t="s">
        <v>40</v>
      </c>
      <c r="B26" s="74">
        <v>883</v>
      </c>
      <c r="C26" s="75" t="s">
        <v>51</v>
      </c>
      <c r="D26" s="77">
        <v>6.13</v>
      </c>
      <c r="E26" s="185">
        <v>6.42</v>
      </c>
      <c r="F26" s="185">
        <f t="shared" si="0"/>
        <v>0.29000000000000004</v>
      </c>
      <c r="G26" s="186">
        <f t="shared" si="1"/>
        <v>4.7308319738988587E-2</v>
      </c>
      <c r="H26" s="77">
        <f>'3-4YO 2026-27 step-by-step'!AA28</f>
        <v>6.6</v>
      </c>
      <c r="I26" s="77">
        <f t="shared" si="2"/>
        <v>0.17999999999999972</v>
      </c>
      <c r="J26" s="130">
        <f t="shared" si="3"/>
        <v>2.8037383177570048E-2</v>
      </c>
    </row>
    <row r="27" spans="1:10" x14ac:dyDescent="0.35">
      <c r="A27" s="75" t="s">
        <v>52</v>
      </c>
      <c r="B27" s="74">
        <v>202</v>
      </c>
      <c r="C27" s="75" t="s">
        <v>53</v>
      </c>
      <c r="D27" s="77">
        <v>9.23</v>
      </c>
      <c r="E27" s="185">
        <v>9.23</v>
      </c>
      <c r="F27" s="185">
        <f t="shared" si="0"/>
        <v>0</v>
      </c>
      <c r="G27" s="186">
        <f t="shared" si="1"/>
        <v>0</v>
      </c>
      <c r="H27" s="77">
        <f>'3-4YO 2026-27 step-by-step'!AA29</f>
        <v>9.2799999999999994</v>
      </c>
      <c r="I27" s="77">
        <f t="shared" si="2"/>
        <v>4.9999999999998934E-2</v>
      </c>
      <c r="J27" s="130">
        <f t="shared" si="3"/>
        <v>5.4171180931743158E-3</v>
      </c>
    </row>
    <row r="28" spans="1:10" x14ac:dyDescent="0.35">
      <c r="A28" s="75" t="s">
        <v>52</v>
      </c>
      <c r="B28" s="74">
        <v>204</v>
      </c>
      <c r="C28" s="75" t="s">
        <v>54</v>
      </c>
      <c r="D28" s="77">
        <v>7.99</v>
      </c>
      <c r="E28" s="185">
        <v>8.5</v>
      </c>
      <c r="F28" s="185">
        <f t="shared" si="0"/>
        <v>0.50999999999999979</v>
      </c>
      <c r="G28" s="186">
        <f t="shared" si="1"/>
        <v>6.382978723404252E-2</v>
      </c>
      <c r="H28" s="77">
        <f>'3-4YO 2026-27 step-by-step'!AA30</f>
        <v>8.74</v>
      </c>
      <c r="I28" s="77">
        <f t="shared" si="2"/>
        <v>0.24000000000000021</v>
      </c>
      <c r="J28" s="130">
        <f t="shared" si="3"/>
        <v>2.8235294117647084E-2</v>
      </c>
    </row>
    <row r="29" spans="1:10" x14ac:dyDescent="0.35">
      <c r="A29" s="75" t="s">
        <v>52</v>
      </c>
      <c r="B29" s="74">
        <v>205</v>
      </c>
      <c r="C29" s="75" t="s">
        <v>55</v>
      </c>
      <c r="D29" s="77">
        <v>8.8699999999999992</v>
      </c>
      <c r="E29" s="185">
        <v>8.8699999999999992</v>
      </c>
      <c r="F29" s="185">
        <f t="shared" si="0"/>
        <v>0</v>
      </c>
      <c r="G29" s="186">
        <f t="shared" si="1"/>
        <v>0</v>
      </c>
      <c r="H29" s="77">
        <f>'3-4YO 2026-27 step-by-step'!AA31</f>
        <v>8.93</v>
      </c>
      <c r="I29" s="77">
        <f t="shared" si="2"/>
        <v>6.0000000000000497E-2</v>
      </c>
      <c r="J29" s="130">
        <f t="shared" si="3"/>
        <v>6.7643742953777345E-3</v>
      </c>
    </row>
    <row r="30" spans="1:10" x14ac:dyDescent="0.35">
      <c r="A30" s="75" t="s">
        <v>52</v>
      </c>
      <c r="B30" s="74">
        <v>309</v>
      </c>
      <c r="C30" s="75" t="s">
        <v>56</v>
      </c>
      <c r="D30" s="77">
        <v>6.77</v>
      </c>
      <c r="E30" s="185">
        <v>7.08</v>
      </c>
      <c r="F30" s="185">
        <f t="shared" si="0"/>
        <v>0.3100000000000005</v>
      </c>
      <c r="G30" s="186">
        <f t="shared" si="1"/>
        <v>4.5790251107828729E-2</v>
      </c>
      <c r="H30" s="77">
        <f>'3-4YO 2026-27 step-by-step'!AA32</f>
        <v>7.28</v>
      </c>
      <c r="I30" s="77">
        <f t="shared" si="2"/>
        <v>0.20000000000000018</v>
      </c>
      <c r="J30" s="130">
        <f t="shared" si="3"/>
        <v>2.8248587570621493E-2</v>
      </c>
    </row>
    <row r="31" spans="1:10" x14ac:dyDescent="0.35">
      <c r="A31" s="75" t="s">
        <v>52</v>
      </c>
      <c r="B31" s="74">
        <v>206</v>
      </c>
      <c r="C31" s="75" t="s">
        <v>57</v>
      </c>
      <c r="D31" s="77">
        <v>8.6</v>
      </c>
      <c r="E31" s="185">
        <v>8.7100000000000009</v>
      </c>
      <c r="F31" s="185">
        <f t="shared" si="0"/>
        <v>0.11000000000000121</v>
      </c>
      <c r="G31" s="186">
        <f t="shared" si="1"/>
        <v>1.2790697674418745E-2</v>
      </c>
      <c r="H31" s="77">
        <f>'3-4YO 2026-27 step-by-step'!AA33</f>
        <v>8.9600000000000009</v>
      </c>
      <c r="I31" s="77">
        <f t="shared" si="2"/>
        <v>0.25</v>
      </c>
      <c r="J31" s="130">
        <f t="shared" si="3"/>
        <v>2.8702640642939148E-2</v>
      </c>
    </row>
    <row r="32" spans="1:10" x14ac:dyDescent="0.35">
      <c r="A32" s="75" t="s">
        <v>52</v>
      </c>
      <c r="B32" s="74">
        <v>207</v>
      </c>
      <c r="C32" s="75" t="s">
        <v>58</v>
      </c>
      <c r="D32" s="77">
        <v>8.7200000000000006</v>
      </c>
      <c r="E32" s="185">
        <v>8.83</v>
      </c>
      <c r="F32" s="185">
        <f t="shared" si="0"/>
        <v>0.10999999999999943</v>
      </c>
      <c r="G32" s="186">
        <f t="shared" si="1"/>
        <v>1.2614678899082502E-2</v>
      </c>
      <c r="H32" s="77">
        <f>'3-4YO 2026-27 step-by-step'!AA34</f>
        <v>9.08</v>
      </c>
      <c r="I32" s="77">
        <f t="shared" si="2"/>
        <v>0.25</v>
      </c>
      <c r="J32" s="130">
        <f t="shared" si="3"/>
        <v>2.8312570781426953E-2</v>
      </c>
    </row>
    <row r="33" spans="1:10" x14ac:dyDescent="0.35">
      <c r="A33" s="75" t="s">
        <v>52</v>
      </c>
      <c r="B33" s="74">
        <v>208</v>
      </c>
      <c r="C33" s="75" t="s">
        <v>59</v>
      </c>
      <c r="D33" s="77">
        <v>8.07</v>
      </c>
      <c r="E33" s="185">
        <v>8.43</v>
      </c>
      <c r="F33" s="185">
        <f t="shared" si="0"/>
        <v>0.35999999999999943</v>
      </c>
      <c r="G33" s="186">
        <f t="shared" si="1"/>
        <v>4.4609665427509222E-2</v>
      </c>
      <c r="H33" s="77">
        <f>'3-4YO 2026-27 step-by-step'!AA35</f>
        <v>8.67</v>
      </c>
      <c r="I33" s="77">
        <f t="shared" si="2"/>
        <v>0.24000000000000021</v>
      </c>
      <c r="J33" s="130">
        <f t="shared" si="3"/>
        <v>2.8469750889679742E-2</v>
      </c>
    </row>
    <row r="34" spans="1:10" x14ac:dyDescent="0.35">
      <c r="A34" s="75" t="s">
        <v>52</v>
      </c>
      <c r="B34" s="74">
        <v>209</v>
      </c>
      <c r="C34" s="75" t="s">
        <v>60</v>
      </c>
      <c r="D34" s="77">
        <v>7.52</v>
      </c>
      <c r="E34" s="185">
        <v>7.85</v>
      </c>
      <c r="F34" s="185">
        <f t="shared" si="0"/>
        <v>0.33000000000000007</v>
      </c>
      <c r="G34" s="186">
        <f t="shared" si="1"/>
        <v>4.388297872340427E-2</v>
      </c>
      <c r="H34" s="77">
        <f>'3-4YO 2026-27 step-by-step'!AA36</f>
        <v>8.08</v>
      </c>
      <c r="I34" s="77">
        <f t="shared" si="2"/>
        <v>0.23000000000000043</v>
      </c>
      <c r="J34" s="130">
        <f t="shared" si="3"/>
        <v>2.9299363057324897E-2</v>
      </c>
    </row>
    <row r="35" spans="1:10" x14ac:dyDescent="0.35">
      <c r="A35" s="75" t="s">
        <v>52</v>
      </c>
      <c r="B35" s="74">
        <v>316</v>
      </c>
      <c r="C35" s="75" t="s">
        <v>61</v>
      </c>
      <c r="D35" s="77">
        <v>6.74</v>
      </c>
      <c r="E35" s="185">
        <v>7.15</v>
      </c>
      <c r="F35" s="185">
        <f t="shared" si="0"/>
        <v>0.41000000000000014</v>
      </c>
      <c r="G35" s="186">
        <f t="shared" si="1"/>
        <v>6.0830860534124648E-2</v>
      </c>
      <c r="H35" s="77">
        <f>'3-4YO 2026-27 step-by-step'!AA37</f>
        <v>7.35</v>
      </c>
      <c r="I35" s="77">
        <f t="shared" si="2"/>
        <v>0.19999999999999929</v>
      </c>
      <c r="J35" s="130">
        <f t="shared" si="3"/>
        <v>2.7972027972027871E-2</v>
      </c>
    </row>
    <row r="36" spans="1:10" x14ac:dyDescent="0.35">
      <c r="A36" s="75" t="s">
        <v>52</v>
      </c>
      <c r="B36" s="74">
        <v>210</v>
      </c>
      <c r="C36" s="75" t="s">
        <v>62</v>
      </c>
      <c r="D36" s="77">
        <v>7.91</v>
      </c>
      <c r="E36" s="185">
        <v>8.31</v>
      </c>
      <c r="F36" s="185">
        <f t="shared" si="0"/>
        <v>0.40000000000000036</v>
      </c>
      <c r="G36" s="186">
        <f t="shared" si="1"/>
        <v>5.0568900126422296E-2</v>
      </c>
      <c r="H36" s="77">
        <f>'3-4YO 2026-27 step-by-step'!AA38</f>
        <v>8.5500000000000007</v>
      </c>
      <c r="I36" s="77">
        <f t="shared" si="2"/>
        <v>0.24000000000000021</v>
      </c>
      <c r="J36" s="130">
        <f t="shared" si="3"/>
        <v>2.8880866425992805E-2</v>
      </c>
    </row>
    <row r="37" spans="1:10" x14ac:dyDescent="0.35">
      <c r="A37" s="75" t="s">
        <v>52</v>
      </c>
      <c r="B37" s="74">
        <v>211</v>
      </c>
      <c r="C37" s="75" t="s">
        <v>63</v>
      </c>
      <c r="D37" s="77">
        <v>8.91</v>
      </c>
      <c r="E37" s="185">
        <v>8.91</v>
      </c>
      <c r="F37" s="185">
        <f t="shared" si="0"/>
        <v>0</v>
      </c>
      <c r="G37" s="186">
        <f t="shared" si="1"/>
        <v>0</v>
      </c>
      <c r="H37" s="77">
        <f>'3-4YO 2026-27 step-by-step'!AA39</f>
        <v>8.91</v>
      </c>
      <c r="I37" s="77">
        <f t="shared" si="2"/>
        <v>0</v>
      </c>
      <c r="J37" s="130">
        <f t="shared" si="3"/>
        <v>0</v>
      </c>
    </row>
    <row r="38" spans="1:10" x14ac:dyDescent="0.35">
      <c r="A38" s="75" t="s">
        <v>52</v>
      </c>
      <c r="B38" s="74">
        <v>212</v>
      </c>
      <c r="C38" s="75" t="s">
        <v>64</v>
      </c>
      <c r="D38" s="77">
        <v>8.01</v>
      </c>
      <c r="E38" s="185">
        <v>8.3699999999999992</v>
      </c>
      <c r="F38" s="185">
        <f t="shared" si="0"/>
        <v>0.35999999999999943</v>
      </c>
      <c r="G38" s="186">
        <f t="shared" si="1"/>
        <v>4.494382022471903E-2</v>
      </c>
      <c r="H38" s="77">
        <f>'3-4YO 2026-27 step-by-step'!AA40</f>
        <v>8.61</v>
      </c>
      <c r="I38" s="77">
        <f t="shared" si="2"/>
        <v>0.24000000000000021</v>
      </c>
      <c r="J38" s="130">
        <f t="shared" si="3"/>
        <v>2.8673835125448056E-2</v>
      </c>
    </row>
    <row r="39" spans="1:10" x14ac:dyDescent="0.35">
      <c r="A39" s="75" t="s">
        <v>52</v>
      </c>
      <c r="B39" s="74">
        <v>213</v>
      </c>
      <c r="C39" s="75" t="s">
        <v>65</v>
      </c>
      <c r="D39" s="77">
        <v>8.77</v>
      </c>
      <c r="E39" s="185">
        <v>8.98</v>
      </c>
      <c r="F39" s="185">
        <f t="shared" si="0"/>
        <v>0.21000000000000085</v>
      </c>
      <c r="G39" s="186">
        <f t="shared" si="1"/>
        <v>2.3945267958951067E-2</v>
      </c>
      <c r="H39" s="77">
        <f>'3-4YO 2026-27 step-by-step'!AA41</f>
        <v>9.24</v>
      </c>
      <c r="I39" s="77">
        <f t="shared" si="2"/>
        <v>0.25999999999999979</v>
      </c>
      <c r="J39" s="130">
        <f t="shared" si="3"/>
        <v>2.8953229398663672E-2</v>
      </c>
    </row>
    <row r="40" spans="1:10" x14ac:dyDescent="0.35">
      <c r="A40" s="75" t="s">
        <v>66</v>
      </c>
      <c r="B40" s="74">
        <v>841</v>
      </c>
      <c r="C40" s="75" t="s">
        <v>67</v>
      </c>
      <c r="D40" s="77">
        <v>5.71</v>
      </c>
      <c r="E40" s="185">
        <v>6.01</v>
      </c>
      <c r="F40" s="185">
        <f t="shared" si="0"/>
        <v>0.29999999999999982</v>
      </c>
      <c r="G40" s="186">
        <f t="shared" si="1"/>
        <v>5.2539404553415034E-2</v>
      </c>
      <c r="H40" s="77">
        <f>'3-4YO 2026-27 step-by-step'!AA42</f>
        <v>6.2</v>
      </c>
      <c r="I40" s="77">
        <f t="shared" si="2"/>
        <v>0.19000000000000039</v>
      </c>
      <c r="J40" s="130">
        <f t="shared" si="3"/>
        <v>3.1613976705490918E-2</v>
      </c>
    </row>
    <row r="41" spans="1:10" x14ac:dyDescent="0.35">
      <c r="A41" s="75" t="s">
        <v>66</v>
      </c>
      <c r="B41" s="74">
        <v>840</v>
      </c>
      <c r="C41" s="75" t="s">
        <v>68</v>
      </c>
      <c r="D41" s="77">
        <v>5.71</v>
      </c>
      <c r="E41" s="185">
        <v>6.01</v>
      </c>
      <c r="F41" s="185">
        <f t="shared" si="0"/>
        <v>0.29999999999999982</v>
      </c>
      <c r="G41" s="186">
        <f t="shared" si="1"/>
        <v>5.2539404553415034E-2</v>
      </c>
      <c r="H41" s="77">
        <f>'3-4YO 2026-27 step-by-step'!AA43</f>
        <v>6.2</v>
      </c>
      <c r="I41" s="77">
        <f t="shared" si="2"/>
        <v>0.19000000000000039</v>
      </c>
      <c r="J41" s="130">
        <f t="shared" si="3"/>
        <v>3.1613976705490918E-2</v>
      </c>
    </row>
    <row r="42" spans="1:10" x14ac:dyDescent="0.35">
      <c r="A42" s="75" t="s">
        <v>66</v>
      </c>
      <c r="B42" s="74">
        <v>390</v>
      </c>
      <c r="C42" s="75" t="s">
        <v>69</v>
      </c>
      <c r="D42" s="77">
        <v>5.71</v>
      </c>
      <c r="E42" s="185">
        <v>6.01</v>
      </c>
      <c r="F42" s="185">
        <f t="shared" si="0"/>
        <v>0.29999999999999982</v>
      </c>
      <c r="G42" s="186">
        <f t="shared" si="1"/>
        <v>5.2539404553415034E-2</v>
      </c>
      <c r="H42" s="77">
        <f>'3-4YO 2026-27 step-by-step'!AA44</f>
        <v>6.2</v>
      </c>
      <c r="I42" s="77">
        <f t="shared" si="2"/>
        <v>0.19000000000000039</v>
      </c>
      <c r="J42" s="130">
        <f t="shared" si="3"/>
        <v>3.1613976705490918E-2</v>
      </c>
    </row>
    <row r="43" spans="1:10" x14ac:dyDescent="0.35">
      <c r="A43" s="75" t="s">
        <v>66</v>
      </c>
      <c r="B43" s="74">
        <v>805</v>
      </c>
      <c r="C43" s="75" t="s">
        <v>70</v>
      </c>
      <c r="D43" s="77">
        <v>5.9</v>
      </c>
      <c r="E43" s="185">
        <v>6.07</v>
      </c>
      <c r="F43" s="185">
        <f t="shared" si="0"/>
        <v>0.16999999999999993</v>
      </c>
      <c r="G43" s="186">
        <f t="shared" si="1"/>
        <v>2.8813559322033885E-2</v>
      </c>
      <c r="H43" s="77">
        <f>'3-4YO 2026-27 step-by-step'!AA45</f>
        <v>6.25</v>
      </c>
      <c r="I43" s="77">
        <f t="shared" si="2"/>
        <v>0.17999999999999972</v>
      </c>
      <c r="J43" s="130">
        <f t="shared" si="3"/>
        <v>2.9654036243822027E-2</v>
      </c>
    </row>
    <row r="44" spans="1:10" x14ac:dyDescent="0.35">
      <c r="A44" s="75" t="s">
        <v>66</v>
      </c>
      <c r="B44" s="74">
        <v>806</v>
      </c>
      <c r="C44" s="75" t="s">
        <v>71</v>
      </c>
      <c r="D44" s="77">
        <v>5.91</v>
      </c>
      <c r="E44" s="185">
        <v>6.21</v>
      </c>
      <c r="F44" s="185">
        <f t="shared" si="0"/>
        <v>0.29999999999999982</v>
      </c>
      <c r="G44" s="186">
        <f t="shared" si="1"/>
        <v>5.0761421319796926E-2</v>
      </c>
      <c r="H44" s="77">
        <f>'3-4YO 2026-27 step-by-step'!AA46</f>
        <v>6.39</v>
      </c>
      <c r="I44" s="77">
        <f t="shared" si="2"/>
        <v>0.17999999999999972</v>
      </c>
      <c r="J44" s="130">
        <f t="shared" si="3"/>
        <v>2.8985507246376767E-2</v>
      </c>
    </row>
    <row r="45" spans="1:10" x14ac:dyDescent="0.35">
      <c r="A45" s="75" t="s">
        <v>66</v>
      </c>
      <c r="B45" s="74">
        <v>391</v>
      </c>
      <c r="C45" s="75" t="s">
        <v>72</v>
      </c>
      <c r="D45" s="77">
        <v>5.84</v>
      </c>
      <c r="E45" s="185">
        <v>6.16</v>
      </c>
      <c r="F45" s="185">
        <f t="shared" si="0"/>
        <v>0.32000000000000028</v>
      </c>
      <c r="G45" s="186">
        <f t="shared" si="1"/>
        <v>5.4794520547945258E-2</v>
      </c>
      <c r="H45" s="77">
        <f>'3-4YO 2026-27 step-by-step'!AA47</f>
        <v>6.34</v>
      </c>
      <c r="I45" s="77">
        <f t="shared" si="2"/>
        <v>0.17999999999999972</v>
      </c>
      <c r="J45" s="130">
        <f t="shared" si="3"/>
        <v>2.9220779220779175E-2</v>
      </c>
    </row>
    <row r="46" spans="1:10" x14ac:dyDescent="0.35">
      <c r="A46" s="75" t="s">
        <v>66</v>
      </c>
      <c r="B46" s="74">
        <v>392</v>
      </c>
      <c r="C46" s="75" t="s">
        <v>73</v>
      </c>
      <c r="D46" s="77">
        <v>5.71</v>
      </c>
      <c r="E46" s="185">
        <v>6.01</v>
      </c>
      <c r="F46" s="185">
        <f t="shared" si="0"/>
        <v>0.29999999999999982</v>
      </c>
      <c r="G46" s="186">
        <f t="shared" si="1"/>
        <v>5.2539404553415034E-2</v>
      </c>
      <c r="H46" s="77">
        <f>'3-4YO 2026-27 step-by-step'!AA48</f>
        <v>6.2</v>
      </c>
      <c r="I46" s="77">
        <f t="shared" si="2"/>
        <v>0.19000000000000039</v>
      </c>
      <c r="J46" s="130">
        <f t="shared" si="3"/>
        <v>3.1613976705490918E-2</v>
      </c>
    </row>
    <row r="47" spans="1:10" x14ac:dyDescent="0.35">
      <c r="A47" s="75" t="s">
        <v>66</v>
      </c>
      <c r="B47" s="74">
        <v>929</v>
      </c>
      <c r="C47" s="75" t="s">
        <v>74</v>
      </c>
      <c r="D47" s="77">
        <v>5.71</v>
      </c>
      <c r="E47" s="185">
        <v>6.01</v>
      </c>
      <c r="F47" s="185">
        <f t="shared" si="0"/>
        <v>0.29999999999999982</v>
      </c>
      <c r="G47" s="186">
        <f t="shared" si="1"/>
        <v>5.2539404553415034E-2</v>
      </c>
      <c r="H47" s="77">
        <f>'3-4YO 2026-27 step-by-step'!AA49</f>
        <v>6.2</v>
      </c>
      <c r="I47" s="77">
        <f t="shared" si="2"/>
        <v>0.19000000000000039</v>
      </c>
      <c r="J47" s="130">
        <f t="shared" si="3"/>
        <v>3.1613976705490918E-2</v>
      </c>
    </row>
    <row r="48" spans="1:10" x14ac:dyDescent="0.35">
      <c r="A48" s="75" t="s">
        <v>66</v>
      </c>
      <c r="B48" s="74">
        <v>807</v>
      </c>
      <c r="C48" s="75" t="s">
        <v>75</v>
      </c>
      <c r="D48" s="77">
        <v>5.75</v>
      </c>
      <c r="E48" s="185">
        <v>6.01</v>
      </c>
      <c r="F48" s="185">
        <f t="shared" si="0"/>
        <v>0.25999999999999979</v>
      </c>
      <c r="G48" s="186">
        <f t="shared" si="1"/>
        <v>4.5217391304347786E-2</v>
      </c>
      <c r="H48" s="77">
        <f>'3-4YO 2026-27 step-by-step'!AA50</f>
        <v>6.2</v>
      </c>
      <c r="I48" s="77">
        <f t="shared" si="2"/>
        <v>0.19000000000000039</v>
      </c>
      <c r="J48" s="130">
        <f t="shared" si="3"/>
        <v>3.1613976705490918E-2</v>
      </c>
    </row>
    <row r="49" spans="1:10" x14ac:dyDescent="0.35">
      <c r="A49" s="75" t="s">
        <v>66</v>
      </c>
      <c r="B49" s="74">
        <v>393</v>
      </c>
      <c r="C49" s="75" t="s">
        <v>76</v>
      </c>
      <c r="D49" s="77">
        <v>5.71</v>
      </c>
      <c r="E49" s="185">
        <v>6.01</v>
      </c>
      <c r="F49" s="185">
        <f t="shared" si="0"/>
        <v>0.29999999999999982</v>
      </c>
      <c r="G49" s="186">
        <f t="shared" si="1"/>
        <v>5.2539404553415034E-2</v>
      </c>
      <c r="H49" s="77">
        <f>'3-4YO 2026-27 step-by-step'!AA51</f>
        <v>6.2</v>
      </c>
      <c r="I49" s="77">
        <f t="shared" si="2"/>
        <v>0.19000000000000039</v>
      </c>
      <c r="J49" s="130">
        <f t="shared" si="3"/>
        <v>3.1613976705490918E-2</v>
      </c>
    </row>
    <row r="50" spans="1:10" x14ac:dyDescent="0.35">
      <c r="A50" s="75" t="s">
        <v>66</v>
      </c>
      <c r="B50" s="74">
        <v>808</v>
      </c>
      <c r="C50" s="75" t="s">
        <v>77</v>
      </c>
      <c r="D50" s="77">
        <v>5.71</v>
      </c>
      <c r="E50" s="185">
        <v>6.01</v>
      </c>
      <c r="F50" s="185">
        <f t="shared" si="0"/>
        <v>0.29999999999999982</v>
      </c>
      <c r="G50" s="186">
        <f t="shared" si="1"/>
        <v>5.2539404553415034E-2</v>
      </c>
      <c r="H50" s="77">
        <f>'3-4YO 2026-27 step-by-step'!AA52</f>
        <v>6.2</v>
      </c>
      <c r="I50" s="77">
        <f t="shared" si="2"/>
        <v>0.19000000000000039</v>
      </c>
      <c r="J50" s="130">
        <f t="shared" si="3"/>
        <v>3.1613976705490918E-2</v>
      </c>
    </row>
    <row r="51" spans="1:10" x14ac:dyDescent="0.35">
      <c r="A51" s="75" t="s">
        <v>66</v>
      </c>
      <c r="B51" s="74">
        <v>394</v>
      </c>
      <c r="C51" s="75" t="s">
        <v>78</v>
      </c>
      <c r="D51" s="77">
        <v>5.71</v>
      </c>
      <c r="E51" s="185">
        <v>6.01</v>
      </c>
      <c r="F51" s="185">
        <f t="shared" si="0"/>
        <v>0.29999999999999982</v>
      </c>
      <c r="G51" s="186">
        <f t="shared" si="1"/>
        <v>5.2539404553415034E-2</v>
      </c>
      <c r="H51" s="77">
        <f>'3-4YO 2026-27 step-by-step'!AA53</f>
        <v>6.2</v>
      </c>
      <c r="I51" s="77">
        <f t="shared" si="2"/>
        <v>0.19000000000000039</v>
      </c>
      <c r="J51" s="130">
        <f t="shared" si="3"/>
        <v>3.1613976705490918E-2</v>
      </c>
    </row>
    <row r="52" spans="1:10" x14ac:dyDescent="0.35">
      <c r="A52" s="75" t="s">
        <v>79</v>
      </c>
      <c r="B52" s="74">
        <v>889</v>
      </c>
      <c r="C52" s="75" t="s">
        <v>80</v>
      </c>
      <c r="D52" s="77">
        <v>5.71</v>
      </c>
      <c r="E52" s="185">
        <v>6.01</v>
      </c>
      <c r="F52" s="185">
        <f t="shared" si="0"/>
        <v>0.29999999999999982</v>
      </c>
      <c r="G52" s="186">
        <f t="shared" si="1"/>
        <v>5.2539404553415034E-2</v>
      </c>
      <c r="H52" s="77">
        <f>'3-4YO 2026-27 step-by-step'!AA54</f>
        <v>6.2</v>
      </c>
      <c r="I52" s="77">
        <f t="shared" si="2"/>
        <v>0.19000000000000039</v>
      </c>
      <c r="J52" s="130">
        <f t="shared" si="3"/>
        <v>3.1613976705490918E-2</v>
      </c>
    </row>
    <row r="53" spans="1:10" x14ac:dyDescent="0.35">
      <c r="A53" s="75" t="s">
        <v>79</v>
      </c>
      <c r="B53" s="74">
        <v>890</v>
      </c>
      <c r="C53" s="75" t="s">
        <v>81</v>
      </c>
      <c r="D53" s="77">
        <v>5.86</v>
      </c>
      <c r="E53" s="185">
        <v>6.2</v>
      </c>
      <c r="F53" s="185">
        <f t="shared" si="0"/>
        <v>0.33999999999999986</v>
      </c>
      <c r="G53" s="186">
        <f t="shared" si="1"/>
        <v>5.8020477815699634E-2</v>
      </c>
      <c r="H53" s="77">
        <f>'3-4YO 2026-27 step-by-step'!AA55</f>
        <v>6.38</v>
      </c>
      <c r="I53" s="77">
        <f t="shared" si="2"/>
        <v>0.17999999999999972</v>
      </c>
      <c r="J53" s="130">
        <f t="shared" si="3"/>
        <v>2.9032258064516082E-2</v>
      </c>
    </row>
    <row r="54" spans="1:10" x14ac:dyDescent="0.35">
      <c r="A54" s="75" t="s">
        <v>79</v>
      </c>
      <c r="B54" s="74">
        <v>350</v>
      </c>
      <c r="C54" s="75" t="s">
        <v>82</v>
      </c>
      <c r="D54" s="77">
        <v>5.85</v>
      </c>
      <c r="E54" s="185">
        <v>6.17</v>
      </c>
      <c r="F54" s="185">
        <f t="shared" si="0"/>
        <v>0.32000000000000028</v>
      </c>
      <c r="G54" s="186">
        <f t="shared" si="1"/>
        <v>5.4700854700854749E-2</v>
      </c>
      <c r="H54" s="77">
        <f>'3-4YO 2026-27 step-by-step'!AA56</f>
        <v>6.35</v>
      </c>
      <c r="I54" s="77">
        <f t="shared" si="2"/>
        <v>0.17999999999999972</v>
      </c>
      <c r="J54" s="130">
        <f t="shared" si="3"/>
        <v>2.917341977309558E-2</v>
      </c>
    </row>
    <row r="55" spans="1:10" x14ac:dyDescent="0.35">
      <c r="A55" s="75" t="s">
        <v>79</v>
      </c>
      <c r="B55" s="74">
        <v>351</v>
      </c>
      <c r="C55" s="75" t="s">
        <v>83</v>
      </c>
      <c r="D55" s="77">
        <v>5.71</v>
      </c>
      <c r="E55" s="185">
        <v>6.01</v>
      </c>
      <c r="F55" s="185">
        <f t="shared" si="0"/>
        <v>0.29999999999999982</v>
      </c>
      <c r="G55" s="186">
        <f t="shared" si="1"/>
        <v>5.2539404553415034E-2</v>
      </c>
      <c r="H55" s="77">
        <f>'3-4YO 2026-27 step-by-step'!AA57</f>
        <v>6.2</v>
      </c>
      <c r="I55" s="77">
        <f t="shared" si="2"/>
        <v>0.19000000000000039</v>
      </c>
      <c r="J55" s="130">
        <f t="shared" si="3"/>
        <v>3.1613976705490918E-2</v>
      </c>
    </row>
    <row r="56" spans="1:10" x14ac:dyDescent="0.35">
      <c r="A56" s="75" t="s">
        <v>79</v>
      </c>
      <c r="B56" s="74">
        <v>895</v>
      </c>
      <c r="C56" s="75" t="s">
        <v>84</v>
      </c>
      <c r="D56" s="77">
        <v>5.71</v>
      </c>
      <c r="E56" s="185">
        <v>6.01</v>
      </c>
      <c r="F56" s="185">
        <f t="shared" si="0"/>
        <v>0.29999999999999982</v>
      </c>
      <c r="G56" s="186">
        <f t="shared" si="1"/>
        <v>5.2539404553415034E-2</v>
      </c>
      <c r="H56" s="77">
        <f>'3-4YO 2026-27 step-by-step'!AA58</f>
        <v>6.2</v>
      </c>
      <c r="I56" s="77">
        <f t="shared" si="2"/>
        <v>0.19000000000000039</v>
      </c>
      <c r="J56" s="130">
        <f t="shared" si="3"/>
        <v>3.1613976705490918E-2</v>
      </c>
    </row>
    <row r="57" spans="1:10" x14ac:dyDescent="0.35">
      <c r="A57" s="75" t="s">
        <v>79</v>
      </c>
      <c r="B57" s="74">
        <v>896</v>
      </c>
      <c r="C57" s="75" t="s">
        <v>85</v>
      </c>
      <c r="D57" s="77">
        <v>5.71</v>
      </c>
      <c r="E57" s="185">
        <v>6.01</v>
      </c>
      <c r="F57" s="185">
        <f t="shared" si="0"/>
        <v>0.29999999999999982</v>
      </c>
      <c r="G57" s="186">
        <f t="shared" si="1"/>
        <v>5.2539404553415034E-2</v>
      </c>
      <c r="H57" s="77">
        <f>'3-4YO 2026-27 step-by-step'!AA59</f>
        <v>6.2</v>
      </c>
      <c r="I57" s="77">
        <f t="shared" si="2"/>
        <v>0.19000000000000039</v>
      </c>
      <c r="J57" s="130">
        <f t="shared" si="3"/>
        <v>3.1613976705490918E-2</v>
      </c>
    </row>
    <row r="58" spans="1:10" x14ac:dyDescent="0.35">
      <c r="A58" s="75" t="s">
        <v>79</v>
      </c>
      <c r="B58" s="74">
        <v>942</v>
      </c>
      <c r="C58" s="75" t="s">
        <v>86</v>
      </c>
      <c r="D58" s="77">
        <v>5.71</v>
      </c>
      <c r="E58" s="185">
        <v>6.01</v>
      </c>
      <c r="F58" s="185">
        <f t="shared" si="0"/>
        <v>0.29999999999999982</v>
      </c>
      <c r="G58" s="186">
        <f t="shared" si="1"/>
        <v>5.2539404553415034E-2</v>
      </c>
      <c r="H58" s="77">
        <f>'3-4YO 2026-27 step-by-step'!AA60</f>
        <v>6.2</v>
      </c>
      <c r="I58" s="77">
        <f t="shared" si="2"/>
        <v>0.19000000000000039</v>
      </c>
      <c r="J58" s="130">
        <f t="shared" si="3"/>
        <v>3.1613976705490918E-2</v>
      </c>
    </row>
    <row r="59" spans="1:10" x14ac:dyDescent="0.35">
      <c r="A59" s="75" t="s">
        <v>79</v>
      </c>
      <c r="B59" s="74">
        <v>876</v>
      </c>
      <c r="C59" s="75" t="s">
        <v>87</v>
      </c>
      <c r="D59" s="77">
        <v>5.97</v>
      </c>
      <c r="E59" s="185">
        <v>6.3</v>
      </c>
      <c r="F59" s="185">
        <f t="shared" si="0"/>
        <v>0.33000000000000007</v>
      </c>
      <c r="G59" s="186">
        <f t="shared" si="1"/>
        <v>5.5276381909547756E-2</v>
      </c>
      <c r="H59" s="77">
        <f>'3-4YO 2026-27 step-by-step'!AA61</f>
        <v>6.48</v>
      </c>
      <c r="I59" s="77">
        <f t="shared" si="2"/>
        <v>0.1800000000000006</v>
      </c>
      <c r="J59" s="130">
        <f t="shared" si="3"/>
        <v>2.8571428571428668E-2</v>
      </c>
    </row>
    <row r="60" spans="1:10" x14ac:dyDescent="0.35">
      <c r="A60" s="75" t="s">
        <v>79</v>
      </c>
      <c r="B60" s="74">
        <v>340</v>
      </c>
      <c r="C60" s="75" t="s">
        <v>88</v>
      </c>
      <c r="D60" s="77">
        <v>5.86</v>
      </c>
      <c r="E60" s="185">
        <v>6.17</v>
      </c>
      <c r="F60" s="185">
        <f t="shared" si="0"/>
        <v>0.30999999999999961</v>
      </c>
      <c r="G60" s="186">
        <f t="shared" si="1"/>
        <v>5.2901023890784916E-2</v>
      </c>
      <c r="H60" s="77">
        <f>'3-4YO 2026-27 step-by-step'!AA62</f>
        <v>6.35</v>
      </c>
      <c r="I60" s="77">
        <f t="shared" si="2"/>
        <v>0.17999999999999972</v>
      </c>
      <c r="J60" s="130">
        <f t="shared" si="3"/>
        <v>2.917341977309558E-2</v>
      </c>
    </row>
    <row r="61" spans="1:10" x14ac:dyDescent="0.35">
      <c r="A61" s="75" t="s">
        <v>79</v>
      </c>
      <c r="B61" s="74">
        <v>888</v>
      </c>
      <c r="C61" s="75" t="s">
        <v>89</v>
      </c>
      <c r="D61" s="77">
        <v>5.71</v>
      </c>
      <c r="E61" s="185">
        <v>6.01</v>
      </c>
      <c r="F61" s="185">
        <f t="shared" si="0"/>
        <v>0.29999999999999982</v>
      </c>
      <c r="G61" s="186">
        <f t="shared" si="1"/>
        <v>5.2539404553415034E-2</v>
      </c>
      <c r="H61" s="77">
        <f>'3-4YO 2026-27 step-by-step'!AA63</f>
        <v>6.2</v>
      </c>
      <c r="I61" s="77">
        <f t="shared" si="2"/>
        <v>0.19000000000000039</v>
      </c>
      <c r="J61" s="130">
        <f t="shared" si="3"/>
        <v>3.1613976705490918E-2</v>
      </c>
    </row>
    <row r="62" spans="1:10" x14ac:dyDescent="0.35">
      <c r="A62" s="75" t="s">
        <v>79</v>
      </c>
      <c r="B62" s="74">
        <v>341</v>
      </c>
      <c r="C62" s="75" t="s">
        <v>90</v>
      </c>
      <c r="D62" s="77">
        <v>5.86</v>
      </c>
      <c r="E62" s="185">
        <v>6.2</v>
      </c>
      <c r="F62" s="185">
        <f t="shared" si="0"/>
        <v>0.33999999999999986</v>
      </c>
      <c r="G62" s="186">
        <f t="shared" si="1"/>
        <v>5.8020477815699634E-2</v>
      </c>
      <c r="H62" s="77">
        <f>'3-4YO 2026-27 step-by-step'!AA64</f>
        <v>6.38</v>
      </c>
      <c r="I62" s="77">
        <f t="shared" si="2"/>
        <v>0.17999999999999972</v>
      </c>
      <c r="J62" s="130">
        <f t="shared" si="3"/>
        <v>2.9032258064516082E-2</v>
      </c>
    </row>
    <row r="63" spans="1:10" x14ac:dyDescent="0.35">
      <c r="A63" s="75" t="s">
        <v>79</v>
      </c>
      <c r="B63" s="74">
        <v>352</v>
      </c>
      <c r="C63" s="75" t="s">
        <v>91</v>
      </c>
      <c r="D63" s="77">
        <v>6.12</v>
      </c>
      <c r="E63" s="185">
        <v>6.5</v>
      </c>
      <c r="F63" s="185">
        <f t="shared" si="0"/>
        <v>0.37999999999999989</v>
      </c>
      <c r="G63" s="186">
        <f t="shared" si="1"/>
        <v>6.2091503267973837E-2</v>
      </c>
      <c r="H63" s="77">
        <f>'3-4YO 2026-27 step-by-step'!AA65</f>
        <v>6.68</v>
      </c>
      <c r="I63" s="77">
        <f t="shared" si="2"/>
        <v>0.17999999999999972</v>
      </c>
      <c r="J63" s="130">
        <f t="shared" si="3"/>
        <v>2.7692307692307648E-2</v>
      </c>
    </row>
    <row r="64" spans="1:10" x14ac:dyDescent="0.35">
      <c r="A64" s="75" t="s">
        <v>79</v>
      </c>
      <c r="B64" s="74">
        <v>353</v>
      </c>
      <c r="C64" s="75" t="s">
        <v>92</v>
      </c>
      <c r="D64" s="77">
        <v>5.92</v>
      </c>
      <c r="E64" s="185">
        <v>6.25</v>
      </c>
      <c r="F64" s="185">
        <f t="shared" si="0"/>
        <v>0.33000000000000007</v>
      </c>
      <c r="G64" s="186">
        <f t="shared" si="1"/>
        <v>5.5743243243243257E-2</v>
      </c>
      <c r="H64" s="77">
        <f>'3-4YO 2026-27 step-by-step'!AA66</f>
        <v>6.43</v>
      </c>
      <c r="I64" s="77">
        <f t="shared" si="2"/>
        <v>0.17999999999999972</v>
      </c>
      <c r="J64" s="130">
        <f t="shared" si="3"/>
        <v>2.8799999999999954E-2</v>
      </c>
    </row>
    <row r="65" spans="1:10" x14ac:dyDescent="0.35">
      <c r="A65" s="75" t="s">
        <v>79</v>
      </c>
      <c r="B65" s="74">
        <v>354</v>
      </c>
      <c r="C65" s="75" t="s">
        <v>93</v>
      </c>
      <c r="D65" s="77">
        <v>5.85</v>
      </c>
      <c r="E65" s="185">
        <v>6.18</v>
      </c>
      <c r="F65" s="185">
        <f t="shared" si="0"/>
        <v>0.33000000000000007</v>
      </c>
      <c r="G65" s="186">
        <f t="shared" si="1"/>
        <v>5.6410256410256425E-2</v>
      </c>
      <c r="H65" s="77">
        <f>'3-4YO 2026-27 step-by-step'!AA67</f>
        <v>6.36</v>
      </c>
      <c r="I65" s="77">
        <f t="shared" si="2"/>
        <v>0.1800000000000006</v>
      </c>
      <c r="J65" s="130">
        <f t="shared" si="3"/>
        <v>2.9126213592233108E-2</v>
      </c>
    </row>
    <row r="66" spans="1:10" x14ac:dyDescent="0.35">
      <c r="A66" s="75" t="s">
        <v>79</v>
      </c>
      <c r="B66" s="74">
        <v>355</v>
      </c>
      <c r="C66" s="75" t="s">
        <v>94</v>
      </c>
      <c r="D66" s="77">
        <v>5.94</v>
      </c>
      <c r="E66" s="185">
        <v>6.28</v>
      </c>
      <c r="F66" s="185">
        <f t="shared" si="0"/>
        <v>0.33999999999999986</v>
      </c>
      <c r="G66" s="186">
        <f t="shared" si="1"/>
        <v>5.7239057239057214E-2</v>
      </c>
      <c r="H66" s="77">
        <f>'3-4YO 2026-27 step-by-step'!AA68</f>
        <v>6.46</v>
      </c>
      <c r="I66" s="77">
        <f t="shared" si="2"/>
        <v>0.17999999999999972</v>
      </c>
      <c r="J66" s="130">
        <f t="shared" si="3"/>
        <v>2.8662420382165557E-2</v>
      </c>
    </row>
    <row r="67" spans="1:10" x14ac:dyDescent="0.35">
      <c r="A67" s="75" t="s">
        <v>79</v>
      </c>
      <c r="B67" s="74">
        <v>343</v>
      </c>
      <c r="C67" s="75" t="s">
        <v>95</v>
      </c>
      <c r="D67" s="77">
        <v>5.71</v>
      </c>
      <c r="E67" s="185">
        <v>6.01</v>
      </c>
      <c r="F67" s="185">
        <f t="shared" si="0"/>
        <v>0.29999999999999982</v>
      </c>
      <c r="G67" s="186">
        <f t="shared" si="1"/>
        <v>5.2539404553415034E-2</v>
      </c>
      <c r="H67" s="77">
        <f>'3-4YO 2026-27 step-by-step'!AA69</f>
        <v>6.2</v>
      </c>
      <c r="I67" s="77">
        <f t="shared" si="2"/>
        <v>0.19000000000000039</v>
      </c>
      <c r="J67" s="130">
        <f t="shared" si="3"/>
        <v>3.1613976705490918E-2</v>
      </c>
    </row>
    <row r="68" spans="1:10" x14ac:dyDescent="0.35">
      <c r="A68" s="75" t="s">
        <v>79</v>
      </c>
      <c r="B68" s="74">
        <v>342</v>
      </c>
      <c r="C68" s="75" t="s">
        <v>96</v>
      </c>
      <c r="D68" s="77">
        <v>5.76</v>
      </c>
      <c r="E68" s="185">
        <v>6.04</v>
      </c>
      <c r="F68" s="185">
        <f t="shared" si="0"/>
        <v>0.28000000000000025</v>
      </c>
      <c r="G68" s="186">
        <f t="shared" si="1"/>
        <v>4.8611111111111154E-2</v>
      </c>
      <c r="H68" s="77">
        <f>'3-4YO 2026-27 step-by-step'!AA70</f>
        <v>6.21</v>
      </c>
      <c r="I68" s="77">
        <f t="shared" si="2"/>
        <v>0.16999999999999993</v>
      </c>
      <c r="J68" s="130">
        <f t="shared" si="3"/>
        <v>2.8145695364238398E-2</v>
      </c>
    </row>
    <row r="69" spans="1:10" x14ac:dyDescent="0.35">
      <c r="A69" s="75" t="s">
        <v>79</v>
      </c>
      <c r="B69" s="74">
        <v>356</v>
      </c>
      <c r="C69" s="75" t="s">
        <v>97</v>
      </c>
      <c r="D69" s="77">
        <v>5.71</v>
      </c>
      <c r="E69" s="185">
        <v>6.01</v>
      </c>
      <c r="F69" s="185">
        <f t="shared" si="0"/>
        <v>0.29999999999999982</v>
      </c>
      <c r="G69" s="186">
        <f t="shared" si="1"/>
        <v>5.2539404553415034E-2</v>
      </c>
      <c r="H69" s="77">
        <f>'3-4YO 2026-27 step-by-step'!AA71</f>
        <v>6.2</v>
      </c>
      <c r="I69" s="77">
        <f t="shared" si="2"/>
        <v>0.19000000000000039</v>
      </c>
      <c r="J69" s="130">
        <f t="shared" si="3"/>
        <v>3.1613976705490918E-2</v>
      </c>
    </row>
    <row r="70" spans="1:10" x14ac:dyDescent="0.35">
      <c r="A70" s="75" t="s">
        <v>79</v>
      </c>
      <c r="B70" s="74">
        <v>357</v>
      </c>
      <c r="C70" s="75" t="s">
        <v>98</v>
      </c>
      <c r="D70" s="77">
        <v>5.91</v>
      </c>
      <c r="E70" s="185">
        <v>6.26</v>
      </c>
      <c r="F70" s="185">
        <f t="shared" si="0"/>
        <v>0.34999999999999964</v>
      </c>
      <c r="G70" s="186">
        <f t="shared" si="1"/>
        <v>5.9221658206429717E-2</v>
      </c>
      <c r="H70" s="77">
        <f>'3-4YO 2026-27 step-by-step'!AA72</f>
        <v>6.44</v>
      </c>
      <c r="I70" s="77">
        <f t="shared" si="2"/>
        <v>0.1800000000000006</v>
      </c>
      <c r="J70" s="130">
        <f t="shared" si="3"/>
        <v>2.8753993610223738E-2</v>
      </c>
    </row>
    <row r="71" spans="1:10" x14ac:dyDescent="0.35">
      <c r="A71" s="75" t="s">
        <v>79</v>
      </c>
      <c r="B71" s="74">
        <v>358</v>
      </c>
      <c r="C71" s="75" t="s">
        <v>99</v>
      </c>
      <c r="D71" s="77">
        <v>5.71</v>
      </c>
      <c r="E71" s="185">
        <v>6.01</v>
      </c>
      <c r="F71" s="185">
        <f t="shared" ref="F71:F134" si="4">E71-D71</f>
        <v>0.29999999999999982</v>
      </c>
      <c r="G71" s="186">
        <f t="shared" ref="G71:G134" si="5">F71/D71</f>
        <v>5.2539404553415034E-2</v>
      </c>
      <c r="H71" s="77">
        <f>'3-4YO 2026-27 step-by-step'!AA73</f>
        <v>6.2</v>
      </c>
      <c r="I71" s="77">
        <f t="shared" ref="I71:I134" si="6">H71-E71</f>
        <v>0.19000000000000039</v>
      </c>
      <c r="J71" s="130">
        <f t="shared" ref="J71:J134" si="7">I71/E71</f>
        <v>3.1613976705490918E-2</v>
      </c>
    </row>
    <row r="72" spans="1:10" x14ac:dyDescent="0.35">
      <c r="A72" s="75" t="s">
        <v>79</v>
      </c>
      <c r="B72" s="74">
        <v>877</v>
      </c>
      <c r="C72" s="75" t="s">
        <v>100</v>
      </c>
      <c r="D72" s="77">
        <v>5.76</v>
      </c>
      <c r="E72" s="185">
        <v>6.07</v>
      </c>
      <c r="F72" s="185">
        <f t="shared" si="4"/>
        <v>0.3100000000000005</v>
      </c>
      <c r="G72" s="186">
        <f t="shared" si="5"/>
        <v>5.3819444444444531E-2</v>
      </c>
      <c r="H72" s="77">
        <f>'3-4YO 2026-27 step-by-step'!AA74</f>
        <v>6.24</v>
      </c>
      <c r="I72" s="77">
        <f t="shared" si="6"/>
        <v>0.16999999999999993</v>
      </c>
      <c r="J72" s="130">
        <f t="shared" si="7"/>
        <v>2.8006589785831947E-2</v>
      </c>
    </row>
    <row r="73" spans="1:10" x14ac:dyDescent="0.35">
      <c r="A73" s="75" t="s">
        <v>79</v>
      </c>
      <c r="B73" s="74">
        <v>943</v>
      </c>
      <c r="C73" s="75" t="s">
        <v>101</v>
      </c>
      <c r="D73" s="77">
        <v>5.71</v>
      </c>
      <c r="E73" s="185">
        <v>6.01</v>
      </c>
      <c r="F73" s="185">
        <f t="shared" si="4"/>
        <v>0.29999999999999982</v>
      </c>
      <c r="G73" s="186">
        <f t="shared" si="5"/>
        <v>5.2539404553415034E-2</v>
      </c>
      <c r="H73" s="77">
        <f>'3-4YO 2026-27 step-by-step'!AA75</f>
        <v>6.2</v>
      </c>
      <c r="I73" s="77">
        <f t="shared" si="6"/>
        <v>0.19000000000000039</v>
      </c>
      <c r="J73" s="130">
        <f t="shared" si="7"/>
        <v>3.1613976705490918E-2</v>
      </c>
    </row>
    <row r="74" spans="1:10" x14ac:dyDescent="0.35">
      <c r="A74" s="75" t="s">
        <v>79</v>
      </c>
      <c r="B74" s="74">
        <v>359</v>
      </c>
      <c r="C74" s="75" t="s">
        <v>102</v>
      </c>
      <c r="D74" s="77">
        <v>5.83</v>
      </c>
      <c r="E74" s="185">
        <v>6.18</v>
      </c>
      <c r="F74" s="185">
        <f t="shared" si="4"/>
        <v>0.34999999999999964</v>
      </c>
      <c r="G74" s="186">
        <f t="shared" si="5"/>
        <v>6.0034305317324121E-2</v>
      </c>
      <c r="H74" s="77">
        <f>'3-4YO 2026-27 step-by-step'!AA76</f>
        <v>6.36</v>
      </c>
      <c r="I74" s="77">
        <f t="shared" si="6"/>
        <v>0.1800000000000006</v>
      </c>
      <c r="J74" s="130">
        <f t="shared" si="7"/>
        <v>2.9126213592233108E-2</v>
      </c>
    </row>
    <row r="75" spans="1:10" x14ac:dyDescent="0.35">
      <c r="A75" s="75" t="s">
        <v>79</v>
      </c>
      <c r="B75" s="74">
        <v>344</v>
      </c>
      <c r="C75" s="75" t="s">
        <v>103</v>
      </c>
      <c r="D75" s="77">
        <v>5.77</v>
      </c>
      <c r="E75" s="185">
        <v>6.09</v>
      </c>
      <c r="F75" s="185">
        <f t="shared" si="4"/>
        <v>0.32000000000000028</v>
      </c>
      <c r="G75" s="186">
        <f t="shared" si="5"/>
        <v>5.5459272097053779E-2</v>
      </c>
      <c r="H75" s="77">
        <f>'3-4YO 2026-27 step-by-step'!AA77</f>
        <v>6.27</v>
      </c>
      <c r="I75" s="77">
        <f t="shared" si="6"/>
        <v>0.17999999999999972</v>
      </c>
      <c r="J75" s="130">
        <f t="shared" si="7"/>
        <v>2.9556650246305372E-2</v>
      </c>
    </row>
    <row r="76" spans="1:10" x14ac:dyDescent="0.35">
      <c r="A76" s="75" t="s">
        <v>104</v>
      </c>
      <c r="B76" s="74">
        <v>301</v>
      </c>
      <c r="C76" s="75" t="s">
        <v>105</v>
      </c>
      <c r="D76" s="77">
        <v>6.48</v>
      </c>
      <c r="E76" s="185">
        <v>6.75</v>
      </c>
      <c r="F76" s="185">
        <f t="shared" si="4"/>
        <v>0.26999999999999957</v>
      </c>
      <c r="G76" s="186">
        <f t="shared" si="5"/>
        <v>4.1666666666666595E-2</v>
      </c>
      <c r="H76" s="77">
        <f>'3-4YO 2026-27 step-by-step'!AA78</f>
        <v>6.95</v>
      </c>
      <c r="I76" s="77">
        <f t="shared" si="6"/>
        <v>0.20000000000000018</v>
      </c>
      <c r="J76" s="130">
        <f t="shared" si="7"/>
        <v>2.9629629629629655E-2</v>
      </c>
    </row>
    <row r="77" spans="1:10" x14ac:dyDescent="0.35">
      <c r="A77" s="75" t="s">
        <v>104</v>
      </c>
      <c r="B77" s="74">
        <v>302</v>
      </c>
      <c r="C77" s="75" t="s">
        <v>106</v>
      </c>
      <c r="D77" s="77">
        <v>7</v>
      </c>
      <c r="E77" s="185">
        <v>7.33</v>
      </c>
      <c r="F77" s="185">
        <f t="shared" si="4"/>
        <v>0.33000000000000007</v>
      </c>
      <c r="G77" s="186">
        <f t="shared" si="5"/>
        <v>4.7142857142857153E-2</v>
      </c>
      <c r="H77" s="77">
        <f>'3-4YO 2026-27 step-by-step'!AA79</f>
        <v>7.54</v>
      </c>
      <c r="I77" s="77">
        <f t="shared" si="6"/>
        <v>0.20999999999999996</v>
      </c>
      <c r="J77" s="130">
        <f t="shared" si="7"/>
        <v>2.8649386084583898E-2</v>
      </c>
    </row>
    <row r="78" spans="1:10" x14ac:dyDescent="0.35">
      <c r="A78" s="75" t="s">
        <v>104</v>
      </c>
      <c r="B78" s="74">
        <v>303</v>
      </c>
      <c r="C78" s="75" t="s">
        <v>107</v>
      </c>
      <c r="D78" s="77">
        <v>6.76</v>
      </c>
      <c r="E78" s="185">
        <v>7.08</v>
      </c>
      <c r="F78" s="185">
        <f t="shared" si="4"/>
        <v>0.32000000000000028</v>
      </c>
      <c r="G78" s="186">
        <f t="shared" si="5"/>
        <v>4.7337278106508916E-2</v>
      </c>
      <c r="H78" s="77">
        <f>'3-4YO 2026-27 step-by-step'!AA80</f>
        <v>7.29</v>
      </c>
      <c r="I78" s="77">
        <f t="shared" si="6"/>
        <v>0.20999999999999996</v>
      </c>
      <c r="J78" s="130">
        <f t="shared" si="7"/>
        <v>2.9661016949152536E-2</v>
      </c>
    </row>
    <row r="79" spans="1:10" x14ac:dyDescent="0.35">
      <c r="A79" s="75" t="s">
        <v>104</v>
      </c>
      <c r="B79" s="74">
        <v>304</v>
      </c>
      <c r="C79" s="75" t="s">
        <v>108</v>
      </c>
      <c r="D79" s="77">
        <v>6.8</v>
      </c>
      <c r="E79" s="185">
        <v>7.07</v>
      </c>
      <c r="F79" s="185">
        <f t="shared" si="4"/>
        <v>0.27000000000000046</v>
      </c>
      <c r="G79" s="186">
        <f t="shared" si="5"/>
        <v>3.9705882352941244E-2</v>
      </c>
      <c r="H79" s="77">
        <f>'3-4YO 2026-27 step-by-step'!AA81</f>
        <v>7.27</v>
      </c>
      <c r="I79" s="77">
        <f t="shared" si="6"/>
        <v>0.19999999999999929</v>
      </c>
      <c r="J79" s="130">
        <f t="shared" si="7"/>
        <v>2.8288543140028186E-2</v>
      </c>
    </row>
    <row r="80" spans="1:10" x14ac:dyDescent="0.35">
      <c r="A80" s="75" t="s">
        <v>104</v>
      </c>
      <c r="B80" s="74">
        <v>305</v>
      </c>
      <c r="C80" s="75" t="s">
        <v>109</v>
      </c>
      <c r="D80" s="77">
        <v>6.68</v>
      </c>
      <c r="E80" s="185">
        <v>7.04</v>
      </c>
      <c r="F80" s="185">
        <f t="shared" si="4"/>
        <v>0.36000000000000032</v>
      </c>
      <c r="G80" s="186">
        <f t="shared" si="5"/>
        <v>5.3892215568862326E-2</v>
      </c>
      <c r="H80" s="77">
        <f>'3-4YO 2026-27 step-by-step'!AA82</f>
        <v>7.24</v>
      </c>
      <c r="I80" s="77">
        <f t="shared" si="6"/>
        <v>0.20000000000000018</v>
      </c>
      <c r="J80" s="130">
        <f t="shared" si="7"/>
        <v>2.8409090909090936E-2</v>
      </c>
    </row>
    <row r="81" spans="1:10" x14ac:dyDescent="0.35">
      <c r="A81" s="75" t="s">
        <v>104</v>
      </c>
      <c r="B81" s="74">
        <v>306</v>
      </c>
      <c r="C81" s="75" t="s">
        <v>110</v>
      </c>
      <c r="D81" s="77">
        <v>7.08</v>
      </c>
      <c r="E81" s="185">
        <v>7.47</v>
      </c>
      <c r="F81" s="185">
        <f t="shared" si="4"/>
        <v>0.38999999999999968</v>
      </c>
      <c r="G81" s="186">
        <f t="shared" si="5"/>
        <v>5.5084745762711822E-2</v>
      </c>
      <c r="H81" s="77">
        <f>'3-4YO 2026-27 step-by-step'!AA83</f>
        <v>7.69</v>
      </c>
      <c r="I81" s="77">
        <f t="shared" si="6"/>
        <v>0.22000000000000064</v>
      </c>
      <c r="J81" s="130">
        <f t="shared" si="7"/>
        <v>2.945113788487291E-2</v>
      </c>
    </row>
    <row r="82" spans="1:10" x14ac:dyDescent="0.35">
      <c r="A82" s="75" t="s">
        <v>104</v>
      </c>
      <c r="B82" s="74">
        <v>307</v>
      </c>
      <c r="C82" s="75" t="s">
        <v>111</v>
      </c>
      <c r="D82" s="77">
        <v>6.99</v>
      </c>
      <c r="E82" s="185">
        <v>7.29</v>
      </c>
      <c r="F82" s="185">
        <f t="shared" si="4"/>
        <v>0.29999999999999982</v>
      </c>
      <c r="G82" s="186">
        <f t="shared" si="5"/>
        <v>4.291845493562229E-2</v>
      </c>
      <c r="H82" s="77">
        <f>'3-4YO 2026-27 step-by-step'!AA84</f>
        <v>7.5</v>
      </c>
      <c r="I82" s="77">
        <f t="shared" si="6"/>
        <v>0.20999999999999996</v>
      </c>
      <c r="J82" s="130">
        <f t="shared" si="7"/>
        <v>2.8806584362139911E-2</v>
      </c>
    </row>
    <row r="83" spans="1:10" x14ac:dyDescent="0.35">
      <c r="A83" s="75" t="s">
        <v>104</v>
      </c>
      <c r="B83" s="74">
        <v>308</v>
      </c>
      <c r="C83" s="75" t="s">
        <v>112</v>
      </c>
      <c r="D83" s="77">
        <v>6.93</v>
      </c>
      <c r="E83" s="185">
        <v>7.23</v>
      </c>
      <c r="F83" s="185">
        <f t="shared" si="4"/>
        <v>0.30000000000000071</v>
      </c>
      <c r="G83" s="186">
        <f t="shared" si="5"/>
        <v>4.3290043290043392E-2</v>
      </c>
      <c r="H83" s="77">
        <f>'3-4YO 2026-27 step-by-step'!AA85</f>
        <v>7.44</v>
      </c>
      <c r="I83" s="77">
        <f t="shared" si="6"/>
        <v>0.20999999999999996</v>
      </c>
      <c r="J83" s="130">
        <f t="shared" si="7"/>
        <v>2.9045643153526965E-2</v>
      </c>
    </row>
    <row r="84" spans="1:10" x14ac:dyDescent="0.35">
      <c r="A84" s="75" t="s">
        <v>104</v>
      </c>
      <c r="B84" s="74">
        <v>203</v>
      </c>
      <c r="C84" s="75" t="s">
        <v>113</v>
      </c>
      <c r="D84" s="77">
        <v>7.87</v>
      </c>
      <c r="E84" s="185">
        <v>8.31</v>
      </c>
      <c r="F84" s="185">
        <f t="shared" si="4"/>
        <v>0.44000000000000039</v>
      </c>
      <c r="G84" s="186">
        <f t="shared" si="5"/>
        <v>5.5908513341804369E-2</v>
      </c>
      <c r="H84" s="77">
        <f>'3-4YO 2026-27 step-by-step'!AA86</f>
        <v>8.5500000000000007</v>
      </c>
      <c r="I84" s="77">
        <f t="shared" si="6"/>
        <v>0.24000000000000021</v>
      </c>
      <c r="J84" s="130">
        <f t="shared" si="7"/>
        <v>2.8880866425992805E-2</v>
      </c>
    </row>
    <row r="85" spans="1:10" x14ac:dyDescent="0.35">
      <c r="A85" s="75" t="s">
        <v>104</v>
      </c>
      <c r="B85" s="74">
        <v>310</v>
      </c>
      <c r="C85" s="75" t="s">
        <v>114</v>
      </c>
      <c r="D85" s="77">
        <v>6.85</v>
      </c>
      <c r="E85" s="185">
        <v>7.18</v>
      </c>
      <c r="F85" s="185">
        <f t="shared" si="4"/>
        <v>0.33000000000000007</v>
      </c>
      <c r="G85" s="186">
        <f t="shared" si="5"/>
        <v>4.8175182481751837E-2</v>
      </c>
      <c r="H85" s="77">
        <f>'3-4YO 2026-27 step-by-step'!AA87</f>
        <v>7.39</v>
      </c>
      <c r="I85" s="77">
        <f t="shared" si="6"/>
        <v>0.20999999999999996</v>
      </c>
      <c r="J85" s="130">
        <f t="shared" si="7"/>
        <v>2.9247910863509745E-2</v>
      </c>
    </row>
    <row r="86" spans="1:10" x14ac:dyDescent="0.35">
      <c r="A86" s="75" t="s">
        <v>104</v>
      </c>
      <c r="B86" s="74">
        <v>311</v>
      </c>
      <c r="C86" s="75" t="s">
        <v>115</v>
      </c>
      <c r="D86" s="77">
        <v>6.4</v>
      </c>
      <c r="E86" s="185">
        <v>6.67</v>
      </c>
      <c r="F86" s="185">
        <f t="shared" si="4"/>
        <v>0.26999999999999957</v>
      </c>
      <c r="G86" s="186">
        <f t="shared" si="5"/>
        <v>4.2187499999999933E-2</v>
      </c>
      <c r="H86" s="77">
        <f>'3-4YO 2026-27 step-by-step'!AA88</f>
        <v>6.87</v>
      </c>
      <c r="I86" s="77">
        <f t="shared" si="6"/>
        <v>0.20000000000000018</v>
      </c>
      <c r="J86" s="130">
        <f t="shared" si="7"/>
        <v>2.9985007496251902E-2</v>
      </c>
    </row>
    <row r="87" spans="1:10" x14ac:dyDescent="0.35">
      <c r="A87" s="75" t="s">
        <v>104</v>
      </c>
      <c r="B87" s="74">
        <v>312</v>
      </c>
      <c r="C87" s="75" t="s">
        <v>116</v>
      </c>
      <c r="D87" s="77">
        <v>6.81</v>
      </c>
      <c r="E87" s="185">
        <v>7.17</v>
      </c>
      <c r="F87" s="185">
        <f t="shared" si="4"/>
        <v>0.36000000000000032</v>
      </c>
      <c r="G87" s="186">
        <f t="shared" si="5"/>
        <v>5.2863436123348068E-2</v>
      </c>
      <c r="H87" s="77">
        <f>'3-4YO 2026-27 step-by-step'!AA89</f>
        <v>7.38</v>
      </c>
      <c r="I87" s="77">
        <f t="shared" si="6"/>
        <v>0.20999999999999996</v>
      </c>
      <c r="J87" s="130">
        <f t="shared" si="7"/>
        <v>2.928870292887029E-2</v>
      </c>
    </row>
    <row r="88" spans="1:10" x14ac:dyDescent="0.35">
      <c r="A88" s="75" t="s">
        <v>104</v>
      </c>
      <c r="B88" s="74">
        <v>313</v>
      </c>
      <c r="C88" s="75" t="s">
        <v>117</v>
      </c>
      <c r="D88" s="77">
        <v>7</v>
      </c>
      <c r="E88" s="185">
        <v>7.32</v>
      </c>
      <c r="F88" s="185">
        <f t="shared" si="4"/>
        <v>0.32000000000000028</v>
      </c>
      <c r="G88" s="186">
        <f t="shared" si="5"/>
        <v>4.5714285714285756E-2</v>
      </c>
      <c r="H88" s="77">
        <f>'3-4YO 2026-27 step-by-step'!AA90</f>
        <v>7.53</v>
      </c>
      <c r="I88" s="77">
        <f t="shared" si="6"/>
        <v>0.20999999999999996</v>
      </c>
      <c r="J88" s="130">
        <f t="shared" si="7"/>
        <v>2.8688524590163928E-2</v>
      </c>
    </row>
    <row r="89" spans="1:10" x14ac:dyDescent="0.35">
      <c r="A89" s="75" t="s">
        <v>104</v>
      </c>
      <c r="B89" s="74">
        <v>314</v>
      </c>
      <c r="C89" s="75" t="s">
        <v>118</v>
      </c>
      <c r="D89" s="77">
        <v>7.1</v>
      </c>
      <c r="E89" s="185">
        <v>7.4</v>
      </c>
      <c r="F89" s="185">
        <f t="shared" si="4"/>
        <v>0.30000000000000071</v>
      </c>
      <c r="G89" s="186">
        <f t="shared" si="5"/>
        <v>4.2253521126760667E-2</v>
      </c>
      <c r="H89" s="77">
        <f>'3-4YO 2026-27 step-by-step'!AA91</f>
        <v>7.61</v>
      </c>
      <c r="I89" s="77">
        <f t="shared" si="6"/>
        <v>0.20999999999999996</v>
      </c>
      <c r="J89" s="130">
        <f t="shared" si="7"/>
        <v>2.8378378378378373E-2</v>
      </c>
    </row>
    <row r="90" spans="1:10" x14ac:dyDescent="0.35">
      <c r="A90" s="75" t="s">
        <v>104</v>
      </c>
      <c r="B90" s="74">
        <v>315</v>
      </c>
      <c r="C90" s="75" t="s">
        <v>119</v>
      </c>
      <c r="D90" s="77">
        <v>7.08</v>
      </c>
      <c r="E90" s="185">
        <v>7.43</v>
      </c>
      <c r="F90" s="185">
        <f t="shared" si="4"/>
        <v>0.34999999999999964</v>
      </c>
      <c r="G90" s="186">
        <f t="shared" si="5"/>
        <v>4.9435028248587518E-2</v>
      </c>
      <c r="H90" s="77">
        <f>'3-4YO 2026-27 step-by-step'!AA92</f>
        <v>7.64</v>
      </c>
      <c r="I90" s="77">
        <f t="shared" si="6"/>
        <v>0.20999999999999996</v>
      </c>
      <c r="J90" s="130">
        <f t="shared" si="7"/>
        <v>2.8263795423956926E-2</v>
      </c>
    </row>
    <row r="91" spans="1:10" x14ac:dyDescent="0.35">
      <c r="A91" s="75" t="s">
        <v>104</v>
      </c>
      <c r="B91" s="74">
        <v>317</v>
      </c>
      <c r="C91" s="75" t="s">
        <v>120</v>
      </c>
      <c r="D91" s="77">
        <v>6.49</v>
      </c>
      <c r="E91" s="185">
        <v>6.83</v>
      </c>
      <c r="F91" s="185">
        <f t="shared" si="4"/>
        <v>0.33999999999999986</v>
      </c>
      <c r="G91" s="186">
        <f t="shared" si="5"/>
        <v>5.2388289676425247E-2</v>
      </c>
      <c r="H91" s="77">
        <f>'3-4YO 2026-27 step-by-step'!AA93</f>
        <v>7.03</v>
      </c>
      <c r="I91" s="77">
        <f t="shared" si="6"/>
        <v>0.20000000000000018</v>
      </c>
      <c r="J91" s="130">
        <f t="shared" si="7"/>
        <v>2.92825768667643E-2</v>
      </c>
    </row>
    <row r="92" spans="1:10" x14ac:dyDescent="0.35">
      <c r="A92" s="75" t="s">
        <v>104</v>
      </c>
      <c r="B92" s="74">
        <v>318</v>
      </c>
      <c r="C92" s="75" t="s">
        <v>121</v>
      </c>
      <c r="D92" s="77">
        <v>7.14</v>
      </c>
      <c r="E92" s="185">
        <v>7.49</v>
      </c>
      <c r="F92" s="185">
        <f t="shared" si="4"/>
        <v>0.35000000000000053</v>
      </c>
      <c r="G92" s="186">
        <f t="shared" si="5"/>
        <v>4.9019607843137331E-2</v>
      </c>
      <c r="H92" s="77">
        <f>'3-4YO 2026-27 step-by-step'!AA94</f>
        <v>7.71</v>
      </c>
      <c r="I92" s="77">
        <f t="shared" si="6"/>
        <v>0.21999999999999975</v>
      </c>
      <c r="J92" s="130">
        <f t="shared" si="7"/>
        <v>2.9372496662216255E-2</v>
      </c>
    </row>
    <row r="93" spans="1:10" x14ac:dyDescent="0.35">
      <c r="A93" s="75" t="s">
        <v>104</v>
      </c>
      <c r="B93" s="74">
        <v>319</v>
      </c>
      <c r="C93" s="75" t="s">
        <v>122</v>
      </c>
      <c r="D93" s="77">
        <v>7.06</v>
      </c>
      <c r="E93" s="185">
        <v>7.22</v>
      </c>
      <c r="F93" s="185">
        <f t="shared" si="4"/>
        <v>0.16000000000000014</v>
      </c>
      <c r="G93" s="186">
        <f t="shared" si="5"/>
        <v>2.266288951841362E-2</v>
      </c>
      <c r="H93" s="77">
        <f>'3-4YO 2026-27 step-by-step'!AA95</f>
        <v>7.43</v>
      </c>
      <c r="I93" s="77">
        <f t="shared" si="6"/>
        <v>0.20999999999999996</v>
      </c>
      <c r="J93" s="130">
        <f t="shared" si="7"/>
        <v>2.9085872576177282E-2</v>
      </c>
    </row>
    <row r="94" spans="1:10" x14ac:dyDescent="0.35">
      <c r="A94" s="75" t="s">
        <v>104</v>
      </c>
      <c r="B94" s="74">
        <v>320</v>
      </c>
      <c r="C94" s="75" t="s">
        <v>123</v>
      </c>
      <c r="D94" s="77">
        <v>6.52</v>
      </c>
      <c r="E94" s="185">
        <v>6.76</v>
      </c>
      <c r="F94" s="185">
        <f t="shared" si="4"/>
        <v>0.24000000000000021</v>
      </c>
      <c r="G94" s="186">
        <f t="shared" si="5"/>
        <v>3.6809815950920283E-2</v>
      </c>
      <c r="H94" s="77">
        <f>'3-4YO 2026-27 step-by-step'!AA96</f>
        <v>6.96</v>
      </c>
      <c r="I94" s="77">
        <f t="shared" si="6"/>
        <v>0.20000000000000018</v>
      </c>
      <c r="J94" s="130">
        <f t="shared" si="7"/>
        <v>2.9585798816568074E-2</v>
      </c>
    </row>
    <row r="95" spans="1:10" x14ac:dyDescent="0.35">
      <c r="A95" s="75" t="s">
        <v>124</v>
      </c>
      <c r="B95" s="74">
        <v>867</v>
      </c>
      <c r="C95" s="75" t="s">
        <v>125</v>
      </c>
      <c r="D95" s="77">
        <v>6.73</v>
      </c>
      <c r="E95" s="185">
        <v>7</v>
      </c>
      <c r="F95" s="185">
        <f t="shared" si="4"/>
        <v>0.26999999999999957</v>
      </c>
      <c r="G95" s="186">
        <f t="shared" si="5"/>
        <v>4.0118870728083143E-2</v>
      </c>
      <c r="H95" s="77">
        <f>'3-4YO 2026-27 step-by-step'!AA97</f>
        <v>7.2</v>
      </c>
      <c r="I95" s="77">
        <f t="shared" si="6"/>
        <v>0.20000000000000018</v>
      </c>
      <c r="J95" s="130">
        <f t="shared" si="7"/>
        <v>2.8571428571428598E-2</v>
      </c>
    </row>
    <row r="96" spans="1:10" x14ac:dyDescent="0.35">
      <c r="A96" s="75" t="s">
        <v>124</v>
      </c>
      <c r="B96" s="74">
        <v>846</v>
      </c>
      <c r="C96" s="75" t="s">
        <v>126</v>
      </c>
      <c r="D96" s="77">
        <v>6.1</v>
      </c>
      <c r="E96" s="185">
        <v>7.02</v>
      </c>
      <c r="F96" s="185">
        <f t="shared" si="4"/>
        <v>0.91999999999999993</v>
      </c>
      <c r="G96" s="186">
        <f t="shared" si="5"/>
        <v>0.15081967213114753</v>
      </c>
      <c r="H96" s="77">
        <f>'3-4YO 2026-27 step-by-step'!AA98</f>
        <v>7.22</v>
      </c>
      <c r="I96" s="77">
        <f t="shared" si="6"/>
        <v>0.20000000000000018</v>
      </c>
      <c r="J96" s="130">
        <f t="shared" si="7"/>
        <v>2.8490028490028518E-2</v>
      </c>
    </row>
    <row r="97" spans="1:10" x14ac:dyDescent="0.35">
      <c r="A97" s="75" t="s">
        <v>124</v>
      </c>
      <c r="B97" s="74">
        <v>825</v>
      </c>
      <c r="C97" s="75" t="s">
        <v>127</v>
      </c>
      <c r="D97" s="77">
        <v>6.44</v>
      </c>
      <c r="E97" s="185">
        <v>6.73</v>
      </c>
      <c r="F97" s="185">
        <f t="shared" si="4"/>
        <v>0.29000000000000004</v>
      </c>
      <c r="G97" s="186">
        <f t="shared" si="5"/>
        <v>4.503105590062112E-2</v>
      </c>
      <c r="H97" s="77">
        <f>'3-4YO 2026-27 step-by-step'!AA99</f>
        <v>6.93</v>
      </c>
      <c r="I97" s="77">
        <f t="shared" si="6"/>
        <v>0.19999999999999929</v>
      </c>
      <c r="J97" s="130">
        <f t="shared" si="7"/>
        <v>2.9717682020802268E-2</v>
      </c>
    </row>
    <row r="98" spans="1:10" x14ac:dyDescent="0.35">
      <c r="A98" s="75" t="s">
        <v>124</v>
      </c>
      <c r="B98" s="74">
        <v>845</v>
      </c>
      <c r="C98" s="75" t="s">
        <v>128</v>
      </c>
      <c r="D98" s="77">
        <v>5.97</v>
      </c>
      <c r="E98" s="185">
        <v>6.31</v>
      </c>
      <c r="F98" s="185">
        <f t="shared" si="4"/>
        <v>0.33999999999999986</v>
      </c>
      <c r="G98" s="186">
        <f t="shared" si="5"/>
        <v>5.6951423785594618E-2</v>
      </c>
      <c r="H98" s="77">
        <f>'3-4YO 2026-27 step-by-step'!AA100</f>
        <v>6.49</v>
      </c>
      <c r="I98" s="77">
        <f t="shared" si="6"/>
        <v>0.1800000000000006</v>
      </c>
      <c r="J98" s="130">
        <f t="shared" si="7"/>
        <v>2.8526148969889163E-2</v>
      </c>
    </row>
    <row r="99" spans="1:10" x14ac:dyDescent="0.35">
      <c r="A99" s="75" t="s">
        <v>124</v>
      </c>
      <c r="B99" s="74">
        <v>850</v>
      </c>
      <c r="C99" s="75" t="s">
        <v>129</v>
      </c>
      <c r="D99" s="77">
        <v>6.16</v>
      </c>
      <c r="E99" s="185">
        <v>6.38</v>
      </c>
      <c r="F99" s="185">
        <f t="shared" si="4"/>
        <v>0.21999999999999975</v>
      </c>
      <c r="G99" s="186">
        <f t="shared" si="5"/>
        <v>3.5714285714285671E-2</v>
      </c>
      <c r="H99" s="77">
        <f>'3-4YO 2026-27 step-by-step'!AA101</f>
        <v>6.56</v>
      </c>
      <c r="I99" s="77">
        <f t="shared" si="6"/>
        <v>0.17999999999999972</v>
      </c>
      <c r="J99" s="130">
        <f t="shared" si="7"/>
        <v>2.8213166144200583E-2</v>
      </c>
    </row>
    <row r="100" spans="1:10" x14ac:dyDescent="0.35">
      <c r="A100" s="75" t="s">
        <v>124</v>
      </c>
      <c r="B100" s="74">
        <v>921</v>
      </c>
      <c r="C100" s="75" t="s">
        <v>130</v>
      </c>
      <c r="D100" s="77">
        <v>5.86</v>
      </c>
      <c r="E100" s="185">
        <v>6.06</v>
      </c>
      <c r="F100" s="185">
        <f t="shared" si="4"/>
        <v>0.19999999999999929</v>
      </c>
      <c r="G100" s="186">
        <f t="shared" si="5"/>
        <v>3.4129692832764381E-2</v>
      </c>
      <c r="H100" s="77">
        <f>'3-4YO 2026-27 step-by-step'!AA102</f>
        <v>6.24</v>
      </c>
      <c r="I100" s="77">
        <f t="shared" si="6"/>
        <v>0.1800000000000006</v>
      </c>
      <c r="J100" s="130">
        <f t="shared" si="7"/>
        <v>2.9702970297029806E-2</v>
      </c>
    </row>
    <row r="101" spans="1:10" x14ac:dyDescent="0.35">
      <c r="A101" s="75" t="s">
        <v>124</v>
      </c>
      <c r="B101" s="74">
        <v>886</v>
      </c>
      <c r="C101" s="75" t="s">
        <v>131</v>
      </c>
      <c r="D101" s="77">
        <v>5.99</v>
      </c>
      <c r="E101" s="185">
        <v>6.25</v>
      </c>
      <c r="F101" s="185">
        <f t="shared" si="4"/>
        <v>0.25999999999999979</v>
      </c>
      <c r="G101" s="186">
        <f t="shared" si="5"/>
        <v>4.3405676126878096E-2</v>
      </c>
      <c r="H101" s="77">
        <f>'3-4YO 2026-27 step-by-step'!AA103</f>
        <v>6.43</v>
      </c>
      <c r="I101" s="77">
        <f t="shared" si="6"/>
        <v>0.17999999999999972</v>
      </c>
      <c r="J101" s="130">
        <f t="shared" si="7"/>
        <v>2.8799999999999954E-2</v>
      </c>
    </row>
    <row r="102" spans="1:10" x14ac:dyDescent="0.35">
      <c r="A102" s="75" t="s">
        <v>124</v>
      </c>
      <c r="B102" s="74">
        <v>887</v>
      </c>
      <c r="C102" s="75" t="s">
        <v>132</v>
      </c>
      <c r="D102" s="77">
        <v>5.79</v>
      </c>
      <c r="E102" s="185">
        <v>6.05</v>
      </c>
      <c r="F102" s="185">
        <f t="shared" si="4"/>
        <v>0.25999999999999979</v>
      </c>
      <c r="G102" s="186">
        <f t="shared" si="5"/>
        <v>4.4905008635578544E-2</v>
      </c>
      <c r="H102" s="77">
        <f>'3-4YO 2026-27 step-by-step'!AA104</f>
        <v>6.23</v>
      </c>
      <c r="I102" s="77">
        <f t="shared" si="6"/>
        <v>0.1800000000000006</v>
      </c>
      <c r="J102" s="130">
        <f t="shared" si="7"/>
        <v>2.975206611570258E-2</v>
      </c>
    </row>
    <row r="103" spans="1:10" x14ac:dyDescent="0.35">
      <c r="A103" s="75" t="s">
        <v>124</v>
      </c>
      <c r="B103" s="74">
        <v>826</v>
      </c>
      <c r="C103" s="75" t="s">
        <v>133</v>
      </c>
      <c r="D103" s="77">
        <v>6.36</v>
      </c>
      <c r="E103" s="185">
        <v>6.67</v>
      </c>
      <c r="F103" s="185">
        <f t="shared" si="4"/>
        <v>0.30999999999999961</v>
      </c>
      <c r="G103" s="186">
        <f t="shared" si="5"/>
        <v>4.8742138364779808E-2</v>
      </c>
      <c r="H103" s="77">
        <f>'3-4YO 2026-27 step-by-step'!AA105</f>
        <v>6.86</v>
      </c>
      <c r="I103" s="77">
        <f t="shared" si="6"/>
        <v>0.19000000000000039</v>
      </c>
      <c r="J103" s="130">
        <f t="shared" si="7"/>
        <v>2.8485757121439338E-2</v>
      </c>
    </row>
    <row r="104" spans="1:10" x14ac:dyDescent="0.35">
      <c r="A104" s="75" t="s">
        <v>124</v>
      </c>
      <c r="B104" s="74">
        <v>931</v>
      </c>
      <c r="C104" s="75" t="s">
        <v>134</v>
      </c>
      <c r="D104" s="77">
        <v>6</v>
      </c>
      <c r="E104" s="185">
        <v>6.25</v>
      </c>
      <c r="F104" s="185">
        <f t="shared" si="4"/>
        <v>0.25</v>
      </c>
      <c r="G104" s="186">
        <f t="shared" si="5"/>
        <v>4.1666666666666664E-2</v>
      </c>
      <c r="H104" s="77">
        <f>'3-4YO 2026-27 step-by-step'!AA106</f>
        <v>6.43</v>
      </c>
      <c r="I104" s="77">
        <f t="shared" si="6"/>
        <v>0.17999999999999972</v>
      </c>
      <c r="J104" s="130">
        <f t="shared" si="7"/>
        <v>2.8799999999999954E-2</v>
      </c>
    </row>
    <row r="105" spans="1:10" x14ac:dyDescent="0.35">
      <c r="A105" s="75" t="s">
        <v>124</v>
      </c>
      <c r="B105" s="74">
        <v>851</v>
      </c>
      <c r="C105" s="75" t="s">
        <v>135</v>
      </c>
      <c r="D105" s="77">
        <v>6.4</v>
      </c>
      <c r="E105" s="185">
        <v>6.97</v>
      </c>
      <c r="F105" s="185">
        <f t="shared" si="4"/>
        <v>0.5699999999999994</v>
      </c>
      <c r="G105" s="186">
        <f t="shared" si="5"/>
        <v>8.9062499999999906E-2</v>
      </c>
      <c r="H105" s="77">
        <f>'3-4YO 2026-27 step-by-step'!AA107</f>
        <v>7.17</v>
      </c>
      <c r="I105" s="77">
        <f t="shared" si="6"/>
        <v>0.20000000000000018</v>
      </c>
      <c r="J105" s="130">
        <f t="shared" si="7"/>
        <v>2.8694404591104762E-2</v>
      </c>
    </row>
    <row r="106" spans="1:10" x14ac:dyDescent="0.35">
      <c r="A106" s="75" t="s">
        <v>124</v>
      </c>
      <c r="B106" s="74">
        <v>870</v>
      </c>
      <c r="C106" s="75" t="s">
        <v>136</v>
      </c>
      <c r="D106" s="77">
        <v>6.86</v>
      </c>
      <c r="E106" s="185">
        <v>7.09</v>
      </c>
      <c r="F106" s="185">
        <f t="shared" si="4"/>
        <v>0.22999999999999954</v>
      </c>
      <c r="G106" s="186">
        <f t="shared" si="5"/>
        <v>3.3527696793002847E-2</v>
      </c>
      <c r="H106" s="77">
        <f>'3-4YO 2026-27 step-by-step'!AA108</f>
        <v>7.3</v>
      </c>
      <c r="I106" s="77">
        <f t="shared" si="6"/>
        <v>0.20999999999999996</v>
      </c>
      <c r="J106" s="130">
        <f t="shared" si="7"/>
        <v>2.9619181946403381E-2</v>
      </c>
    </row>
    <row r="107" spans="1:10" x14ac:dyDescent="0.35">
      <c r="A107" s="75" t="s">
        <v>124</v>
      </c>
      <c r="B107" s="74">
        <v>871</v>
      </c>
      <c r="C107" s="75" t="s">
        <v>137</v>
      </c>
      <c r="D107" s="77">
        <v>6.95</v>
      </c>
      <c r="E107" s="185">
        <v>7.22</v>
      </c>
      <c r="F107" s="185">
        <f t="shared" si="4"/>
        <v>0.26999999999999957</v>
      </c>
      <c r="G107" s="186">
        <f t="shared" si="5"/>
        <v>3.8848920863309287E-2</v>
      </c>
      <c r="H107" s="77">
        <f>'3-4YO 2026-27 step-by-step'!AA109</f>
        <v>7.43</v>
      </c>
      <c r="I107" s="77">
        <f t="shared" si="6"/>
        <v>0.20999999999999996</v>
      </c>
      <c r="J107" s="130">
        <f t="shared" si="7"/>
        <v>2.9085872576177282E-2</v>
      </c>
    </row>
    <row r="108" spans="1:10" x14ac:dyDescent="0.35">
      <c r="A108" s="75" t="s">
        <v>124</v>
      </c>
      <c r="B108" s="74">
        <v>852</v>
      </c>
      <c r="C108" s="75" t="s">
        <v>138</v>
      </c>
      <c r="D108" s="77">
        <v>6.62</v>
      </c>
      <c r="E108" s="185">
        <v>6.81</v>
      </c>
      <c r="F108" s="185">
        <f t="shared" si="4"/>
        <v>0.1899999999999995</v>
      </c>
      <c r="G108" s="186">
        <f t="shared" si="5"/>
        <v>2.87009063444108E-2</v>
      </c>
      <c r="H108" s="77">
        <f>'3-4YO 2026-27 step-by-step'!AA110</f>
        <v>7.01</v>
      </c>
      <c r="I108" s="77">
        <f t="shared" si="6"/>
        <v>0.20000000000000018</v>
      </c>
      <c r="J108" s="130">
        <f t="shared" si="7"/>
        <v>2.9368575624082259E-2</v>
      </c>
    </row>
    <row r="109" spans="1:10" x14ac:dyDescent="0.35">
      <c r="A109" s="75" t="s">
        <v>124</v>
      </c>
      <c r="B109" s="74">
        <v>936</v>
      </c>
      <c r="C109" s="75" t="s">
        <v>139</v>
      </c>
      <c r="D109" s="77">
        <v>7.08</v>
      </c>
      <c r="E109" s="185">
        <v>7.28</v>
      </c>
      <c r="F109" s="185">
        <f t="shared" si="4"/>
        <v>0.20000000000000018</v>
      </c>
      <c r="G109" s="186">
        <f t="shared" si="5"/>
        <v>2.8248587570621493E-2</v>
      </c>
      <c r="H109" s="77">
        <f>'3-4YO 2026-27 step-by-step'!AA111</f>
        <v>7.49</v>
      </c>
      <c r="I109" s="77">
        <f t="shared" si="6"/>
        <v>0.20999999999999996</v>
      </c>
      <c r="J109" s="130">
        <f t="shared" si="7"/>
        <v>2.8846153846153841E-2</v>
      </c>
    </row>
    <row r="110" spans="1:10" x14ac:dyDescent="0.35">
      <c r="A110" s="75" t="s">
        <v>124</v>
      </c>
      <c r="B110" s="74">
        <v>869</v>
      </c>
      <c r="C110" s="75" t="s">
        <v>140</v>
      </c>
      <c r="D110" s="77">
        <v>6.49</v>
      </c>
      <c r="E110" s="185">
        <v>6.75</v>
      </c>
      <c r="F110" s="185">
        <f t="shared" si="4"/>
        <v>0.25999999999999979</v>
      </c>
      <c r="G110" s="186">
        <f t="shared" si="5"/>
        <v>4.006163328197223E-2</v>
      </c>
      <c r="H110" s="77">
        <f>'3-4YO 2026-27 step-by-step'!AA112</f>
        <v>6.95</v>
      </c>
      <c r="I110" s="77">
        <f t="shared" si="6"/>
        <v>0.20000000000000018</v>
      </c>
      <c r="J110" s="130">
        <f t="shared" si="7"/>
        <v>2.9629629629629655E-2</v>
      </c>
    </row>
    <row r="111" spans="1:10" x14ac:dyDescent="0.35">
      <c r="A111" s="75" t="s">
        <v>124</v>
      </c>
      <c r="B111" s="74">
        <v>938</v>
      </c>
      <c r="C111" s="75" t="s">
        <v>141</v>
      </c>
      <c r="D111" s="77">
        <v>6.38</v>
      </c>
      <c r="E111" s="185">
        <v>6.55</v>
      </c>
      <c r="F111" s="185">
        <f t="shared" si="4"/>
        <v>0.16999999999999993</v>
      </c>
      <c r="G111" s="186">
        <f t="shared" si="5"/>
        <v>2.664576802507836E-2</v>
      </c>
      <c r="H111" s="77">
        <f>'3-4YO 2026-27 step-by-step'!AA113</f>
        <v>6.74</v>
      </c>
      <c r="I111" s="77">
        <f t="shared" si="6"/>
        <v>0.19000000000000039</v>
      </c>
      <c r="J111" s="130">
        <f t="shared" si="7"/>
        <v>2.9007633587786321E-2</v>
      </c>
    </row>
    <row r="112" spans="1:10" x14ac:dyDescent="0.35">
      <c r="A112" s="75" t="s">
        <v>124</v>
      </c>
      <c r="B112" s="74">
        <v>868</v>
      </c>
      <c r="C112" s="75" t="s">
        <v>142</v>
      </c>
      <c r="D112" s="77">
        <v>6.73</v>
      </c>
      <c r="E112" s="185">
        <v>6.94</v>
      </c>
      <c r="F112" s="185">
        <f t="shared" si="4"/>
        <v>0.20999999999999996</v>
      </c>
      <c r="G112" s="186">
        <f t="shared" si="5"/>
        <v>3.120356612184249E-2</v>
      </c>
      <c r="H112" s="77">
        <f>'3-4YO 2026-27 step-by-step'!AA114</f>
        <v>7.14</v>
      </c>
      <c r="I112" s="77">
        <f t="shared" si="6"/>
        <v>0.19999999999999929</v>
      </c>
      <c r="J112" s="130">
        <f t="shared" si="7"/>
        <v>2.8818443804034477E-2</v>
      </c>
    </row>
    <row r="113" spans="1:10" x14ac:dyDescent="0.35">
      <c r="A113" s="75" t="s">
        <v>124</v>
      </c>
      <c r="B113" s="74">
        <v>872</v>
      </c>
      <c r="C113" s="75" t="s">
        <v>143</v>
      </c>
      <c r="D113" s="77">
        <v>6.53</v>
      </c>
      <c r="E113" s="185">
        <v>6.8</v>
      </c>
      <c r="F113" s="185">
        <f t="shared" si="4"/>
        <v>0.26999999999999957</v>
      </c>
      <c r="G113" s="186">
        <f t="shared" si="5"/>
        <v>4.1347626339969308E-2</v>
      </c>
      <c r="H113" s="77">
        <f>'3-4YO 2026-27 step-by-step'!AA115</f>
        <v>7</v>
      </c>
      <c r="I113" s="77">
        <f t="shared" si="6"/>
        <v>0.20000000000000018</v>
      </c>
      <c r="J113" s="130">
        <f t="shared" si="7"/>
        <v>2.941176470588238E-2</v>
      </c>
    </row>
    <row r="114" spans="1:10" x14ac:dyDescent="0.35">
      <c r="A114" s="75" t="s">
        <v>144</v>
      </c>
      <c r="B114" s="74">
        <v>800</v>
      </c>
      <c r="C114" s="75" t="s">
        <v>145</v>
      </c>
      <c r="D114" s="77">
        <v>5.94</v>
      </c>
      <c r="E114" s="185">
        <v>6.41</v>
      </c>
      <c r="F114" s="185">
        <f t="shared" si="4"/>
        <v>0.46999999999999975</v>
      </c>
      <c r="G114" s="186">
        <f t="shared" si="5"/>
        <v>7.9124579124579084E-2</v>
      </c>
      <c r="H114" s="77">
        <f>'3-4YO 2026-27 step-by-step'!AA116</f>
        <v>6.59</v>
      </c>
      <c r="I114" s="77">
        <f t="shared" si="6"/>
        <v>0.17999999999999972</v>
      </c>
      <c r="J114" s="130">
        <f t="shared" si="7"/>
        <v>2.8081123244929753E-2</v>
      </c>
    </row>
    <row r="115" spans="1:10" x14ac:dyDescent="0.35">
      <c r="A115" s="75" t="s">
        <v>144</v>
      </c>
      <c r="B115" s="74">
        <v>839</v>
      </c>
      <c r="C115" s="75" t="s">
        <v>146</v>
      </c>
      <c r="D115" s="77">
        <v>5.84</v>
      </c>
      <c r="E115" s="185">
        <v>6.36</v>
      </c>
      <c r="F115" s="185">
        <f t="shared" si="4"/>
        <v>0.52000000000000046</v>
      </c>
      <c r="G115" s="186">
        <f t="shared" si="5"/>
        <v>8.9041095890411037E-2</v>
      </c>
      <c r="H115" s="77">
        <f>'3-4YO 2026-27 step-by-step'!AA117</f>
        <v>6.54</v>
      </c>
      <c r="I115" s="77">
        <f t="shared" si="6"/>
        <v>0.17999999999999972</v>
      </c>
      <c r="J115" s="130">
        <f t="shared" si="7"/>
        <v>2.8301886792452786E-2</v>
      </c>
    </row>
    <row r="116" spans="1:10" x14ac:dyDescent="0.35">
      <c r="A116" s="75" t="s">
        <v>144</v>
      </c>
      <c r="B116" s="74">
        <v>801</v>
      </c>
      <c r="C116" s="75" t="s">
        <v>147</v>
      </c>
      <c r="D116" s="77">
        <v>6.12</v>
      </c>
      <c r="E116" s="185">
        <v>6.5</v>
      </c>
      <c r="F116" s="185">
        <f t="shared" si="4"/>
        <v>0.37999999999999989</v>
      </c>
      <c r="G116" s="186">
        <f t="shared" si="5"/>
        <v>6.2091503267973837E-2</v>
      </c>
      <c r="H116" s="77">
        <f>'3-4YO 2026-27 step-by-step'!AA118</f>
        <v>6.69</v>
      </c>
      <c r="I116" s="77">
        <f t="shared" si="6"/>
        <v>0.19000000000000039</v>
      </c>
      <c r="J116" s="130">
        <f t="shared" si="7"/>
        <v>2.9230769230769289E-2</v>
      </c>
    </row>
    <row r="117" spans="1:10" x14ac:dyDescent="0.35">
      <c r="A117" s="75" t="s">
        <v>144</v>
      </c>
      <c r="B117" s="74">
        <v>908</v>
      </c>
      <c r="C117" s="75" t="s">
        <v>148</v>
      </c>
      <c r="D117" s="77">
        <v>5.71</v>
      </c>
      <c r="E117" s="185">
        <v>6.01</v>
      </c>
      <c r="F117" s="185">
        <f t="shared" si="4"/>
        <v>0.29999999999999982</v>
      </c>
      <c r="G117" s="186">
        <f t="shared" si="5"/>
        <v>5.2539404553415034E-2</v>
      </c>
      <c r="H117" s="77">
        <f>'3-4YO 2026-27 step-by-step'!AA119</f>
        <v>6.2</v>
      </c>
      <c r="I117" s="77">
        <f t="shared" si="6"/>
        <v>0.19000000000000039</v>
      </c>
      <c r="J117" s="130">
        <f t="shared" si="7"/>
        <v>3.1613976705490918E-2</v>
      </c>
    </row>
    <row r="118" spans="1:10" x14ac:dyDescent="0.35">
      <c r="A118" s="75" t="s">
        <v>144</v>
      </c>
      <c r="B118" s="74">
        <v>878</v>
      </c>
      <c r="C118" s="75" t="s">
        <v>149</v>
      </c>
      <c r="D118" s="77">
        <v>5.71</v>
      </c>
      <c r="E118" s="185">
        <v>6.01</v>
      </c>
      <c r="F118" s="185">
        <f t="shared" si="4"/>
        <v>0.29999999999999982</v>
      </c>
      <c r="G118" s="186">
        <f t="shared" si="5"/>
        <v>5.2539404553415034E-2</v>
      </c>
      <c r="H118" s="77">
        <f>'3-4YO 2026-27 step-by-step'!AA120</f>
        <v>6.2</v>
      </c>
      <c r="I118" s="77">
        <f t="shared" si="6"/>
        <v>0.19000000000000039</v>
      </c>
      <c r="J118" s="130">
        <f t="shared" si="7"/>
        <v>3.1613976705490918E-2</v>
      </c>
    </row>
    <row r="119" spans="1:10" x14ac:dyDescent="0.35">
      <c r="A119" s="75" t="s">
        <v>144</v>
      </c>
      <c r="B119" s="74">
        <v>838</v>
      </c>
      <c r="C119" s="75" t="s">
        <v>150</v>
      </c>
      <c r="D119" s="77">
        <v>5.71</v>
      </c>
      <c r="E119" s="185">
        <v>6.01</v>
      </c>
      <c r="F119" s="185">
        <f t="shared" si="4"/>
        <v>0.29999999999999982</v>
      </c>
      <c r="G119" s="186">
        <f t="shared" si="5"/>
        <v>5.2539404553415034E-2</v>
      </c>
      <c r="H119" s="77">
        <f>'3-4YO 2026-27 step-by-step'!AA121</f>
        <v>6.2</v>
      </c>
      <c r="I119" s="77">
        <f t="shared" si="6"/>
        <v>0.19000000000000039</v>
      </c>
      <c r="J119" s="130">
        <f t="shared" si="7"/>
        <v>3.1613976705490918E-2</v>
      </c>
    </row>
    <row r="120" spans="1:10" x14ac:dyDescent="0.35">
      <c r="A120" s="75" t="s">
        <v>144</v>
      </c>
      <c r="B120" s="74">
        <v>916</v>
      </c>
      <c r="C120" s="75" t="s">
        <v>151</v>
      </c>
      <c r="D120" s="77">
        <v>5.71</v>
      </c>
      <c r="E120" s="185">
        <v>6.03</v>
      </c>
      <c r="F120" s="185">
        <f t="shared" si="4"/>
        <v>0.32000000000000028</v>
      </c>
      <c r="G120" s="186">
        <f t="shared" si="5"/>
        <v>5.6042031523642781E-2</v>
      </c>
      <c r="H120" s="77">
        <f>'3-4YO 2026-27 step-by-step'!AA122</f>
        <v>6.21</v>
      </c>
      <c r="I120" s="77">
        <f t="shared" si="6"/>
        <v>0.17999999999999972</v>
      </c>
      <c r="J120" s="130">
        <f t="shared" si="7"/>
        <v>2.9850746268656667E-2</v>
      </c>
    </row>
    <row r="121" spans="1:10" x14ac:dyDescent="0.35">
      <c r="A121" s="75" t="s">
        <v>144</v>
      </c>
      <c r="B121" s="74">
        <v>802</v>
      </c>
      <c r="C121" s="75" t="s">
        <v>152</v>
      </c>
      <c r="D121" s="77">
        <v>5.84</v>
      </c>
      <c r="E121" s="185">
        <v>6.19</v>
      </c>
      <c r="F121" s="185">
        <f t="shared" si="4"/>
        <v>0.35000000000000053</v>
      </c>
      <c r="G121" s="186">
        <f t="shared" si="5"/>
        <v>5.9931506849315162E-2</v>
      </c>
      <c r="H121" s="77">
        <f>'3-4YO 2026-27 step-by-step'!AA123</f>
        <v>6.37</v>
      </c>
      <c r="I121" s="77">
        <f t="shared" si="6"/>
        <v>0.17999999999999972</v>
      </c>
      <c r="J121" s="130">
        <f t="shared" si="7"/>
        <v>2.9079159935379597E-2</v>
      </c>
    </row>
    <row r="122" spans="1:10" x14ac:dyDescent="0.35">
      <c r="A122" s="75" t="s">
        <v>144</v>
      </c>
      <c r="B122" s="74">
        <v>879</v>
      </c>
      <c r="C122" s="75" t="s">
        <v>153</v>
      </c>
      <c r="D122" s="77">
        <v>5.87</v>
      </c>
      <c r="E122" s="185">
        <v>6.12</v>
      </c>
      <c r="F122" s="185">
        <f t="shared" si="4"/>
        <v>0.25</v>
      </c>
      <c r="G122" s="186">
        <f t="shared" si="5"/>
        <v>4.2589437819420782E-2</v>
      </c>
      <c r="H122" s="77">
        <f>'3-4YO 2026-27 step-by-step'!AA124</f>
        <v>6.3</v>
      </c>
      <c r="I122" s="77">
        <f t="shared" si="6"/>
        <v>0.17999999999999972</v>
      </c>
      <c r="J122" s="130">
        <f t="shared" si="7"/>
        <v>2.9411764705882307E-2</v>
      </c>
    </row>
    <row r="123" spans="1:10" x14ac:dyDescent="0.35">
      <c r="A123" s="75" t="s">
        <v>144</v>
      </c>
      <c r="B123" s="74">
        <v>933</v>
      </c>
      <c r="C123" s="75" t="s">
        <v>154</v>
      </c>
      <c r="D123" s="77">
        <v>5.71</v>
      </c>
      <c r="E123" s="185">
        <v>6.01</v>
      </c>
      <c r="F123" s="185">
        <f t="shared" si="4"/>
        <v>0.29999999999999982</v>
      </c>
      <c r="G123" s="186">
        <f t="shared" si="5"/>
        <v>5.2539404553415034E-2</v>
      </c>
      <c r="H123" s="77">
        <f>'3-4YO 2026-27 step-by-step'!AA125</f>
        <v>6.2</v>
      </c>
      <c r="I123" s="77">
        <f t="shared" si="6"/>
        <v>0.19000000000000039</v>
      </c>
      <c r="J123" s="130">
        <f t="shared" si="7"/>
        <v>3.1613976705490918E-2</v>
      </c>
    </row>
    <row r="124" spans="1:10" x14ac:dyDescent="0.35">
      <c r="A124" s="75" t="s">
        <v>144</v>
      </c>
      <c r="B124" s="74">
        <v>803</v>
      </c>
      <c r="C124" s="75" t="s">
        <v>155</v>
      </c>
      <c r="D124" s="77">
        <v>5.89</v>
      </c>
      <c r="E124" s="185">
        <v>6.4</v>
      </c>
      <c r="F124" s="185">
        <f t="shared" si="4"/>
        <v>0.51000000000000068</v>
      </c>
      <c r="G124" s="186">
        <f t="shared" si="5"/>
        <v>8.6587436332767526E-2</v>
      </c>
      <c r="H124" s="77">
        <f>'3-4YO 2026-27 step-by-step'!AA126</f>
        <v>6.59</v>
      </c>
      <c r="I124" s="77">
        <f t="shared" si="6"/>
        <v>0.1899999999999995</v>
      </c>
      <c r="J124" s="130">
        <f t="shared" si="7"/>
        <v>2.9687499999999922E-2</v>
      </c>
    </row>
    <row r="125" spans="1:10" x14ac:dyDescent="0.35">
      <c r="A125" s="75" t="s">
        <v>144</v>
      </c>
      <c r="B125" s="74">
        <v>866</v>
      </c>
      <c r="C125" s="75" t="s">
        <v>156</v>
      </c>
      <c r="D125" s="77">
        <v>5.87</v>
      </c>
      <c r="E125" s="185">
        <v>6.15</v>
      </c>
      <c r="F125" s="185">
        <f t="shared" si="4"/>
        <v>0.28000000000000025</v>
      </c>
      <c r="G125" s="186">
        <f t="shared" si="5"/>
        <v>4.7700170357751322E-2</v>
      </c>
      <c r="H125" s="77">
        <f>'3-4YO 2026-27 step-by-step'!AA127</f>
        <v>6.32</v>
      </c>
      <c r="I125" s="77">
        <f t="shared" si="6"/>
        <v>0.16999999999999993</v>
      </c>
      <c r="J125" s="130">
        <f t="shared" si="7"/>
        <v>2.7642276422764213E-2</v>
      </c>
    </row>
    <row r="126" spans="1:10" x14ac:dyDescent="0.35">
      <c r="A126" s="75" t="s">
        <v>144</v>
      </c>
      <c r="B126" s="74">
        <v>880</v>
      </c>
      <c r="C126" s="75" t="s">
        <v>157</v>
      </c>
      <c r="D126" s="77">
        <v>5.93</v>
      </c>
      <c r="E126" s="185">
        <v>6.2</v>
      </c>
      <c r="F126" s="185">
        <f t="shared" si="4"/>
        <v>0.27000000000000046</v>
      </c>
      <c r="G126" s="186">
        <f t="shared" si="5"/>
        <v>4.5531197301855057E-2</v>
      </c>
      <c r="H126" s="77">
        <f>'3-4YO 2026-27 step-by-step'!AA128</f>
        <v>6.38</v>
      </c>
      <c r="I126" s="77">
        <f t="shared" si="6"/>
        <v>0.17999999999999972</v>
      </c>
      <c r="J126" s="130">
        <f t="shared" si="7"/>
        <v>2.9032258064516082E-2</v>
      </c>
    </row>
    <row r="127" spans="1:10" x14ac:dyDescent="0.35">
      <c r="A127" s="75" t="s">
        <v>144</v>
      </c>
      <c r="B127" s="74">
        <v>865</v>
      </c>
      <c r="C127" s="75" t="s">
        <v>158</v>
      </c>
      <c r="D127" s="77">
        <v>5.71</v>
      </c>
      <c r="E127" s="185">
        <v>6.01</v>
      </c>
      <c r="F127" s="185">
        <f t="shared" si="4"/>
        <v>0.29999999999999982</v>
      </c>
      <c r="G127" s="186">
        <f t="shared" si="5"/>
        <v>5.2539404553415034E-2</v>
      </c>
      <c r="H127" s="77">
        <f>'3-4YO 2026-27 step-by-step'!AA129</f>
        <v>6.2</v>
      </c>
      <c r="I127" s="77">
        <f t="shared" si="6"/>
        <v>0.19000000000000039</v>
      </c>
      <c r="J127" s="130">
        <f t="shared" si="7"/>
        <v>3.1613976705490918E-2</v>
      </c>
    </row>
    <row r="128" spans="1:10" x14ac:dyDescent="0.35">
      <c r="A128" s="75" t="s">
        <v>159</v>
      </c>
      <c r="B128" s="74">
        <v>330</v>
      </c>
      <c r="C128" s="75" t="s">
        <v>160</v>
      </c>
      <c r="D128" s="77">
        <v>6.2</v>
      </c>
      <c r="E128" s="185">
        <v>6.61</v>
      </c>
      <c r="F128" s="185">
        <f t="shared" si="4"/>
        <v>0.41000000000000014</v>
      </c>
      <c r="G128" s="186">
        <f t="shared" si="5"/>
        <v>6.6129032258064532E-2</v>
      </c>
      <c r="H128" s="77">
        <f>'3-4YO 2026-27 step-by-step'!AA130</f>
        <v>6.8</v>
      </c>
      <c r="I128" s="77">
        <f t="shared" si="6"/>
        <v>0.1899999999999995</v>
      </c>
      <c r="J128" s="130">
        <f t="shared" si="7"/>
        <v>2.8744326777609606E-2</v>
      </c>
    </row>
    <row r="129" spans="1:10" x14ac:dyDescent="0.35">
      <c r="A129" s="75" t="s">
        <v>159</v>
      </c>
      <c r="B129" s="74">
        <v>331</v>
      </c>
      <c r="C129" s="75" t="s">
        <v>161</v>
      </c>
      <c r="D129" s="77">
        <v>5.93</v>
      </c>
      <c r="E129" s="185">
        <v>6.21</v>
      </c>
      <c r="F129" s="185">
        <f t="shared" si="4"/>
        <v>0.28000000000000025</v>
      </c>
      <c r="G129" s="186">
        <f t="shared" si="5"/>
        <v>4.7217537942664464E-2</v>
      </c>
      <c r="H129" s="77">
        <f>'3-4YO 2026-27 step-by-step'!AA131</f>
        <v>6.38</v>
      </c>
      <c r="I129" s="77">
        <f t="shared" si="6"/>
        <v>0.16999999999999993</v>
      </c>
      <c r="J129" s="130">
        <f t="shared" si="7"/>
        <v>2.7375201288244756E-2</v>
      </c>
    </row>
    <row r="130" spans="1:10" x14ac:dyDescent="0.35">
      <c r="A130" s="75" t="s">
        <v>159</v>
      </c>
      <c r="B130" s="74">
        <v>332</v>
      </c>
      <c r="C130" s="75" t="s">
        <v>162</v>
      </c>
      <c r="D130" s="77">
        <v>5.71</v>
      </c>
      <c r="E130" s="185">
        <v>6.01</v>
      </c>
      <c r="F130" s="185">
        <f t="shared" si="4"/>
        <v>0.29999999999999982</v>
      </c>
      <c r="G130" s="186">
        <f t="shared" si="5"/>
        <v>5.2539404553415034E-2</v>
      </c>
      <c r="H130" s="77">
        <f>'3-4YO 2026-27 step-by-step'!AA132</f>
        <v>6.2</v>
      </c>
      <c r="I130" s="77">
        <f t="shared" si="6"/>
        <v>0.19000000000000039</v>
      </c>
      <c r="J130" s="130">
        <f t="shared" si="7"/>
        <v>3.1613976705490918E-2</v>
      </c>
    </row>
    <row r="131" spans="1:10" x14ac:dyDescent="0.35">
      <c r="A131" s="75" t="s">
        <v>159</v>
      </c>
      <c r="B131" s="74">
        <v>884</v>
      </c>
      <c r="C131" s="75" t="s">
        <v>163</v>
      </c>
      <c r="D131" s="77">
        <v>5.71</v>
      </c>
      <c r="E131" s="185">
        <v>6.01</v>
      </c>
      <c r="F131" s="185">
        <f t="shared" si="4"/>
        <v>0.29999999999999982</v>
      </c>
      <c r="G131" s="186">
        <f t="shared" si="5"/>
        <v>5.2539404553415034E-2</v>
      </c>
      <c r="H131" s="77">
        <f>'3-4YO 2026-27 step-by-step'!AA133</f>
        <v>6.2</v>
      </c>
      <c r="I131" s="77">
        <f t="shared" si="6"/>
        <v>0.19000000000000039</v>
      </c>
      <c r="J131" s="130">
        <f t="shared" si="7"/>
        <v>3.1613976705490918E-2</v>
      </c>
    </row>
    <row r="132" spans="1:10" x14ac:dyDescent="0.35">
      <c r="A132" s="75" t="s">
        <v>159</v>
      </c>
      <c r="B132" s="74">
        <v>333</v>
      </c>
      <c r="C132" s="75" t="s">
        <v>164</v>
      </c>
      <c r="D132" s="77">
        <v>6.01</v>
      </c>
      <c r="E132" s="185">
        <v>6.34</v>
      </c>
      <c r="F132" s="185">
        <f t="shared" si="4"/>
        <v>0.33000000000000007</v>
      </c>
      <c r="G132" s="186">
        <f t="shared" si="5"/>
        <v>5.4908485856905172E-2</v>
      </c>
      <c r="H132" s="77">
        <f>'3-4YO 2026-27 step-by-step'!AA134</f>
        <v>6.53</v>
      </c>
      <c r="I132" s="77">
        <f t="shared" si="6"/>
        <v>0.19000000000000039</v>
      </c>
      <c r="J132" s="130">
        <f t="shared" si="7"/>
        <v>2.9968454258675142E-2</v>
      </c>
    </row>
    <row r="133" spans="1:10" x14ac:dyDescent="0.35">
      <c r="A133" s="75" t="s">
        <v>159</v>
      </c>
      <c r="B133" s="74">
        <v>893</v>
      </c>
      <c r="C133" s="75" t="s">
        <v>165</v>
      </c>
      <c r="D133" s="77">
        <v>5.71</v>
      </c>
      <c r="E133" s="185">
        <v>6.01</v>
      </c>
      <c r="F133" s="185">
        <f t="shared" si="4"/>
        <v>0.29999999999999982</v>
      </c>
      <c r="G133" s="186">
        <f t="shared" si="5"/>
        <v>5.2539404553415034E-2</v>
      </c>
      <c r="H133" s="77">
        <f>'3-4YO 2026-27 step-by-step'!AA135</f>
        <v>6.2</v>
      </c>
      <c r="I133" s="77">
        <f t="shared" si="6"/>
        <v>0.19000000000000039</v>
      </c>
      <c r="J133" s="130">
        <f t="shared" si="7"/>
        <v>3.1613976705490918E-2</v>
      </c>
    </row>
    <row r="134" spans="1:10" x14ac:dyDescent="0.35">
      <c r="A134" s="75" t="s">
        <v>159</v>
      </c>
      <c r="B134" s="74">
        <v>334</v>
      </c>
      <c r="C134" s="75" t="s">
        <v>166</v>
      </c>
      <c r="D134" s="77">
        <v>5.77</v>
      </c>
      <c r="E134" s="185">
        <v>6.03</v>
      </c>
      <c r="F134" s="185">
        <f t="shared" si="4"/>
        <v>0.26000000000000068</v>
      </c>
      <c r="G134" s="186">
        <f t="shared" si="5"/>
        <v>4.5060658578856272E-2</v>
      </c>
      <c r="H134" s="77">
        <f>'3-4YO 2026-27 step-by-step'!AA136</f>
        <v>6.21</v>
      </c>
      <c r="I134" s="77">
        <f t="shared" si="6"/>
        <v>0.17999999999999972</v>
      </c>
      <c r="J134" s="130">
        <f t="shared" si="7"/>
        <v>2.9850746268656667E-2</v>
      </c>
    </row>
    <row r="135" spans="1:10" x14ac:dyDescent="0.35">
      <c r="A135" s="75" t="s">
        <v>159</v>
      </c>
      <c r="B135" s="74">
        <v>860</v>
      </c>
      <c r="C135" s="75" t="s">
        <v>167</v>
      </c>
      <c r="D135" s="77">
        <v>5.71</v>
      </c>
      <c r="E135" s="185">
        <v>6.01</v>
      </c>
      <c r="F135" s="185">
        <f t="shared" ref="F135:F156" si="8">E135-D135</f>
        <v>0.29999999999999982</v>
      </c>
      <c r="G135" s="186">
        <f t="shared" ref="G135:G156" si="9">F135/D135</f>
        <v>5.2539404553415034E-2</v>
      </c>
      <c r="H135" s="77">
        <f>'3-4YO 2026-27 step-by-step'!AA137</f>
        <v>6.2</v>
      </c>
      <c r="I135" s="77">
        <f t="shared" ref="I135:I156" si="10">H135-E135</f>
        <v>0.19000000000000039</v>
      </c>
      <c r="J135" s="130">
        <f t="shared" ref="J135:J156" si="11">I135/E135</f>
        <v>3.1613976705490918E-2</v>
      </c>
    </row>
    <row r="136" spans="1:10" x14ac:dyDescent="0.35">
      <c r="A136" s="75" t="s">
        <v>159</v>
      </c>
      <c r="B136" s="74">
        <v>861</v>
      </c>
      <c r="C136" s="75" t="s">
        <v>168</v>
      </c>
      <c r="D136" s="77">
        <v>5.9</v>
      </c>
      <c r="E136" s="185">
        <v>6.26</v>
      </c>
      <c r="F136" s="185">
        <f t="shared" si="8"/>
        <v>0.35999999999999943</v>
      </c>
      <c r="G136" s="186">
        <f t="shared" si="9"/>
        <v>6.1016949152542271E-2</v>
      </c>
      <c r="H136" s="77">
        <f>'3-4YO 2026-27 step-by-step'!AA138</f>
        <v>6.44</v>
      </c>
      <c r="I136" s="77">
        <f t="shared" si="10"/>
        <v>0.1800000000000006</v>
      </c>
      <c r="J136" s="130">
        <f t="shared" si="11"/>
        <v>2.8753993610223738E-2</v>
      </c>
    </row>
    <row r="137" spans="1:10" x14ac:dyDescent="0.35">
      <c r="A137" s="75" t="s">
        <v>159</v>
      </c>
      <c r="B137" s="74">
        <v>894</v>
      </c>
      <c r="C137" s="75" t="s">
        <v>169</v>
      </c>
      <c r="D137" s="77">
        <v>5.71</v>
      </c>
      <c r="E137" s="185">
        <v>6.01</v>
      </c>
      <c r="F137" s="185">
        <f t="shared" si="8"/>
        <v>0.29999999999999982</v>
      </c>
      <c r="G137" s="186">
        <f t="shared" si="9"/>
        <v>5.2539404553415034E-2</v>
      </c>
      <c r="H137" s="77">
        <f>'3-4YO 2026-27 step-by-step'!AA139</f>
        <v>6.2</v>
      </c>
      <c r="I137" s="77">
        <f t="shared" si="10"/>
        <v>0.19000000000000039</v>
      </c>
      <c r="J137" s="130">
        <f t="shared" si="11"/>
        <v>3.1613976705490918E-2</v>
      </c>
    </row>
    <row r="138" spans="1:10" x14ac:dyDescent="0.35">
      <c r="A138" s="75" t="s">
        <v>159</v>
      </c>
      <c r="B138" s="74">
        <v>335</v>
      </c>
      <c r="C138" s="75" t="s">
        <v>170</v>
      </c>
      <c r="D138" s="77">
        <v>5.81</v>
      </c>
      <c r="E138" s="185">
        <v>6.13</v>
      </c>
      <c r="F138" s="185">
        <f t="shared" si="8"/>
        <v>0.32000000000000028</v>
      </c>
      <c r="G138" s="186">
        <f t="shared" si="9"/>
        <v>5.5077452667814164E-2</v>
      </c>
      <c r="H138" s="77">
        <f>'3-4YO 2026-27 step-by-step'!AA140</f>
        <v>6.31</v>
      </c>
      <c r="I138" s="77">
        <f t="shared" si="10"/>
        <v>0.17999999999999972</v>
      </c>
      <c r="J138" s="130">
        <f t="shared" si="11"/>
        <v>2.9363784665579075E-2</v>
      </c>
    </row>
    <row r="139" spans="1:10" x14ac:dyDescent="0.35">
      <c r="A139" s="75" t="s">
        <v>159</v>
      </c>
      <c r="B139" s="74">
        <v>937</v>
      </c>
      <c r="C139" s="75" t="s">
        <v>171</v>
      </c>
      <c r="D139" s="77">
        <v>5.83</v>
      </c>
      <c r="E139" s="185">
        <v>6.08</v>
      </c>
      <c r="F139" s="185">
        <f t="shared" si="8"/>
        <v>0.25</v>
      </c>
      <c r="G139" s="186">
        <f t="shared" si="9"/>
        <v>4.2881646655231559E-2</v>
      </c>
      <c r="H139" s="77">
        <f>'3-4YO 2026-27 step-by-step'!AA141</f>
        <v>6.25</v>
      </c>
      <c r="I139" s="77">
        <f t="shared" si="10"/>
        <v>0.16999999999999993</v>
      </c>
      <c r="J139" s="130">
        <f t="shared" si="11"/>
        <v>2.796052631578946E-2</v>
      </c>
    </row>
    <row r="140" spans="1:10" x14ac:dyDescent="0.35">
      <c r="A140" s="75" t="s">
        <v>159</v>
      </c>
      <c r="B140" s="74">
        <v>336</v>
      </c>
      <c r="C140" s="75" t="s">
        <v>172</v>
      </c>
      <c r="D140" s="77">
        <v>6</v>
      </c>
      <c r="E140" s="185">
        <v>6.33</v>
      </c>
      <c r="F140" s="185">
        <f t="shared" si="8"/>
        <v>0.33000000000000007</v>
      </c>
      <c r="G140" s="186">
        <f t="shared" si="9"/>
        <v>5.5000000000000014E-2</v>
      </c>
      <c r="H140" s="77">
        <f>'3-4YO 2026-27 step-by-step'!AA142</f>
        <v>6.51</v>
      </c>
      <c r="I140" s="77">
        <f t="shared" si="10"/>
        <v>0.17999999999999972</v>
      </c>
      <c r="J140" s="130">
        <f t="shared" si="11"/>
        <v>2.8436018957345925E-2</v>
      </c>
    </row>
    <row r="141" spans="1:10" x14ac:dyDescent="0.35">
      <c r="A141" s="75" t="s">
        <v>159</v>
      </c>
      <c r="B141" s="74">
        <v>885</v>
      </c>
      <c r="C141" s="75" t="s">
        <v>173</v>
      </c>
      <c r="D141" s="77">
        <v>5.71</v>
      </c>
      <c r="E141" s="185">
        <v>6.01</v>
      </c>
      <c r="F141" s="185">
        <f t="shared" si="8"/>
        <v>0.29999999999999982</v>
      </c>
      <c r="G141" s="186">
        <f t="shared" si="9"/>
        <v>5.2539404553415034E-2</v>
      </c>
      <c r="H141" s="77">
        <f>'3-4YO 2026-27 step-by-step'!AA143</f>
        <v>6.2</v>
      </c>
      <c r="I141" s="77">
        <f t="shared" si="10"/>
        <v>0.19000000000000039</v>
      </c>
      <c r="J141" s="130">
        <f t="shared" si="11"/>
        <v>3.1613976705490918E-2</v>
      </c>
    </row>
    <row r="142" spans="1:10" x14ac:dyDescent="0.35">
      <c r="A142" s="75" t="s">
        <v>174</v>
      </c>
      <c r="B142" s="74">
        <v>370</v>
      </c>
      <c r="C142" s="75" t="s">
        <v>175</v>
      </c>
      <c r="D142" s="77">
        <v>5.71</v>
      </c>
      <c r="E142" s="185">
        <v>6.01</v>
      </c>
      <c r="F142" s="185">
        <f t="shared" si="8"/>
        <v>0.29999999999999982</v>
      </c>
      <c r="G142" s="186">
        <f t="shared" si="9"/>
        <v>5.2539404553415034E-2</v>
      </c>
      <c r="H142" s="77">
        <f>'3-4YO 2026-27 step-by-step'!AA144</f>
        <v>6.2</v>
      </c>
      <c r="I142" s="77">
        <f t="shared" si="10"/>
        <v>0.19000000000000039</v>
      </c>
      <c r="J142" s="130">
        <f t="shared" si="11"/>
        <v>3.1613976705490918E-2</v>
      </c>
    </row>
    <row r="143" spans="1:10" x14ac:dyDescent="0.35">
      <c r="A143" s="75" t="s">
        <v>174</v>
      </c>
      <c r="B143" s="74">
        <v>380</v>
      </c>
      <c r="C143" s="75" t="s">
        <v>176</v>
      </c>
      <c r="D143" s="77">
        <v>5.78</v>
      </c>
      <c r="E143" s="185">
        <v>6.08</v>
      </c>
      <c r="F143" s="185">
        <f t="shared" si="8"/>
        <v>0.29999999999999982</v>
      </c>
      <c r="G143" s="186">
        <f t="shared" si="9"/>
        <v>5.1903114186851181E-2</v>
      </c>
      <c r="H143" s="77">
        <f>'3-4YO 2026-27 step-by-step'!AA145</f>
        <v>6.26</v>
      </c>
      <c r="I143" s="77">
        <f t="shared" si="10"/>
        <v>0.17999999999999972</v>
      </c>
      <c r="J143" s="130">
        <f t="shared" si="11"/>
        <v>2.960526315789469E-2</v>
      </c>
    </row>
    <row r="144" spans="1:10" x14ac:dyDescent="0.35">
      <c r="A144" s="75" t="s">
        <v>174</v>
      </c>
      <c r="B144" s="74">
        <v>381</v>
      </c>
      <c r="C144" s="75" t="s">
        <v>177</v>
      </c>
      <c r="D144" s="77">
        <v>5.71</v>
      </c>
      <c r="E144" s="185">
        <v>6.01</v>
      </c>
      <c r="F144" s="185">
        <f t="shared" si="8"/>
        <v>0.29999999999999982</v>
      </c>
      <c r="G144" s="186">
        <f t="shared" si="9"/>
        <v>5.2539404553415034E-2</v>
      </c>
      <c r="H144" s="77">
        <f>'3-4YO 2026-27 step-by-step'!AA146</f>
        <v>6.2</v>
      </c>
      <c r="I144" s="77">
        <f t="shared" si="10"/>
        <v>0.19000000000000039</v>
      </c>
      <c r="J144" s="130">
        <f t="shared" si="11"/>
        <v>3.1613976705490918E-2</v>
      </c>
    </row>
    <row r="145" spans="1:10" x14ac:dyDescent="0.35">
      <c r="A145" s="75" t="s">
        <v>174</v>
      </c>
      <c r="B145" s="74">
        <v>371</v>
      </c>
      <c r="C145" s="75" t="s">
        <v>178</v>
      </c>
      <c r="D145" s="77">
        <v>5.71</v>
      </c>
      <c r="E145" s="185">
        <v>6.01</v>
      </c>
      <c r="F145" s="185">
        <f t="shared" si="8"/>
        <v>0.29999999999999982</v>
      </c>
      <c r="G145" s="186">
        <f t="shared" si="9"/>
        <v>5.2539404553415034E-2</v>
      </c>
      <c r="H145" s="77">
        <f>'3-4YO 2026-27 step-by-step'!AA147</f>
        <v>6.2</v>
      </c>
      <c r="I145" s="77">
        <f t="shared" si="10"/>
        <v>0.19000000000000039</v>
      </c>
      <c r="J145" s="130">
        <f t="shared" si="11"/>
        <v>3.1613976705490918E-2</v>
      </c>
    </row>
    <row r="146" spans="1:10" x14ac:dyDescent="0.35">
      <c r="A146" s="75" t="s">
        <v>174</v>
      </c>
      <c r="B146" s="74">
        <v>811</v>
      </c>
      <c r="C146" s="75" t="s">
        <v>179</v>
      </c>
      <c r="D146" s="77">
        <v>5.71</v>
      </c>
      <c r="E146" s="185">
        <v>6.01</v>
      </c>
      <c r="F146" s="185">
        <f t="shared" si="8"/>
        <v>0.29999999999999982</v>
      </c>
      <c r="G146" s="186">
        <f t="shared" si="9"/>
        <v>5.2539404553415034E-2</v>
      </c>
      <c r="H146" s="77">
        <f>'3-4YO 2026-27 step-by-step'!AA148</f>
        <v>6.2</v>
      </c>
      <c r="I146" s="77">
        <f t="shared" si="10"/>
        <v>0.19000000000000039</v>
      </c>
      <c r="J146" s="130">
        <f t="shared" si="11"/>
        <v>3.1613976705490918E-2</v>
      </c>
    </row>
    <row r="147" spans="1:10" x14ac:dyDescent="0.35">
      <c r="A147" s="75" t="s">
        <v>174</v>
      </c>
      <c r="B147" s="74">
        <v>810</v>
      </c>
      <c r="C147" s="75" t="s">
        <v>180</v>
      </c>
      <c r="D147" s="77">
        <v>5.71</v>
      </c>
      <c r="E147" s="185">
        <v>6.02</v>
      </c>
      <c r="F147" s="185">
        <f t="shared" si="8"/>
        <v>0.30999999999999961</v>
      </c>
      <c r="G147" s="186">
        <f t="shared" si="9"/>
        <v>5.4290718038528828E-2</v>
      </c>
      <c r="H147" s="77">
        <f>'3-4YO 2026-27 step-by-step'!AA149</f>
        <v>6.2</v>
      </c>
      <c r="I147" s="77">
        <f t="shared" si="10"/>
        <v>0.1800000000000006</v>
      </c>
      <c r="J147" s="130">
        <f t="shared" si="11"/>
        <v>2.9900332225913723E-2</v>
      </c>
    </row>
    <row r="148" spans="1:10" x14ac:dyDescent="0.35">
      <c r="A148" s="75" t="s">
        <v>174</v>
      </c>
      <c r="B148" s="74">
        <v>382</v>
      </c>
      <c r="C148" s="75" t="s">
        <v>181</v>
      </c>
      <c r="D148" s="77">
        <v>5.71</v>
      </c>
      <c r="E148" s="185">
        <v>6.01</v>
      </c>
      <c r="F148" s="185">
        <f t="shared" si="8"/>
        <v>0.29999999999999982</v>
      </c>
      <c r="G148" s="186">
        <f t="shared" si="9"/>
        <v>5.2539404553415034E-2</v>
      </c>
      <c r="H148" s="77">
        <f>'3-4YO 2026-27 step-by-step'!AA150</f>
        <v>6.2</v>
      </c>
      <c r="I148" s="77">
        <f t="shared" si="10"/>
        <v>0.19000000000000039</v>
      </c>
      <c r="J148" s="130">
        <f t="shared" si="11"/>
        <v>3.1613976705490918E-2</v>
      </c>
    </row>
    <row r="149" spans="1:10" x14ac:dyDescent="0.35">
      <c r="A149" s="75" t="s">
        <v>174</v>
      </c>
      <c r="B149" s="74">
        <v>383</v>
      </c>
      <c r="C149" s="75" t="s">
        <v>182</v>
      </c>
      <c r="D149" s="77">
        <v>5.82</v>
      </c>
      <c r="E149" s="185">
        <v>6.08</v>
      </c>
      <c r="F149" s="185">
        <f t="shared" si="8"/>
        <v>0.25999999999999979</v>
      </c>
      <c r="G149" s="186">
        <f t="shared" si="9"/>
        <v>4.4673539518900303E-2</v>
      </c>
      <c r="H149" s="77">
        <f>'3-4YO 2026-27 step-by-step'!AA151</f>
        <v>6.25</v>
      </c>
      <c r="I149" s="77">
        <f t="shared" si="10"/>
        <v>0.16999999999999993</v>
      </c>
      <c r="J149" s="130">
        <f t="shared" si="11"/>
        <v>2.796052631578946E-2</v>
      </c>
    </row>
    <row r="150" spans="1:10" x14ac:dyDescent="0.35">
      <c r="A150" s="75" t="s">
        <v>174</v>
      </c>
      <c r="B150" s="74">
        <v>812</v>
      </c>
      <c r="C150" s="75" t="s">
        <v>183</v>
      </c>
      <c r="D150" s="77">
        <v>5.71</v>
      </c>
      <c r="E150" s="185">
        <v>6.01</v>
      </c>
      <c r="F150" s="185">
        <f t="shared" si="8"/>
        <v>0.29999999999999982</v>
      </c>
      <c r="G150" s="186">
        <f t="shared" si="9"/>
        <v>5.2539404553415034E-2</v>
      </c>
      <c r="H150" s="77">
        <f>'3-4YO 2026-27 step-by-step'!AA152</f>
        <v>6.2</v>
      </c>
      <c r="I150" s="77">
        <f t="shared" si="10"/>
        <v>0.19000000000000039</v>
      </c>
      <c r="J150" s="130">
        <f t="shared" si="11"/>
        <v>3.1613976705490918E-2</v>
      </c>
    </row>
    <row r="151" spans="1:10" x14ac:dyDescent="0.35">
      <c r="A151" s="75" t="s">
        <v>174</v>
      </c>
      <c r="B151" s="74">
        <v>813</v>
      </c>
      <c r="C151" s="75" t="s">
        <v>184</v>
      </c>
      <c r="D151" s="77">
        <v>5.71</v>
      </c>
      <c r="E151" s="185">
        <v>6.01</v>
      </c>
      <c r="F151" s="185">
        <f t="shared" si="8"/>
        <v>0.29999999999999982</v>
      </c>
      <c r="G151" s="186">
        <f t="shared" si="9"/>
        <v>5.2539404553415034E-2</v>
      </c>
      <c r="H151" s="77">
        <f>'3-4YO 2026-27 step-by-step'!AA153</f>
        <v>6.2</v>
      </c>
      <c r="I151" s="77">
        <f t="shared" si="10"/>
        <v>0.19000000000000039</v>
      </c>
      <c r="J151" s="130">
        <f t="shared" si="11"/>
        <v>3.1613976705490918E-2</v>
      </c>
    </row>
    <row r="152" spans="1:10" x14ac:dyDescent="0.35">
      <c r="A152" s="75" t="s">
        <v>174</v>
      </c>
      <c r="B152" s="74">
        <v>815</v>
      </c>
      <c r="C152" s="75" t="s">
        <v>185</v>
      </c>
      <c r="D152" s="77">
        <v>5.71</v>
      </c>
      <c r="E152" s="185">
        <v>6.01</v>
      </c>
      <c r="F152" s="185">
        <f t="shared" si="8"/>
        <v>0.29999999999999982</v>
      </c>
      <c r="G152" s="186">
        <f t="shared" si="9"/>
        <v>5.2539404553415034E-2</v>
      </c>
      <c r="H152" s="77">
        <f>'3-4YO 2026-27 step-by-step'!AA154</f>
        <v>6.2</v>
      </c>
      <c r="I152" s="77">
        <f t="shared" si="10"/>
        <v>0.19000000000000039</v>
      </c>
      <c r="J152" s="130">
        <f t="shared" si="11"/>
        <v>3.1613976705490918E-2</v>
      </c>
    </row>
    <row r="153" spans="1:10" x14ac:dyDescent="0.35">
      <c r="A153" s="75" t="s">
        <v>174</v>
      </c>
      <c r="B153" s="74">
        <v>372</v>
      </c>
      <c r="C153" s="75" t="s">
        <v>186</v>
      </c>
      <c r="D153" s="77">
        <v>5.71</v>
      </c>
      <c r="E153" s="185">
        <v>6.01</v>
      </c>
      <c r="F153" s="185">
        <f t="shared" si="8"/>
        <v>0.29999999999999982</v>
      </c>
      <c r="G153" s="186">
        <f t="shared" si="9"/>
        <v>5.2539404553415034E-2</v>
      </c>
      <c r="H153" s="77">
        <f>'3-4YO 2026-27 step-by-step'!AA155</f>
        <v>6.2</v>
      </c>
      <c r="I153" s="77">
        <f t="shared" si="10"/>
        <v>0.19000000000000039</v>
      </c>
      <c r="J153" s="130">
        <f t="shared" si="11"/>
        <v>3.1613976705490918E-2</v>
      </c>
    </row>
    <row r="154" spans="1:10" x14ac:dyDescent="0.35">
      <c r="A154" s="75" t="s">
        <v>174</v>
      </c>
      <c r="B154" s="74">
        <v>373</v>
      </c>
      <c r="C154" s="75" t="s">
        <v>187</v>
      </c>
      <c r="D154" s="77">
        <v>5.8</v>
      </c>
      <c r="E154" s="185">
        <v>6.12</v>
      </c>
      <c r="F154" s="185">
        <f t="shared" si="8"/>
        <v>0.32000000000000028</v>
      </c>
      <c r="G154" s="186">
        <f t="shared" si="9"/>
        <v>5.5172413793103496E-2</v>
      </c>
      <c r="H154" s="77">
        <f>'3-4YO 2026-27 step-by-step'!AA156</f>
        <v>6.3</v>
      </c>
      <c r="I154" s="77">
        <f t="shared" si="10"/>
        <v>0.17999999999999972</v>
      </c>
      <c r="J154" s="130">
        <f t="shared" si="11"/>
        <v>2.9411764705882307E-2</v>
      </c>
    </row>
    <row r="155" spans="1:10" x14ac:dyDescent="0.35">
      <c r="A155" s="75" t="s">
        <v>174</v>
      </c>
      <c r="B155" s="74">
        <v>384</v>
      </c>
      <c r="C155" s="75" t="s">
        <v>188</v>
      </c>
      <c r="D155" s="77">
        <v>5.71</v>
      </c>
      <c r="E155" s="185">
        <v>6.01</v>
      </c>
      <c r="F155" s="185">
        <f t="shared" si="8"/>
        <v>0.29999999999999982</v>
      </c>
      <c r="G155" s="186">
        <f t="shared" si="9"/>
        <v>5.2539404553415034E-2</v>
      </c>
      <c r="H155" s="77">
        <f>'3-4YO 2026-27 step-by-step'!AA157</f>
        <v>6.2</v>
      </c>
      <c r="I155" s="77">
        <f t="shared" si="10"/>
        <v>0.19000000000000039</v>
      </c>
      <c r="J155" s="130">
        <f t="shared" si="11"/>
        <v>3.1613976705490918E-2</v>
      </c>
    </row>
    <row r="156" spans="1:10" x14ac:dyDescent="0.35">
      <c r="A156" s="75" t="s">
        <v>174</v>
      </c>
      <c r="B156" s="74">
        <v>816</v>
      </c>
      <c r="C156" s="75" t="s">
        <v>189</v>
      </c>
      <c r="D156" s="77">
        <v>5.71</v>
      </c>
      <c r="E156" s="185">
        <v>6.01</v>
      </c>
      <c r="F156" s="185">
        <f t="shared" si="8"/>
        <v>0.29999999999999982</v>
      </c>
      <c r="G156" s="186">
        <f t="shared" si="9"/>
        <v>5.2539404553415034E-2</v>
      </c>
      <c r="H156" s="77">
        <f>'3-4YO 2026-27 step-by-step'!AA158</f>
        <v>6.2</v>
      </c>
      <c r="I156" s="77">
        <f t="shared" si="10"/>
        <v>0.19000000000000039</v>
      </c>
      <c r="J156" s="130">
        <f t="shared" si="11"/>
        <v>3.1613976705490918E-2</v>
      </c>
    </row>
  </sheetData>
  <sortState xmlns:xlrd2="http://schemas.microsoft.com/office/spreadsheetml/2017/richdata2" ref="A6:J156">
    <sortCondition ref="A6:A156"/>
    <sortCondition ref="C6:C156"/>
  </sortState>
  <mergeCells count="2">
    <mergeCell ref="E4:G4"/>
    <mergeCell ref="H4:J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04113-EF78-4271-B916-C71CBFB21A4F}">
  <sheetPr codeName="Sheet3">
    <tabColor theme="6" tint="0.39997558519241921"/>
  </sheetPr>
  <dimension ref="A1:J158"/>
  <sheetViews>
    <sheetView showGridLines="0" zoomScaleNormal="100" workbookViewId="0"/>
  </sheetViews>
  <sheetFormatPr defaultColWidth="28.81640625" defaultRowHeight="15.5" x14ac:dyDescent="0.35"/>
  <cols>
    <col min="1" max="1" width="35.7265625" style="24" customWidth="1"/>
    <col min="2" max="2" width="18.7265625" style="24" customWidth="1"/>
    <col min="3" max="3" width="39.54296875" style="24" bestFit="1" customWidth="1"/>
    <col min="4" max="16384" width="28.81640625" style="24"/>
  </cols>
  <sheetData>
    <row r="1" spans="1:10" ht="44.25" customHeight="1" x14ac:dyDescent="0.35">
      <c r="A1" s="203" t="s">
        <v>394</v>
      </c>
      <c r="B1" s="204"/>
      <c r="C1" s="204"/>
      <c r="D1" s="204"/>
      <c r="E1" s="204"/>
      <c r="F1" s="204"/>
    </row>
    <row r="2" spans="1:10" x14ac:dyDescent="0.35">
      <c r="A2" s="26" t="s">
        <v>432</v>
      </c>
      <c r="B2" s="22"/>
      <c r="C2" s="22"/>
      <c r="D2" s="167"/>
      <c r="E2" s="200"/>
      <c r="F2" s="200"/>
      <c r="G2" s="200"/>
    </row>
    <row r="3" spans="1:10" x14ac:dyDescent="0.35">
      <c r="A3" s="30" t="s">
        <v>637</v>
      </c>
      <c r="B3" s="31"/>
      <c r="C3" s="31"/>
      <c r="D3" s="168"/>
      <c r="E3" s="200"/>
      <c r="F3" s="200"/>
      <c r="G3" s="200"/>
    </row>
    <row r="4" spans="1:10" ht="60" customHeight="1" x14ac:dyDescent="0.35">
      <c r="A4" s="111" t="s">
        <v>28</v>
      </c>
      <c r="B4" s="111" t="s">
        <v>354</v>
      </c>
      <c r="C4" s="111" t="s">
        <v>355</v>
      </c>
      <c r="D4" s="129" t="s">
        <v>415</v>
      </c>
      <c r="E4" s="67" t="s">
        <v>395</v>
      </c>
      <c r="F4" s="67" t="s">
        <v>413</v>
      </c>
      <c r="G4" s="67" t="s">
        <v>414</v>
      </c>
      <c r="I4" s="209"/>
      <c r="J4" s="209"/>
    </row>
    <row r="5" spans="1:10" x14ac:dyDescent="0.35">
      <c r="A5" s="73" t="s">
        <v>29</v>
      </c>
      <c r="B5" s="131">
        <v>831</v>
      </c>
      <c r="C5" s="73" t="s">
        <v>30</v>
      </c>
      <c r="D5" s="138">
        <v>8.43</v>
      </c>
      <c r="E5" s="132">
        <f>'2YO 2026-27 step-by-step'!AV8</f>
        <v>8.7799999999999994</v>
      </c>
      <c r="F5" s="77">
        <f t="shared" ref="F5:F36" si="0">E5-D5</f>
        <v>0.34999999999999964</v>
      </c>
      <c r="G5" s="130">
        <f t="shared" ref="G5:G36" si="1">F5/D5</f>
        <v>4.1518386714116208E-2</v>
      </c>
      <c r="H5" s="211"/>
      <c r="I5" s="211"/>
      <c r="J5" s="209"/>
    </row>
    <row r="6" spans="1:10" x14ac:dyDescent="0.35">
      <c r="A6" s="75" t="s">
        <v>29</v>
      </c>
      <c r="B6" s="74">
        <v>830</v>
      </c>
      <c r="C6" s="75" t="s">
        <v>31</v>
      </c>
      <c r="D6" s="138">
        <v>7.75</v>
      </c>
      <c r="E6" s="77">
        <f>'2YO 2026-27 step-by-step'!AV9</f>
        <v>8.09</v>
      </c>
      <c r="F6" s="77">
        <f t="shared" si="0"/>
        <v>0.33999999999999986</v>
      </c>
      <c r="G6" s="130">
        <f t="shared" si="1"/>
        <v>4.3870967741935468E-2</v>
      </c>
      <c r="H6" s="211"/>
      <c r="I6" s="211"/>
    </row>
    <row r="7" spans="1:10" x14ac:dyDescent="0.35">
      <c r="A7" s="75" t="s">
        <v>29</v>
      </c>
      <c r="B7" s="74">
        <v>856</v>
      </c>
      <c r="C7" s="75" t="s">
        <v>32</v>
      </c>
      <c r="D7" s="138">
        <v>8.27</v>
      </c>
      <c r="E7" s="77">
        <f>'2YO 2026-27 step-by-step'!AV10</f>
        <v>8.69</v>
      </c>
      <c r="F7" s="77">
        <f t="shared" si="0"/>
        <v>0.41999999999999993</v>
      </c>
      <c r="G7" s="130">
        <f t="shared" si="1"/>
        <v>5.0785973397823453E-2</v>
      </c>
      <c r="H7" s="211"/>
      <c r="I7" s="211"/>
    </row>
    <row r="8" spans="1:10" x14ac:dyDescent="0.35">
      <c r="A8" s="75" t="s">
        <v>29</v>
      </c>
      <c r="B8" s="74">
        <v>855</v>
      </c>
      <c r="C8" s="75" t="s">
        <v>33</v>
      </c>
      <c r="D8" s="138">
        <v>7.53</v>
      </c>
      <c r="E8" s="77">
        <f>'2YO 2026-27 step-by-step'!AV11</f>
        <v>7.9</v>
      </c>
      <c r="F8" s="77">
        <f t="shared" si="0"/>
        <v>0.37000000000000011</v>
      </c>
      <c r="G8" s="130">
        <f t="shared" si="1"/>
        <v>4.9136786188579029E-2</v>
      </c>
    </row>
    <row r="9" spans="1:10" x14ac:dyDescent="0.35">
      <c r="A9" s="75" t="s">
        <v>29</v>
      </c>
      <c r="B9" s="74">
        <v>925</v>
      </c>
      <c r="C9" s="75" t="s">
        <v>34</v>
      </c>
      <c r="D9" s="138">
        <v>7.81</v>
      </c>
      <c r="E9" s="77">
        <f>'2YO 2026-27 step-by-step'!AV12</f>
        <v>8.11</v>
      </c>
      <c r="F9" s="77">
        <f t="shared" si="0"/>
        <v>0.29999999999999982</v>
      </c>
      <c r="G9" s="130">
        <f t="shared" si="1"/>
        <v>3.841229193341867E-2</v>
      </c>
    </row>
    <row r="10" spans="1:10" x14ac:dyDescent="0.35">
      <c r="A10" s="75" t="s">
        <v>29</v>
      </c>
      <c r="B10" s="74">
        <v>940</v>
      </c>
      <c r="C10" s="75" t="s">
        <v>35</v>
      </c>
      <c r="D10" s="138">
        <v>8</v>
      </c>
      <c r="E10" s="77">
        <f>'2YO 2026-27 step-by-step'!AV13</f>
        <v>8.31</v>
      </c>
      <c r="F10" s="77">
        <f t="shared" si="0"/>
        <v>0.3100000000000005</v>
      </c>
      <c r="G10" s="130">
        <f t="shared" si="1"/>
        <v>3.8750000000000062E-2</v>
      </c>
      <c r="H10" s="209"/>
    </row>
    <row r="11" spans="1:10" x14ac:dyDescent="0.35">
      <c r="A11" s="75" t="s">
        <v>29</v>
      </c>
      <c r="B11" s="74">
        <v>892</v>
      </c>
      <c r="C11" s="75" t="s">
        <v>36</v>
      </c>
      <c r="D11" s="138">
        <v>8.6199999999999992</v>
      </c>
      <c r="E11" s="77">
        <f>'2YO 2026-27 step-by-step'!AV14</f>
        <v>9</v>
      </c>
      <c r="F11" s="77">
        <f t="shared" si="0"/>
        <v>0.38000000000000078</v>
      </c>
      <c r="G11" s="130">
        <f t="shared" si="1"/>
        <v>4.4083526682134666E-2</v>
      </c>
    </row>
    <row r="12" spans="1:10" x14ac:dyDescent="0.35">
      <c r="A12" s="75" t="s">
        <v>29</v>
      </c>
      <c r="B12" s="74">
        <v>891</v>
      </c>
      <c r="C12" s="75" t="s">
        <v>37</v>
      </c>
      <c r="D12" s="138">
        <v>7.86</v>
      </c>
      <c r="E12" s="77">
        <f>'2YO 2026-27 step-by-step'!AV15</f>
        <v>8.1999999999999993</v>
      </c>
      <c r="F12" s="77">
        <f t="shared" si="0"/>
        <v>0.33999999999999897</v>
      </c>
      <c r="G12" s="130">
        <f t="shared" si="1"/>
        <v>4.3256997455470604E-2</v>
      </c>
    </row>
    <row r="13" spans="1:10" x14ac:dyDescent="0.35">
      <c r="A13" s="75" t="s">
        <v>29</v>
      </c>
      <c r="B13" s="74">
        <v>857</v>
      </c>
      <c r="C13" s="75" t="s">
        <v>38</v>
      </c>
      <c r="D13" s="138">
        <v>7.23</v>
      </c>
      <c r="E13" s="77">
        <f>'2YO 2026-27 step-by-step'!AV16</f>
        <v>7.66</v>
      </c>
      <c r="F13" s="77">
        <f t="shared" si="0"/>
        <v>0.42999999999999972</v>
      </c>
      <c r="G13" s="130">
        <f t="shared" si="1"/>
        <v>5.9474412171507562E-2</v>
      </c>
    </row>
    <row r="14" spans="1:10" x14ac:dyDescent="0.35">
      <c r="A14" s="75" t="s">
        <v>29</v>
      </c>
      <c r="B14" s="74">
        <v>941</v>
      </c>
      <c r="C14" s="75" t="s">
        <v>39</v>
      </c>
      <c r="D14" s="138">
        <v>8.0399999999999991</v>
      </c>
      <c r="E14" s="77">
        <f>'2YO 2026-27 step-by-step'!AV17</f>
        <v>8.36</v>
      </c>
      <c r="F14" s="77">
        <f t="shared" si="0"/>
        <v>0.32000000000000028</v>
      </c>
      <c r="G14" s="130">
        <f t="shared" si="1"/>
        <v>3.9800995024875663E-2</v>
      </c>
    </row>
    <row r="15" spans="1:10" x14ac:dyDescent="0.35">
      <c r="A15" s="75" t="s">
        <v>40</v>
      </c>
      <c r="B15" s="74">
        <v>822</v>
      </c>
      <c r="C15" s="75" t="s">
        <v>41</v>
      </c>
      <c r="D15" s="138">
        <v>8.48</v>
      </c>
      <c r="E15" s="77">
        <f>'2YO 2026-27 step-by-step'!AV18</f>
        <v>8.86</v>
      </c>
      <c r="F15" s="77">
        <f t="shared" si="0"/>
        <v>0.37999999999999901</v>
      </c>
      <c r="G15" s="130">
        <f t="shared" si="1"/>
        <v>4.481132075471686E-2</v>
      </c>
    </row>
    <row r="16" spans="1:10" x14ac:dyDescent="0.35">
      <c r="A16" s="75" t="s">
        <v>40</v>
      </c>
      <c r="B16" s="74">
        <v>873</v>
      </c>
      <c r="C16" s="75" t="s">
        <v>42</v>
      </c>
      <c r="D16" s="138">
        <v>8.4</v>
      </c>
      <c r="E16" s="77">
        <f>'2YO 2026-27 step-by-step'!AV19</f>
        <v>8.69</v>
      </c>
      <c r="F16" s="77">
        <f t="shared" si="0"/>
        <v>0.28999999999999915</v>
      </c>
      <c r="G16" s="130">
        <f t="shared" si="1"/>
        <v>3.4523809523809422E-2</v>
      </c>
    </row>
    <row r="17" spans="1:7" x14ac:dyDescent="0.35">
      <c r="A17" s="75" t="s">
        <v>40</v>
      </c>
      <c r="B17" s="74">
        <v>823</v>
      </c>
      <c r="C17" s="75" t="s">
        <v>43</v>
      </c>
      <c r="D17" s="138">
        <v>8.11</v>
      </c>
      <c r="E17" s="77">
        <f>'2YO 2026-27 step-by-step'!AV20</f>
        <v>8.52</v>
      </c>
      <c r="F17" s="77">
        <f t="shared" si="0"/>
        <v>0.41000000000000014</v>
      </c>
      <c r="G17" s="130">
        <f t="shared" si="1"/>
        <v>5.0554870530209642E-2</v>
      </c>
    </row>
    <row r="18" spans="1:7" x14ac:dyDescent="0.35">
      <c r="A18" s="75" t="s">
        <v>40</v>
      </c>
      <c r="B18" s="74">
        <v>881</v>
      </c>
      <c r="C18" s="75" t="s">
        <v>44</v>
      </c>
      <c r="D18" s="138">
        <v>8.1999999999999993</v>
      </c>
      <c r="E18" s="77">
        <f>'2YO 2026-27 step-by-step'!AV21</f>
        <v>8.56</v>
      </c>
      <c r="F18" s="77">
        <f t="shared" si="0"/>
        <v>0.36000000000000121</v>
      </c>
      <c r="G18" s="130">
        <f t="shared" si="1"/>
        <v>4.3902439024390394E-2</v>
      </c>
    </row>
    <row r="19" spans="1:7" x14ac:dyDescent="0.35">
      <c r="A19" s="75" t="s">
        <v>40</v>
      </c>
      <c r="B19" s="74">
        <v>919</v>
      </c>
      <c r="C19" s="75" t="s">
        <v>45</v>
      </c>
      <c r="D19" s="138">
        <v>8.99</v>
      </c>
      <c r="E19" s="77">
        <f>'2YO 2026-27 step-by-step'!AV22</f>
        <v>9.31</v>
      </c>
      <c r="F19" s="77">
        <f t="shared" si="0"/>
        <v>0.32000000000000028</v>
      </c>
      <c r="G19" s="130">
        <f t="shared" si="1"/>
        <v>3.5595105672969994E-2</v>
      </c>
    </row>
    <row r="20" spans="1:7" x14ac:dyDescent="0.35">
      <c r="A20" s="75" t="s">
        <v>40</v>
      </c>
      <c r="B20" s="74">
        <v>821</v>
      </c>
      <c r="C20" s="75" t="s">
        <v>46</v>
      </c>
      <c r="D20" s="138">
        <v>8.6300000000000008</v>
      </c>
      <c r="E20" s="77">
        <f>'2YO 2026-27 step-by-step'!AV23</f>
        <v>8.99</v>
      </c>
      <c r="F20" s="77">
        <f t="shared" si="0"/>
        <v>0.35999999999999943</v>
      </c>
      <c r="G20" s="130">
        <f t="shared" si="1"/>
        <v>4.1714947856315111E-2</v>
      </c>
    </row>
    <row r="21" spans="1:7" x14ac:dyDescent="0.35">
      <c r="A21" s="75" t="s">
        <v>40</v>
      </c>
      <c r="B21" s="74">
        <v>926</v>
      </c>
      <c r="C21" s="75" t="s">
        <v>47</v>
      </c>
      <c r="D21" s="138">
        <v>7.94</v>
      </c>
      <c r="E21" s="77">
        <f>'2YO 2026-27 step-by-step'!AV24</f>
        <v>8.26</v>
      </c>
      <c r="F21" s="77">
        <f t="shared" si="0"/>
        <v>0.3199999999999994</v>
      </c>
      <c r="G21" s="130">
        <f t="shared" si="1"/>
        <v>4.0302267002518814E-2</v>
      </c>
    </row>
    <row r="22" spans="1:7" x14ac:dyDescent="0.35">
      <c r="A22" s="75" t="s">
        <v>40</v>
      </c>
      <c r="B22" s="74">
        <v>874</v>
      </c>
      <c r="C22" s="75" t="s">
        <v>48</v>
      </c>
      <c r="D22" s="138">
        <v>8.81</v>
      </c>
      <c r="E22" s="77">
        <f>'2YO 2026-27 step-by-step'!AV25</f>
        <v>9.2200000000000006</v>
      </c>
      <c r="F22" s="77">
        <f t="shared" si="0"/>
        <v>0.41000000000000014</v>
      </c>
      <c r="G22" s="130">
        <f t="shared" si="1"/>
        <v>4.6538024971623168E-2</v>
      </c>
    </row>
    <row r="23" spans="1:7" x14ac:dyDescent="0.35">
      <c r="A23" s="75" t="s">
        <v>40</v>
      </c>
      <c r="B23" s="74">
        <v>882</v>
      </c>
      <c r="C23" s="75" t="s">
        <v>49</v>
      </c>
      <c r="D23" s="138">
        <v>8.4</v>
      </c>
      <c r="E23" s="77">
        <f>'2YO 2026-27 step-by-step'!AV26</f>
        <v>8.86</v>
      </c>
      <c r="F23" s="77">
        <f t="shared" si="0"/>
        <v>0.45999999999999908</v>
      </c>
      <c r="G23" s="130">
        <f t="shared" si="1"/>
        <v>5.4761904761904651E-2</v>
      </c>
    </row>
    <row r="24" spans="1:7" x14ac:dyDescent="0.35">
      <c r="A24" s="75" t="s">
        <v>40</v>
      </c>
      <c r="B24" s="74">
        <v>935</v>
      </c>
      <c r="C24" s="75" t="s">
        <v>50</v>
      </c>
      <c r="D24" s="138">
        <v>7.95</v>
      </c>
      <c r="E24" s="77">
        <f>'2YO 2026-27 step-by-step'!AV27</f>
        <v>8.2799999999999994</v>
      </c>
      <c r="F24" s="77">
        <f t="shared" si="0"/>
        <v>0.32999999999999918</v>
      </c>
      <c r="G24" s="130">
        <f t="shared" si="1"/>
        <v>4.1509433962264045E-2</v>
      </c>
    </row>
    <row r="25" spans="1:7" x14ac:dyDescent="0.35">
      <c r="A25" s="75" t="s">
        <v>40</v>
      </c>
      <c r="B25" s="74">
        <v>883</v>
      </c>
      <c r="C25" s="75" t="s">
        <v>51</v>
      </c>
      <c r="D25" s="138">
        <v>8.75</v>
      </c>
      <c r="E25" s="77">
        <f>'2YO 2026-27 step-by-step'!AV28</f>
        <v>9.1300000000000008</v>
      </c>
      <c r="F25" s="77">
        <f t="shared" si="0"/>
        <v>0.38000000000000078</v>
      </c>
      <c r="G25" s="130">
        <f t="shared" si="1"/>
        <v>4.3428571428571518E-2</v>
      </c>
    </row>
    <row r="26" spans="1:7" x14ac:dyDescent="0.35">
      <c r="A26" s="75" t="s">
        <v>52</v>
      </c>
      <c r="B26" s="74">
        <v>202</v>
      </c>
      <c r="C26" s="75" t="s">
        <v>53</v>
      </c>
      <c r="D26" s="138">
        <v>12.23</v>
      </c>
      <c r="E26" s="77">
        <f>'2YO 2026-27 step-by-step'!AV29</f>
        <v>12.74</v>
      </c>
      <c r="F26" s="77">
        <f t="shared" si="0"/>
        <v>0.50999999999999979</v>
      </c>
      <c r="G26" s="130">
        <f t="shared" si="1"/>
        <v>4.1700735895339312E-2</v>
      </c>
    </row>
    <row r="27" spans="1:7" x14ac:dyDescent="0.35">
      <c r="A27" s="75" t="s">
        <v>52</v>
      </c>
      <c r="B27" s="74">
        <v>204</v>
      </c>
      <c r="C27" s="75" t="s">
        <v>54</v>
      </c>
      <c r="D27" s="138">
        <v>11.51</v>
      </c>
      <c r="E27" s="77">
        <f>'2YO 2026-27 step-by-step'!AV30</f>
        <v>12.05</v>
      </c>
      <c r="F27" s="77">
        <f t="shared" si="0"/>
        <v>0.54000000000000092</v>
      </c>
      <c r="G27" s="130">
        <f t="shared" si="1"/>
        <v>4.6915725456125192E-2</v>
      </c>
    </row>
    <row r="28" spans="1:7" x14ac:dyDescent="0.35">
      <c r="A28" s="75" t="s">
        <v>52</v>
      </c>
      <c r="B28" s="74">
        <v>205</v>
      </c>
      <c r="C28" s="75" t="s">
        <v>55</v>
      </c>
      <c r="D28" s="138">
        <v>11.98</v>
      </c>
      <c r="E28" s="77">
        <f>'2YO 2026-27 step-by-step'!AV31</f>
        <v>12.53</v>
      </c>
      <c r="F28" s="77">
        <f t="shared" si="0"/>
        <v>0.54999999999999893</v>
      </c>
      <c r="G28" s="130">
        <f t="shared" si="1"/>
        <v>4.5909849749582544E-2</v>
      </c>
    </row>
    <row r="29" spans="1:7" x14ac:dyDescent="0.35">
      <c r="A29" s="75" t="s">
        <v>52</v>
      </c>
      <c r="B29" s="74">
        <v>309</v>
      </c>
      <c r="C29" s="75" t="s">
        <v>56</v>
      </c>
      <c r="D29" s="138">
        <v>10.23</v>
      </c>
      <c r="E29" s="77">
        <f>'2YO 2026-27 step-by-step'!AV32</f>
        <v>10.52</v>
      </c>
      <c r="F29" s="77">
        <f t="shared" si="0"/>
        <v>0.28999999999999915</v>
      </c>
      <c r="G29" s="130">
        <f t="shared" si="1"/>
        <v>2.834799608993149E-2</v>
      </c>
    </row>
    <row r="30" spans="1:7" x14ac:dyDescent="0.35">
      <c r="A30" s="75" t="s">
        <v>52</v>
      </c>
      <c r="B30" s="74">
        <v>206</v>
      </c>
      <c r="C30" s="75" t="s">
        <v>57</v>
      </c>
      <c r="D30" s="138">
        <v>11.85</v>
      </c>
      <c r="E30" s="77">
        <f>'2YO 2026-27 step-by-step'!AV33</f>
        <v>12.39</v>
      </c>
      <c r="F30" s="77">
        <f t="shared" si="0"/>
        <v>0.54000000000000092</v>
      </c>
      <c r="G30" s="130">
        <f t="shared" si="1"/>
        <v>4.5569620253164633E-2</v>
      </c>
    </row>
    <row r="31" spans="1:7" x14ac:dyDescent="0.35">
      <c r="A31" s="75" t="s">
        <v>52</v>
      </c>
      <c r="B31" s="74">
        <v>207</v>
      </c>
      <c r="C31" s="75" t="s">
        <v>58</v>
      </c>
      <c r="D31" s="138">
        <v>11.88</v>
      </c>
      <c r="E31" s="77">
        <f>'2YO 2026-27 step-by-step'!AV34</f>
        <v>12.33</v>
      </c>
      <c r="F31" s="77">
        <f t="shared" si="0"/>
        <v>0.44999999999999929</v>
      </c>
      <c r="G31" s="130">
        <f t="shared" si="1"/>
        <v>3.7878787878787817E-2</v>
      </c>
    </row>
    <row r="32" spans="1:7" x14ac:dyDescent="0.35">
      <c r="A32" s="75" t="s">
        <v>52</v>
      </c>
      <c r="B32" s="74">
        <v>208</v>
      </c>
      <c r="C32" s="75" t="s">
        <v>59</v>
      </c>
      <c r="D32" s="138">
        <v>11.61</v>
      </c>
      <c r="E32" s="77">
        <f>'2YO 2026-27 step-by-step'!AV35</f>
        <v>12.01</v>
      </c>
      <c r="F32" s="77">
        <f t="shared" si="0"/>
        <v>0.40000000000000036</v>
      </c>
      <c r="G32" s="130">
        <f t="shared" si="1"/>
        <v>3.4453057708871693E-2</v>
      </c>
    </row>
    <row r="33" spans="1:7" x14ac:dyDescent="0.35">
      <c r="A33" s="75" t="s">
        <v>52</v>
      </c>
      <c r="B33" s="74">
        <v>209</v>
      </c>
      <c r="C33" s="75" t="s">
        <v>60</v>
      </c>
      <c r="D33" s="138">
        <v>11.04</v>
      </c>
      <c r="E33" s="77">
        <f>'2YO 2026-27 step-by-step'!AV36</f>
        <v>11.47</v>
      </c>
      <c r="F33" s="77">
        <f t="shared" si="0"/>
        <v>0.43000000000000149</v>
      </c>
      <c r="G33" s="130">
        <f t="shared" si="1"/>
        <v>3.8949275362318979E-2</v>
      </c>
    </row>
    <row r="34" spans="1:7" x14ac:dyDescent="0.35">
      <c r="A34" s="75" t="s">
        <v>52</v>
      </c>
      <c r="B34" s="74">
        <v>316</v>
      </c>
      <c r="C34" s="75" t="s">
        <v>61</v>
      </c>
      <c r="D34" s="138">
        <v>9.6199999999999992</v>
      </c>
      <c r="E34" s="77">
        <f>'2YO 2026-27 step-by-step'!AV37</f>
        <v>10.08</v>
      </c>
      <c r="F34" s="77">
        <f t="shared" si="0"/>
        <v>0.46000000000000085</v>
      </c>
      <c r="G34" s="130">
        <f t="shared" si="1"/>
        <v>4.781704781704791E-2</v>
      </c>
    </row>
    <row r="35" spans="1:7" x14ac:dyDescent="0.35">
      <c r="A35" s="75" t="s">
        <v>52</v>
      </c>
      <c r="B35" s="74">
        <v>210</v>
      </c>
      <c r="C35" s="75" t="s">
        <v>62</v>
      </c>
      <c r="D35" s="138">
        <v>11.48</v>
      </c>
      <c r="E35" s="77">
        <f>'2YO 2026-27 step-by-step'!AV38</f>
        <v>11.92</v>
      </c>
      <c r="F35" s="77">
        <f t="shared" si="0"/>
        <v>0.4399999999999995</v>
      </c>
      <c r="G35" s="130">
        <f t="shared" si="1"/>
        <v>3.8327526132404137E-2</v>
      </c>
    </row>
    <row r="36" spans="1:7" x14ac:dyDescent="0.35">
      <c r="A36" s="75" t="s">
        <v>52</v>
      </c>
      <c r="B36" s="74">
        <v>211</v>
      </c>
      <c r="C36" s="75" t="s">
        <v>63</v>
      </c>
      <c r="D36" s="138">
        <v>11.79</v>
      </c>
      <c r="E36" s="77">
        <f>'2YO 2026-27 step-by-step'!AV39</f>
        <v>12.39</v>
      </c>
      <c r="F36" s="77">
        <f t="shared" si="0"/>
        <v>0.60000000000000142</v>
      </c>
      <c r="G36" s="130">
        <f t="shared" si="1"/>
        <v>5.0890585241730402E-2</v>
      </c>
    </row>
    <row r="37" spans="1:7" x14ac:dyDescent="0.35">
      <c r="A37" s="75" t="s">
        <v>52</v>
      </c>
      <c r="B37" s="74">
        <v>212</v>
      </c>
      <c r="C37" s="75" t="s">
        <v>64</v>
      </c>
      <c r="D37" s="138">
        <v>11.55</v>
      </c>
      <c r="E37" s="77">
        <f>'2YO 2026-27 step-by-step'!AV40</f>
        <v>11.89</v>
      </c>
      <c r="F37" s="77">
        <f t="shared" ref="F37:F68" si="2">E37-D37</f>
        <v>0.33999999999999986</v>
      </c>
      <c r="G37" s="130">
        <f t="shared" ref="G37:G68" si="3">F37/D37</f>
        <v>2.9437229437229422E-2</v>
      </c>
    </row>
    <row r="38" spans="1:7" x14ac:dyDescent="0.35">
      <c r="A38" s="75" t="s">
        <v>52</v>
      </c>
      <c r="B38" s="74">
        <v>213</v>
      </c>
      <c r="C38" s="75" t="s">
        <v>65</v>
      </c>
      <c r="D38" s="138">
        <v>12.43</v>
      </c>
      <c r="E38" s="77">
        <f>'2YO 2026-27 step-by-step'!AV41</f>
        <v>12.74</v>
      </c>
      <c r="F38" s="77">
        <f t="shared" si="2"/>
        <v>0.3100000000000005</v>
      </c>
      <c r="G38" s="130">
        <f t="shared" si="3"/>
        <v>2.4939662107803743E-2</v>
      </c>
    </row>
    <row r="39" spans="1:7" x14ac:dyDescent="0.35">
      <c r="A39" s="75" t="s">
        <v>66</v>
      </c>
      <c r="B39" s="74">
        <v>841</v>
      </c>
      <c r="C39" s="75" t="s">
        <v>67</v>
      </c>
      <c r="D39" s="138">
        <v>8.09</v>
      </c>
      <c r="E39" s="77">
        <f>'2YO 2026-27 step-by-step'!AV42</f>
        <v>8.44</v>
      </c>
      <c r="F39" s="77">
        <f t="shared" si="2"/>
        <v>0.34999999999999964</v>
      </c>
      <c r="G39" s="130">
        <f t="shared" si="3"/>
        <v>4.3263288009888712E-2</v>
      </c>
    </row>
    <row r="40" spans="1:7" x14ac:dyDescent="0.35">
      <c r="A40" s="75" t="s">
        <v>66</v>
      </c>
      <c r="B40" s="74">
        <v>840</v>
      </c>
      <c r="C40" s="75" t="s">
        <v>68</v>
      </c>
      <c r="D40" s="138">
        <v>7.98</v>
      </c>
      <c r="E40" s="77">
        <f>'2YO 2026-27 step-by-step'!AV43</f>
        <v>8.35</v>
      </c>
      <c r="F40" s="77">
        <f t="shared" si="2"/>
        <v>0.36999999999999922</v>
      </c>
      <c r="G40" s="130">
        <f t="shared" si="3"/>
        <v>4.6365914786967319E-2</v>
      </c>
    </row>
    <row r="41" spans="1:7" x14ac:dyDescent="0.35">
      <c r="A41" s="75" t="s">
        <v>66</v>
      </c>
      <c r="B41" s="74">
        <v>390</v>
      </c>
      <c r="C41" s="75" t="s">
        <v>69</v>
      </c>
      <c r="D41" s="138">
        <v>7.94</v>
      </c>
      <c r="E41" s="77">
        <f>'2YO 2026-27 step-by-step'!AV44</f>
        <v>8.33</v>
      </c>
      <c r="F41" s="77">
        <f t="shared" si="2"/>
        <v>0.38999999999999968</v>
      </c>
      <c r="G41" s="130">
        <f t="shared" si="3"/>
        <v>4.9118387909319855E-2</v>
      </c>
    </row>
    <row r="42" spans="1:7" x14ac:dyDescent="0.35">
      <c r="A42" s="75" t="s">
        <v>66</v>
      </c>
      <c r="B42" s="74">
        <v>805</v>
      </c>
      <c r="C42" s="75" t="s">
        <v>70</v>
      </c>
      <c r="D42" s="138">
        <v>8.2799999999999994</v>
      </c>
      <c r="E42" s="77">
        <f>'2YO 2026-27 step-by-step'!AV45</f>
        <v>8.6300000000000008</v>
      </c>
      <c r="F42" s="77">
        <f t="shared" si="2"/>
        <v>0.35000000000000142</v>
      </c>
      <c r="G42" s="130">
        <f t="shared" si="3"/>
        <v>4.2270531400966357E-2</v>
      </c>
    </row>
    <row r="43" spans="1:7" x14ac:dyDescent="0.35">
      <c r="A43" s="75" t="s">
        <v>66</v>
      </c>
      <c r="B43" s="74">
        <v>806</v>
      </c>
      <c r="C43" s="75" t="s">
        <v>71</v>
      </c>
      <c r="D43" s="138">
        <v>8.4700000000000006</v>
      </c>
      <c r="E43" s="77">
        <f>'2YO 2026-27 step-by-step'!AV46</f>
        <v>8.89</v>
      </c>
      <c r="F43" s="77">
        <f t="shared" si="2"/>
        <v>0.41999999999999993</v>
      </c>
      <c r="G43" s="130">
        <f t="shared" si="3"/>
        <v>4.958677685950412E-2</v>
      </c>
    </row>
    <row r="44" spans="1:7" x14ac:dyDescent="0.35">
      <c r="A44" s="75" t="s">
        <v>66</v>
      </c>
      <c r="B44" s="74">
        <v>391</v>
      </c>
      <c r="C44" s="75" t="s">
        <v>72</v>
      </c>
      <c r="D44" s="138">
        <v>8.25</v>
      </c>
      <c r="E44" s="77">
        <f>'2YO 2026-27 step-by-step'!AV47</f>
        <v>8.66</v>
      </c>
      <c r="F44" s="77">
        <f t="shared" si="2"/>
        <v>0.41000000000000014</v>
      </c>
      <c r="G44" s="130">
        <f t="shared" si="3"/>
        <v>4.9696969696969712E-2</v>
      </c>
    </row>
    <row r="45" spans="1:7" x14ac:dyDescent="0.35">
      <c r="A45" s="75" t="s">
        <v>66</v>
      </c>
      <c r="B45" s="74">
        <v>392</v>
      </c>
      <c r="C45" s="75" t="s">
        <v>73</v>
      </c>
      <c r="D45" s="138">
        <v>7.76</v>
      </c>
      <c r="E45" s="77">
        <f>'2YO 2026-27 step-by-step'!AV48</f>
        <v>8.1300000000000008</v>
      </c>
      <c r="F45" s="77">
        <f t="shared" si="2"/>
        <v>0.37000000000000099</v>
      </c>
      <c r="G45" s="130">
        <f t="shared" si="3"/>
        <v>4.768041237113415E-2</v>
      </c>
    </row>
    <row r="46" spans="1:7" x14ac:dyDescent="0.35">
      <c r="A46" s="75" t="s">
        <v>66</v>
      </c>
      <c r="B46" s="74">
        <v>929</v>
      </c>
      <c r="C46" s="75" t="s">
        <v>74</v>
      </c>
      <c r="D46" s="138">
        <v>7.72</v>
      </c>
      <c r="E46" s="77">
        <f>'2YO 2026-27 step-by-step'!AV49</f>
        <v>8.07</v>
      </c>
      <c r="F46" s="77">
        <f t="shared" si="2"/>
        <v>0.35000000000000053</v>
      </c>
      <c r="G46" s="130">
        <f t="shared" si="3"/>
        <v>4.533678756476691E-2</v>
      </c>
    </row>
    <row r="47" spans="1:7" x14ac:dyDescent="0.35">
      <c r="A47" s="75" t="s">
        <v>66</v>
      </c>
      <c r="B47" s="74">
        <v>807</v>
      </c>
      <c r="C47" s="75" t="s">
        <v>75</v>
      </c>
      <c r="D47" s="138">
        <v>8.06</v>
      </c>
      <c r="E47" s="77">
        <f>'2YO 2026-27 step-by-step'!AV50</f>
        <v>8.52</v>
      </c>
      <c r="F47" s="77">
        <f t="shared" si="2"/>
        <v>0.45999999999999908</v>
      </c>
      <c r="G47" s="130">
        <f t="shared" si="3"/>
        <v>5.7071960297766629E-2</v>
      </c>
    </row>
    <row r="48" spans="1:7" x14ac:dyDescent="0.35">
      <c r="A48" s="75" t="s">
        <v>66</v>
      </c>
      <c r="B48" s="74">
        <v>393</v>
      </c>
      <c r="C48" s="75" t="s">
        <v>76</v>
      </c>
      <c r="D48" s="138">
        <v>8.07</v>
      </c>
      <c r="E48" s="77">
        <f>'2YO 2026-27 step-by-step'!AV51</f>
        <v>8.4600000000000009</v>
      </c>
      <c r="F48" s="77">
        <f t="shared" si="2"/>
        <v>0.39000000000000057</v>
      </c>
      <c r="G48" s="130">
        <f t="shared" si="3"/>
        <v>4.8327137546468467E-2</v>
      </c>
    </row>
    <row r="49" spans="1:7" x14ac:dyDescent="0.35">
      <c r="A49" s="75" t="s">
        <v>66</v>
      </c>
      <c r="B49" s="74">
        <v>808</v>
      </c>
      <c r="C49" s="75" t="s">
        <v>77</v>
      </c>
      <c r="D49" s="138">
        <v>7.98</v>
      </c>
      <c r="E49" s="77">
        <f>'2YO 2026-27 step-by-step'!AV52</f>
        <v>8.3699999999999992</v>
      </c>
      <c r="F49" s="77">
        <f t="shared" si="2"/>
        <v>0.38999999999999879</v>
      </c>
      <c r="G49" s="130">
        <f t="shared" si="3"/>
        <v>4.8872180451127664E-2</v>
      </c>
    </row>
    <row r="50" spans="1:7" x14ac:dyDescent="0.35">
      <c r="A50" s="75" t="s">
        <v>66</v>
      </c>
      <c r="B50" s="74">
        <v>394</v>
      </c>
      <c r="C50" s="75" t="s">
        <v>78</v>
      </c>
      <c r="D50" s="138">
        <v>8.11</v>
      </c>
      <c r="E50" s="77">
        <f>'2YO 2026-27 step-by-step'!AV53</f>
        <v>8.48</v>
      </c>
      <c r="F50" s="77">
        <f t="shared" si="2"/>
        <v>0.37000000000000099</v>
      </c>
      <c r="G50" s="130">
        <f t="shared" si="3"/>
        <v>4.5622688039457585E-2</v>
      </c>
    </row>
    <row r="51" spans="1:7" x14ac:dyDescent="0.35">
      <c r="A51" s="75" t="s">
        <v>79</v>
      </c>
      <c r="B51" s="74">
        <v>889</v>
      </c>
      <c r="C51" s="75" t="s">
        <v>80</v>
      </c>
      <c r="D51" s="138">
        <v>8.14</v>
      </c>
      <c r="E51" s="77">
        <f>'2YO 2026-27 step-by-step'!AV54</f>
        <v>8.56</v>
      </c>
      <c r="F51" s="77">
        <f t="shared" si="2"/>
        <v>0.41999999999999993</v>
      </c>
      <c r="G51" s="130">
        <f t="shared" si="3"/>
        <v>5.1597051597051587E-2</v>
      </c>
    </row>
    <row r="52" spans="1:7" x14ac:dyDescent="0.35">
      <c r="A52" s="75" t="s">
        <v>79</v>
      </c>
      <c r="B52" s="74">
        <v>890</v>
      </c>
      <c r="C52" s="75" t="s">
        <v>81</v>
      </c>
      <c r="D52" s="138">
        <v>8.4</v>
      </c>
      <c r="E52" s="77">
        <f>'2YO 2026-27 step-by-step'!AV55</f>
        <v>8.86</v>
      </c>
      <c r="F52" s="77">
        <f t="shared" si="2"/>
        <v>0.45999999999999908</v>
      </c>
      <c r="G52" s="130">
        <f t="shared" si="3"/>
        <v>5.4761904761904651E-2</v>
      </c>
    </row>
    <row r="53" spans="1:7" x14ac:dyDescent="0.35">
      <c r="A53" s="75" t="s">
        <v>79</v>
      </c>
      <c r="B53" s="74">
        <v>350</v>
      </c>
      <c r="C53" s="75" t="s">
        <v>82</v>
      </c>
      <c r="D53" s="138">
        <v>8.3800000000000008</v>
      </c>
      <c r="E53" s="77">
        <f>'2YO 2026-27 step-by-step'!AV56</f>
        <v>8.81</v>
      </c>
      <c r="F53" s="77">
        <f t="shared" si="2"/>
        <v>0.42999999999999972</v>
      </c>
      <c r="G53" s="130">
        <f t="shared" si="3"/>
        <v>5.1312649164677766E-2</v>
      </c>
    </row>
    <row r="54" spans="1:7" x14ac:dyDescent="0.35">
      <c r="A54" s="75" t="s">
        <v>79</v>
      </c>
      <c r="B54" s="74">
        <v>351</v>
      </c>
      <c r="C54" s="75" t="s">
        <v>83</v>
      </c>
      <c r="D54" s="138">
        <v>8.14</v>
      </c>
      <c r="E54" s="77">
        <f>'2YO 2026-27 step-by-step'!AV57</f>
        <v>8.6300000000000008</v>
      </c>
      <c r="F54" s="77">
        <f t="shared" si="2"/>
        <v>0.49000000000000021</v>
      </c>
      <c r="G54" s="130">
        <f t="shared" si="3"/>
        <v>6.0196560196560216E-2</v>
      </c>
    </row>
    <row r="55" spans="1:7" x14ac:dyDescent="0.35">
      <c r="A55" s="75" t="s">
        <v>79</v>
      </c>
      <c r="B55" s="74">
        <v>895</v>
      </c>
      <c r="C55" s="75" t="s">
        <v>84</v>
      </c>
      <c r="D55" s="138">
        <v>7.74</v>
      </c>
      <c r="E55" s="77">
        <f>'2YO 2026-27 step-by-step'!AV58</f>
        <v>8.0500000000000007</v>
      </c>
      <c r="F55" s="77">
        <f t="shared" si="2"/>
        <v>0.3100000000000005</v>
      </c>
      <c r="G55" s="130">
        <f t="shared" si="3"/>
        <v>4.0051679586563374E-2</v>
      </c>
    </row>
    <row r="56" spans="1:7" x14ac:dyDescent="0.35">
      <c r="A56" s="75" t="s">
        <v>79</v>
      </c>
      <c r="B56" s="74">
        <v>896</v>
      </c>
      <c r="C56" s="75" t="s">
        <v>85</v>
      </c>
      <c r="D56" s="138">
        <v>7.97</v>
      </c>
      <c r="E56" s="77">
        <f>'2YO 2026-27 step-by-step'!AV59</f>
        <v>8.41</v>
      </c>
      <c r="F56" s="77">
        <f t="shared" si="2"/>
        <v>0.44000000000000039</v>
      </c>
      <c r="G56" s="130">
        <f t="shared" si="3"/>
        <v>5.5207026348808079E-2</v>
      </c>
    </row>
    <row r="57" spans="1:7" x14ac:dyDescent="0.35">
      <c r="A57" s="75" t="s">
        <v>79</v>
      </c>
      <c r="B57" s="74">
        <v>942</v>
      </c>
      <c r="C57" s="75" t="s">
        <v>86</v>
      </c>
      <c r="D57" s="138">
        <v>7.57</v>
      </c>
      <c r="E57" s="77">
        <f>'2YO 2026-27 step-by-step'!AV60</f>
        <v>7.89</v>
      </c>
      <c r="F57" s="77">
        <f t="shared" si="2"/>
        <v>0.3199999999999994</v>
      </c>
      <c r="G57" s="130">
        <f t="shared" si="3"/>
        <v>4.2272126816380366E-2</v>
      </c>
    </row>
    <row r="58" spans="1:7" x14ac:dyDescent="0.35">
      <c r="A58" s="75" t="s">
        <v>79</v>
      </c>
      <c r="B58" s="74">
        <v>876</v>
      </c>
      <c r="C58" s="75" t="s">
        <v>87</v>
      </c>
      <c r="D58" s="138">
        <v>8.52</v>
      </c>
      <c r="E58" s="77">
        <f>'2YO 2026-27 step-by-step'!AV61</f>
        <v>8.9600000000000009</v>
      </c>
      <c r="F58" s="77">
        <f t="shared" si="2"/>
        <v>0.44000000000000128</v>
      </c>
      <c r="G58" s="130">
        <f t="shared" si="3"/>
        <v>5.1643192488263066E-2</v>
      </c>
    </row>
    <row r="59" spans="1:7" x14ac:dyDescent="0.35">
      <c r="A59" s="75" t="s">
        <v>79</v>
      </c>
      <c r="B59" s="74">
        <v>340</v>
      </c>
      <c r="C59" s="75" t="s">
        <v>88</v>
      </c>
      <c r="D59" s="138">
        <v>8.5399999999999991</v>
      </c>
      <c r="E59" s="77">
        <f>'2YO 2026-27 step-by-step'!AV62</f>
        <v>8.9600000000000009</v>
      </c>
      <c r="F59" s="77">
        <f t="shared" si="2"/>
        <v>0.42000000000000171</v>
      </c>
      <c r="G59" s="130">
        <f t="shared" si="3"/>
        <v>4.9180327868852666E-2</v>
      </c>
    </row>
    <row r="60" spans="1:7" x14ac:dyDescent="0.35">
      <c r="A60" s="75" t="s">
        <v>79</v>
      </c>
      <c r="B60" s="74">
        <v>888</v>
      </c>
      <c r="C60" s="75" t="s">
        <v>89</v>
      </c>
      <c r="D60" s="138">
        <v>7.83</v>
      </c>
      <c r="E60" s="77">
        <f>'2YO 2026-27 step-by-step'!AV63</f>
        <v>8.2100000000000009</v>
      </c>
      <c r="F60" s="77">
        <f t="shared" si="2"/>
        <v>0.38000000000000078</v>
      </c>
      <c r="G60" s="130">
        <f t="shared" si="3"/>
        <v>4.8531289910600357E-2</v>
      </c>
    </row>
    <row r="61" spans="1:7" x14ac:dyDescent="0.35">
      <c r="A61" s="75" t="s">
        <v>79</v>
      </c>
      <c r="B61" s="74">
        <v>341</v>
      </c>
      <c r="C61" s="75" t="s">
        <v>90</v>
      </c>
      <c r="D61" s="138">
        <v>8.58</v>
      </c>
      <c r="E61" s="77">
        <f>'2YO 2026-27 step-by-step'!AV64</f>
        <v>9.0299999999999994</v>
      </c>
      <c r="F61" s="77">
        <f t="shared" si="2"/>
        <v>0.44999999999999929</v>
      </c>
      <c r="G61" s="130">
        <f t="shared" si="3"/>
        <v>5.2447552447552365E-2</v>
      </c>
    </row>
    <row r="62" spans="1:7" x14ac:dyDescent="0.35">
      <c r="A62" s="75" t="s">
        <v>79</v>
      </c>
      <c r="B62" s="74">
        <v>352</v>
      </c>
      <c r="C62" s="75" t="s">
        <v>91</v>
      </c>
      <c r="D62" s="138">
        <v>8.83</v>
      </c>
      <c r="E62" s="77">
        <f>'2YO 2026-27 step-by-step'!AV65</f>
        <v>9.2899999999999991</v>
      </c>
      <c r="F62" s="77">
        <f t="shared" si="2"/>
        <v>0.45999999999999908</v>
      </c>
      <c r="G62" s="130">
        <f t="shared" si="3"/>
        <v>5.2095130237825492E-2</v>
      </c>
    </row>
    <row r="63" spans="1:7" x14ac:dyDescent="0.35">
      <c r="A63" s="75" t="s">
        <v>79</v>
      </c>
      <c r="B63" s="74">
        <v>353</v>
      </c>
      <c r="C63" s="75" t="s">
        <v>92</v>
      </c>
      <c r="D63" s="138">
        <v>8.43</v>
      </c>
      <c r="E63" s="77">
        <f>'2YO 2026-27 step-by-step'!AV66</f>
        <v>8.91</v>
      </c>
      <c r="F63" s="77">
        <f t="shared" si="2"/>
        <v>0.48000000000000043</v>
      </c>
      <c r="G63" s="130">
        <f t="shared" si="3"/>
        <v>5.6939501779359483E-2</v>
      </c>
    </row>
    <row r="64" spans="1:7" x14ac:dyDescent="0.35">
      <c r="A64" s="75" t="s">
        <v>79</v>
      </c>
      <c r="B64" s="74">
        <v>354</v>
      </c>
      <c r="C64" s="75" t="s">
        <v>93</v>
      </c>
      <c r="D64" s="138">
        <v>8.39</v>
      </c>
      <c r="E64" s="77">
        <f>'2YO 2026-27 step-by-step'!AV67</f>
        <v>8.84</v>
      </c>
      <c r="F64" s="77">
        <f t="shared" si="2"/>
        <v>0.44999999999999929</v>
      </c>
      <c r="G64" s="130">
        <f t="shared" si="3"/>
        <v>5.3635280095351519E-2</v>
      </c>
    </row>
    <row r="65" spans="1:7" x14ac:dyDescent="0.35">
      <c r="A65" s="75" t="s">
        <v>79</v>
      </c>
      <c r="B65" s="74">
        <v>355</v>
      </c>
      <c r="C65" s="75" t="s">
        <v>94</v>
      </c>
      <c r="D65" s="138">
        <v>8.5</v>
      </c>
      <c r="E65" s="77">
        <f>'2YO 2026-27 step-by-step'!AV68</f>
        <v>8.98</v>
      </c>
      <c r="F65" s="77">
        <f t="shared" si="2"/>
        <v>0.48000000000000043</v>
      </c>
      <c r="G65" s="130">
        <f t="shared" si="3"/>
        <v>5.6470588235294168E-2</v>
      </c>
    </row>
    <row r="66" spans="1:7" x14ac:dyDescent="0.35">
      <c r="A66" s="75" t="s">
        <v>79</v>
      </c>
      <c r="B66" s="74">
        <v>343</v>
      </c>
      <c r="C66" s="75" t="s">
        <v>95</v>
      </c>
      <c r="D66" s="138">
        <v>7.95</v>
      </c>
      <c r="E66" s="77">
        <f>'2YO 2026-27 step-by-step'!AV69</f>
        <v>8.3699999999999992</v>
      </c>
      <c r="F66" s="77">
        <f t="shared" si="2"/>
        <v>0.41999999999999904</v>
      </c>
      <c r="G66" s="130">
        <f t="shared" si="3"/>
        <v>5.283018867924516E-2</v>
      </c>
    </row>
    <row r="67" spans="1:7" x14ac:dyDescent="0.35">
      <c r="A67" s="75" t="s">
        <v>79</v>
      </c>
      <c r="B67" s="74">
        <v>342</v>
      </c>
      <c r="C67" s="75" t="s">
        <v>96</v>
      </c>
      <c r="D67" s="138">
        <v>8.41</v>
      </c>
      <c r="E67" s="77">
        <f>'2YO 2026-27 step-by-step'!AV70</f>
        <v>8.75</v>
      </c>
      <c r="F67" s="77">
        <f t="shared" si="2"/>
        <v>0.33999999999999986</v>
      </c>
      <c r="G67" s="130">
        <f t="shared" si="3"/>
        <v>4.042806183115337E-2</v>
      </c>
    </row>
    <row r="68" spans="1:7" x14ac:dyDescent="0.35">
      <c r="A68" s="75" t="s">
        <v>79</v>
      </c>
      <c r="B68" s="74">
        <v>356</v>
      </c>
      <c r="C68" s="75" t="s">
        <v>97</v>
      </c>
      <c r="D68" s="138">
        <v>7.86</v>
      </c>
      <c r="E68" s="77">
        <f>'2YO 2026-27 step-by-step'!AV71</f>
        <v>8.26</v>
      </c>
      <c r="F68" s="77">
        <f t="shared" si="2"/>
        <v>0.39999999999999947</v>
      </c>
      <c r="G68" s="130">
        <f t="shared" si="3"/>
        <v>5.0890585241730207E-2</v>
      </c>
    </row>
    <row r="69" spans="1:7" x14ac:dyDescent="0.35">
      <c r="A69" s="75" t="s">
        <v>79</v>
      </c>
      <c r="B69" s="74">
        <v>357</v>
      </c>
      <c r="C69" s="75" t="s">
        <v>98</v>
      </c>
      <c r="D69" s="138">
        <v>8.34</v>
      </c>
      <c r="E69" s="77">
        <f>'2YO 2026-27 step-by-step'!AV72</f>
        <v>8.82</v>
      </c>
      <c r="F69" s="77">
        <f t="shared" ref="F69:F100" si="4">E69-D69</f>
        <v>0.48000000000000043</v>
      </c>
      <c r="G69" s="130">
        <f t="shared" ref="G69:G100" si="5">F69/D69</f>
        <v>5.7553956834532426E-2</v>
      </c>
    </row>
    <row r="70" spans="1:7" x14ac:dyDescent="0.35">
      <c r="A70" s="75" t="s">
        <v>79</v>
      </c>
      <c r="B70" s="74">
        <v>358</v>
      </c>
      <c r="C70" s="75" t="s">
        <v>99</v>
      </c>
      <c r="D70" s="138">
        <v>8.0299999999999994</v>
      </c>
      <c r="E70" s="77">
        <f>'2YO 2026-27 step-by-step'!AV73</f>
        <v>8.4499999999999993</v>
      </c>
      <c r="F70" s="77">
        <f t="shared" si="4"/>
        <v>0.41999999999999993</v>
      </c>
      <c r="G70" s="130">
        <f t="shared" si="5"/>
        <v>5.2303860523038599E-2</v>
      </c>
    </row>
    <row r="71" spans="1:7" x14ac:dyDescent="0.35">
      <c r="A71" s="75" t="s">
        <v>79</v>
      </c>
      <c r="B71" s="74">
        <v>877</v>
      </c>
      <c r="C71" s="75" t="s">
        <v>100</v>
      </c>
      <c r="D71" s="138">
        <v>8.0500000000000007</v>
      </c>
      <c r="E71" s="77">
        <f>'2YO 2026-27 step-by-step'!AV74</f>
        <v>8.4499999999999993</v>
      </c>
      <c r="F71" s="77">
        <f t="shared" si="4"/>
        <v>0.39999999999999858</v>
      </c>
      <c r="G71" s="130">
        <f t="shared" si="5"/>
        <v>4.9689440993788636E-2</v>
      </c>
    </row>
    <row r="72" spans="1:7" x14ac:dyDescent="0.35">
      <c r="A72" s="75" t="s">
        <v>79</v>
      </c>
      <c r="B72" s="74">
        <v>943</v>
      </c>
      <c r="C72" s="75" t="s">
        <v>101</v>
      </c>
      <c r="D72" s="138">
        <v>7.49</v>
      </c>
      <c r="E72" s="77">
        <f>'2YO 2026-27 step-by-step'!AV75</f>
        <v>7.87</v>
      </c>
      <c r="F72" s="77">
        <f t="shared" si="4"/>
        <v>0.37999999999999989</v>
      </c>
      <c r="G72" s="130">
        <f t="shared" si="5"/>
        <v>5.0734312416555391E-2</v>
      </c>
    </row>
    <row r="73" spans="1:7" x14ac:dyDescent="0.35">
      <c r="A73" s="75" t="s">
        <v>79</v>
      </c>
      <c r="B73" s="74">
        <v>359</v>
      </c>
      <c r="C73" s="75" t="s">
        <v>102</v>
      </c>
      <c r="D73" s="138">
        <v>8.1999999999999993</v>
      </c>
      <c r="E73" s="77">
        <f>'2YO 2026-27 step-by-step'!AV76</f>
        <v>8.66</v>
      </c>
      <c r="F73" s="77">
        <f t="shared" si="4"/>
        <v>0.46000000000000085</v>
      </c>
      <c r="G73" s="130">
        <f t="shared" si="5"/>
        <v>5.6097560975609868E-2</v>
      </c>
    </row>
    <row r="74" spans="1:7" x14ac:dyDescent="0.35">
      <c r="A74" s="75" t="s">
        <v>79</v>
      </c>
      <c r="B74" s="74">
        <v>344</v>
      </c>
      <c r="C74" s="75" t="s">
        <v>103</v>
      </c>
      <c r="D74" s="138">
        <v>8.2799999999999994</v>
      </c>
      <c r="E74" s="77">
        <f>'2YO 2026-27 step-by-step'!AV77</f>
        <v>8.7200000000000006</v>
      </c>
      <c r="F74" s="77">
        <f t="shared" si="4"/>
        <v>0.44000000000000128</v>
      </c>
      <c r="G74" s="130">
        <f t="shared" si="5"/>
        <v>5.3140096618357648E-2</v>
      </c>
    </row>
    <row r="75" spans="1:7" x14ac:dyDescent="0.35">
      <c r="A75" s="75" t="s">
        <v>104</v>
      </c>
      <c r="B75" s="74">
        <v>301</v>
      </c>
      <c r="C75" s="75" t="s">
        <v>105</v>
      </c>
      <c r="D75" s="138">
        <v>9.41</v>
      </c>
      <c r="E75" s="77">
        <f>'2YO 2026-27 step-by-step'!AV78</f>
        <v>9.7200000000000006</v>
      </c>
      <c r="F75" s="77">
        <f t="shared" si="4"/>
        <v>0.3100000000000005</v>
      </c>
      <c r="G75" s="130">
        <f t="shared" si="5"/>
        <v>3.2943676939426195E-2</v>
      </c>
    </row>
    <row r="76" spans="1:7" x14ac:dyDescent="0.35">
      <c r="A76" s="75" t="s">
        <v>104</v>
      </c>
      <c r="B76" s="74">
        <v>302</v>
      </c>
      <c r="C76" s="75" t="s">
        <v>106</v>
      </c>
      <c r="D76" s="138">
        <v>9.99</v>
      </c>
      <c r="E76" s="77">
        <f>'2YO 2026-27 step-by-step'!AV79</f>
        <v>10.33</v>
      </c>
      <c r="F76" s="77">
        <f t="shared" si="4"/>
        <v>0.33999999999999986</v>
      </c>
      <c r="G76" s="130">
        <f t="shared" si="5"/>
        <v>3.4034034034034016E-2</v>
      </c>
    </row>
    <row r="77" spans="1:7" x14ac:dyDescent="0.35">
      <c r="A77" s="75" t="s">
        <v>104</v>
      </c>
      <c r="B77" s="74">
        <v>303</v>
      </c>
      <c r="C77" s="75" t="s">
        <v>107</v>
      </c>
      <c r="D77" s="138">
        <v>9.77</v>
      </c>
      <c r="E77" s="77">
        <f>'2YO 2026-27 step-by-step'!AV80</f>
        <v>10.199999999999999</v>
      </c>
      <c r="F77" s="77">
        <f t="shared" si="4"/>
        <v>0.42999999999999972</v>
      </c>
      <c r="G77" s="130">
        <f t="shared" si="5"/>
        <v>4.4012282497441116E-2</v>
      </c>
    </row>
    <row r="78" spans="1:7" x14ac:dyDescent="0.35">
      <c r="A78" s="75" t="s">
        <v>104</v>
      </c>
      <c r="B78" s="74">
        <v>304</v>
      </c>
      <c r="C78" s="75" t="s">
        <v>108</v>
      </c>
      <c r="D78" s="138">
        <v>9.77</v>
      </c>
      <c r="E78" s="77">
        <f>'2YO 2026-27 step-by-step'!AV81</f>
        <v>10.039999999999999</v>
      </c>
      <c r="F78" s="77">
        <f t="shared" si="4"/>
        <v>0.26999999999999957</v>
      </c>
      <c r="G78" s="130">
        <f t="shared" si="5"/>
        <v>2.7635619242579283E-2</v>
      </c>
    </row>
    <row r="79" spans="1:7" x14ac:dyDescent="0.35">
      <c r="A79" s="75" t="s">
        <v>104</v>
      </c>
      <c r="B79" s="74">
        <v>305</v>
      </c>
      <c r="C79" s="75" t="s">
        <v>109</v>
      </c>
      <c r="D79" s="138">
        <v>9.67</v>
      </c>
      <c r="E79" s="77">
        <f>'2YO 2026-27 step-by-step'!AV82</f>
        <v>9.93</v>
      </c>
      <c r="F79" s="77">
        <f t="shared" si="4"/>
        <v>0.25999999999999979</v>
      </c>
      <c r="G79" s="130">
        <f t="shared" si="5"/>
        <v>2.6887280248190256E-2</v>
      </c>
    </row>
    <row r="80" spans="1:7" x14ac:dyDescent="0.35">
      <c r="A80" s="75" t="s">
        <v>104</v>
      </c>
      <c r="B80" s="74">
        <v>306</v>
      </c>
      <c r="C80" s="75" t="s">
        <v>110</v>
      </c>
      <c r="D80" s="138">
        <v>10.49</v>
      </c>
      <c r="E80" s="77">
        <f>'2YO 2026-27 step-by-step'!AV83</f>
        <v>10.8</v>
      </c>
      <c r="F80" s="77">
        <f t="shared" si="4"/>
        <v>0.3100000000000005</v>
      </c>
      <c r="G80" s="130">
        <f t="shared" si="5"/>
        <v>2.9551954242135414E-2</v>
      </c>
    </row>
    <row r="81" spans="1:7" x14ac:dyDescent="0.35">
      <c r="A81" s="75" t="s">
        <v>104</v>
      </c>
      <c r="B81" s="74">
        <v>307</v>
      </c>
      <c r="C81" s="75" t="s">
        <v>111</v>
      </c>
      <c r="D81" s="138">
        <v>9.98</v>
      </c>
      <c r="E81" s="77">
        <f>'2YO 2026-27 step-by-step'!AV84</f>
        <v>10.27</v>
      </c>
      <c r="F81" s="77">
        <f t="shared" si="4"/>
        <v>0.28999999999999915</v>
      </c>
      <c r="G81" s="130">
        <f t="shared" si="5"/>
        <v>2.9058116232464844E-2</v>
      </c>
    </row>
    <row r="82" spans="1:7" x14ac:dyDescent="0.35">
      <c r="A82" s="75" t="s">
        <v>104</v>
      </c>
      <c r="B82" s="74">
        <v>308</v>
      </c>
      <c r="C82" s="75" t="s">
        <v>112</v>
      </c>
      <c r="D82" s="138">
        <v>10.1</v>
      </c>
      <c r="E82" s="77">
        <f>'2YO 2026-27 step-by-step'!AV85</f>
        <v>10.42</v>
      </c>
      <c r="F82" s="77">
        <f t="shared" si="4"/>
        <v>0.32000000000000028</v>
      </c>
      <c r="G82" s="130">
        <f t="shared" si="5"/>
        <v>3.1683168316831711E-2</v>
      </c>
    </row>
    <row r="83" spans="1:7" x14ac:dyDescent="0.35">
      <c r="A83" s="75" t="s">
        <v>104</v>
      </c>
      <c r="B83" s="74">
        <v>203</v>
      </c>
      <c r="C83" s="75" t="s">
        <v>113</v>
      </c>
      <c r="D83" s="138">
        <v>11.68</v>
      </c>
      <c r="E83" s="77">
        <f>'2YO 2026-27 step-by-step'!AV86</f>
        <v>12.11</v>
      </c>
      <c r="F83" s="77">
        <f t="shared" si="4"/>
        <v>0.42999999999999972</v>
      </c>
      <c r="G83" s="130">
        <f t="shared" si="5"/>
        <v>3.6815068493150659E-2</v>
      </c>
    </row>
    <row r="84" spans="1:7" x14ac:dyDescent="0.35">
      <c r="A84" s="75" t="s">
        <v>104</v>
      </c>
      <c r="B84" s="74">
        <v>310</v>
      </c>
      <c r="C84" s="75" t="s">
        <v>114</v>
      </c>
      <c r="D84" s="138">
        <v>9.69</v>
      </c>
      <c r="E84" s="77">
        <f>'2YO 2026-27 step-by-step'!AV87</f>
        <v>10.1</v>
      </c>
      <c r="F84" s="77">
        <f t="shared" si="4"/>
        <v>0.41000000000000014</v>
      </c>
      <c r="G84" s="130">
        <f t="shared" si="5"/>
        <v>4.2311661506707961E-2</v>
      </c>
    </row>
    <row r="85" spans="1:7" x14ac:dyDescent="0.35">
      <c r="A85" s="75" t="s">
        <v>104</v>
      </c>
      <c r="B85" s="74">
        <v>311</v>
      </c>
      <c r="C85" s="75" t="s">
        <v>115</v>
      </c>
      <c r="D85" s="138">
        <v>9.17</v>
      </c>
      <c r="E85" s="77">
        <f>'2YO 2026-27 step-by-step'!AV88</f>
        <v>9.49</v>
      </c>
      <c r="F85" s="77">
        <f t="shared" si="4"/>
        <v>0.32000000000000028</v>
      </c>
      <c r="G85" s="130">
        <f t="shared" si="5"/>
        <v>3.4896401308615078E-2</v>
      </c>
    </row>
    <row r="86" spans="1:7" x14ac:dyDescent="0.35">
      <c r="A86" s="75" t="s">
        <v>104</v>
      </c>
      <c r="B86" s="74">
        <v>312</v>
      </c>
      <c r="C86" s="75" t="s">
        <v>116</v>
      </c>
      <c r="D86" s="138">
        <v>9.85</v>
      </c>
      <c r="E86" s="77">
        <f>'2YO 2026-27 step-by-step'!AV89</f>
        <v>10.29</v>
      </c>
      <c r="F86" s="77">
        <f t="shared" si="4"/>
        <v>0.4399999999999995</v>
      </c>
      <c r="G86" s="130">
        <f t="shared" si="5"/>
        <v>4.4670050761421269E-2</v>
      </c>
    </row>
    <row r="87" spans="1:7" x14ac:dyDescent="0.35">
      <c r="A87" s="75" t="s">
        <v>104</v>
      </c>
      <c r="B87" s="74">
        <v>313</v>
      </c>
      <c r="C87" s="75" t="s">
        <v>117</v>
      </c>
      <c r="D87" s="138">
        <v>10.15</v>
      </c>
      <c r="E87" s="77">
        <f>'2YO 2026-27 step-by-step'!AV90</f>
        <v>10.54</v>
      </c>
      <c r="F87" s="77">
        <f t="shared" si="4"/>
        <v>0.38999999999999879</v>
      </c>
      <c r="G87" s="130">
        <f t="shared" si="5"/>
        <v>3.8423645320196924E-2</v>
      </c>
    </row>
    <row r="88" spans="1:7" x14ac:dyDescent="0.35">
      <c r="A88" s="75" t="s">
        <v>104</v>
      </c>
      <c r="B88" s="74">
        <v>314</v>
      </c>
      <c r="C88" s="75" t="s">
        <v>118</v>
      </c>
      <c r="D88" s="138">
        <v>10.09</v>
      </c>
      <c r="E88" s="77">
        <f>'2YO 2026-27 step-by-step'!AV91</f>
        <v>10.47</v>
      </c>
      <c r="F88" s="77">
        <f t="shared" si="4"/>
        <v>0.38000000000000078</v>
      </c>
      <c r="G88" s="130">
        <f t="shared" si="5"/>
        <v>3.7661050545094228E-2</v>
      </c>
    </row>
    <row r="89" spans="1:7" x14ac:dyDescent="0.35">
      <c r="A89" s="75" t="s">
        <v>104</v>
      </c>
      <c r="B89" s="74">
        <v>315</v>
      </c>
      <c r="C89" s="75" t="s">
        <v>119</v>
      </c>
      <c r="D89" s="138">
        <v>10.29</v>
      </c>
      <c r="E89" s="77">
        <f>'2YO 2026-27 step-by-step'!AV92</f>
        <v>10.75</v>
      </c>
      <c r="F89" s="77">
        <f t="shared" si="4"/>
        <v>0.46000000000000085</v>
      </c>
      <c r="G89" s="130">
        <f t="shared" si="5"/>
        <v>4.4703595724003974E-2</v>
      </c>
    </row>
    <row r="90" spans="1:7" x14ac:dyDescent="0.35">
      <c r="A90" s="75" t="s">
        <v>104</v>
      </c>
      <c r="B90" s="74">
        <v>317</v>
      </c>
      <c r="C90" s="75" t="s">
        <v>120</v>
      </c>
      <c r="D90" s="138">
        <v>9.3000000000000007</v>
      </c>
      <c r="E90" s="77">
        <f>'2YO 2026-27 step-by-step'!AV93</f>
        <v>9.67</v>
      </c>
      <c r="F90" s="77">
        <f t="shared" si="4"/>
        <v>0.36999999999999922</v>
      </c>
      <c r="G90" s="130">
        <f t="shared" si="5"/>
        <v>3.9784946236559052E-2</v>
      </c>
    </row>
    <row r="91" spans="1:7" x14ac:dyDescent="0.35">
      <c r="A91" s="75" t="s">
        <v>104</v>
      </c>
      <c r="B91" s="74">
        <v>318</v>
      </c>
      <c r="C91" s="75" t="s">
        <v>121</v>
      </c>
      <c r="D91" s="138">
        <v>10.08</v>
      </c>
      <c r="E91" s="77">
        <f>'2YO 2026-27 step-by-step'!AV94</f>
        <v>10.53</v>
      </c>
      <c r="F91" s="77">
        <f t="shared" si="4"/>
        <v>0.44999999999999929</v>
      </c>
      <c r="G91" s="130">
        <f t="shared" si="5"/>
        <v>4.4642857142857074E-2</v>
      </c>
    </row>
    <row r="92" spans="1:7" x14ac:dyDescent="0.35">
      <c r="A92" s="75" t="s">
        <v>104</v>
      </c>
      <c r="B92" s="74">
        <v>319</v>
      </c>
      <c r="C92" s="75" t="s">
        <v>122</v>
      </c>
      <c r="D92" s="138">
        <v>10.25</v>
      </c>
      <c r="E92" s="77">
        <f>'2YO 2026-27 step-by-step'!AV95</f>
        <v>10.29</v>
      </c>
      <c r="F92" s="77">
        <f t="shared" si="4"/>
        <v>3.9999999999999147E-2</v>
      </c>
      <c r="G92" s="130">
        <f t="shared" si="5"/>
        <v>3.9024390243901606E-3</v>
      </c>
    </row>
    <row r="93" spans="1:7" x14ac:dyDescent="0.35">
      <c r="A93" s="75" t="s">
        <v>104</v>
      </c>
      <c r="B93" s="74">
        <v>320</v>
      </c>
      <c r="C93" s="75" t="s">
        <v>123</v>
      </c>
      <c r="D93" s="138">
        <v>9.2799999999999994</v>
      </c>
      <c r="E93" s="77">
        <f>'2YO 2026-27 step-by-step'!AV96</f>
        <v>9.56</v>
      </c>
      <c r="F93" s="77">
        <f t="shared" si="4"/>
        <v>0.28000000000000114</v>
      </c>
      <c r="G93" s="130">
        <f t="shared" si="5"/>
        <v>3.0172413793103574E-2</v>
      </c>
    </row>
    <row r="94" spans="1:7" x14ac:dyDescent="0.35">
      <c r="A94" s="75" t="s">
        <v>124</v>
      </c>
      <c r="B94" s="74">
        <v>867</v>
      </c>
      <c r="C94" s="75" t="s">
        <v>125</v>
      </c>
      <c r="D94" s="138">
        <v>9.8000000000000007</v>
      </c>
      <c r="E94" s="77">
        <f>'2YO 2026-27 step-by-step'!AV97</f>
        <v>10.06</v>
      </c>
      <c r="F94" s="77">
        <f t="shared" si="4"/>
        <v>0.25999999999999979</v>
      </c>
      <c r="G94" s="130">
        <f t="shared" si="5"/>
        <v>2.6530612244897934E-2</v>
      </c>
    </row>
    <row r="95" spans="1:7" x14ac:dyDescent="0.35">
      <c r="A95" s="75" t="s">
        <v>124</v>
      </c>
      <c r="B95" s="74">
        <v>846</v>
      </c>
      <c r="C95" s="75" t="s">
        <v>126</v>
      </c>
      <c r="D95" s="138">
        <v>9.6199999999999992</v>
      </c>
      <c r="E95" s="77">
        <f>'2YO 2026-27 step-by-step'!AV98</f>
        <v>9.85</v>
      </c>
      <c r="F95" s="77">
        <f t="shared" si="4"/>
        <v>0.23000000000000043</v>
      </c>
      <c r="G95" s="130">
        <f t="shared" si="5"/>
        <v>2.3908523908523955E-2</v>
      </c>
    </row>
    <row r="96" spans="1:7" x14ac:dyDescent="0.35">
      <c r="A96" s="75" t="s">
        <v>124</v>
      </c>
      <c r="B96" s="74">
        <v>825</v>
      </c>
      <c r="C96" s="75" t="s">
        <v>127</v>
      </c>
      <c r="D96" s="138">
        <v>9.16</v>
      </c>
      <c r="E96" s="77">
        <f>'2YO 2026-27 step-by-step'!AV99</f>
        <v>9.4700000000000006</v>
      </c>
      <c r="F96" s="77">
        <f t="shared" si="4"/>
        <v>0.3100000000000005</v>
      </c>
      <c r="G96" s="130">
        <f t="shared" si="5"/>
        <v>3.3842794759825379E-2</v>
      </c>
    </row>
    <row r="97" spans="1:7" x14ac:dyDescent="0.35">
      <c r="A97" s="75" t="s">
        <v>124</v>
      </c>
      <c r="B97" s="74">
        <v>845</v>
      </c>
      <c r="C97" s="75" t="s">
        <v>128</v>
      </c>
      <c r="D97" s="138">
        <v>8.56</v>
      </c>
      <c r="E97" s="77">
        <f>'2YO 2026-27 step-by-step'!AV100</f>
        <v>8.82</v>
      </c>
      <c r="F97" s="77">
        <f t="shared" si="4"/>
        <v>0.25999999999999979</v>
      </c>
      <c r="G97" s="130">
        <f t="shared" si="5"/>
        <v>3.0373831775700907E-2</v>
      </c>
    </row>
    <row r="98" spans="1:7" x14ac:dyDescent="0.35">
      <c r="A98" s="75" t="s">
        <v>124</v>
      </c>
      <c r="B98" s="74">
        <v>850</v>
      </c>
      <c r="C98" s="75" t="s">
        <v>129</v>
      </c>
      <c r="D98" s="138">
        <v>8.48</v>
      </c>
      <c r="E98" s="77">
        <f>'2YO 2026-27 step-by-step'!AV101</f>
        <v>8.73</v>
      </c>
      <c r="F98" s="77">
        <f t="shared" si="4"/>
        <v>0.25</v>
      </c>
      <c r="G98" s="130">
        <f t="shared" si="5"/>
        <v>2.9481132075471695E-2</v>
      </c>
    </row>
    <row r="99" spans="1:7" x14ac:dyDescent="0.35">
      <c r="A99" s="75" t="s">
        <v>124</v>
      </c>
      <c r="B99" s="74">
        <v>921</v>
      </c>
      <c r="C99" s="75" t="s">
        <v>130</v>
      </c>
      <c r="D99" s="138">
        <v>8.2200000000000006</v>
      </c>
      <c r="E99" s="77">
        <f>'2YO 2026-27 step-by-step'!AV102</f>
        <v>8.4600000000000009</v>
      </c>
      <c r="F99" s="77">
        <f t="shared" si="4"/>
        <v>0.24000000000000021</v>
      </c>
      <c r="G99" s="130">
        <f t="shared" si="5"/>
        <v>2.9197080291970826E-2</v>
      </c>
    </row>
    <row r="100" spans="1:7" x14ac:dyDescent="0.35">
      <c r="A100" s="75" t="s">
        <v>124</v>
      </c>
      <c r="B100" s="74">
        <v>886</v>
      </c>
      <c r="C100" s="75" t="s">
        <v>131</v>
      </c>
      <c r="D100" s="138">
        <v>8.33</v>
      </c>
      <c r="E100" s="77">
        <f>'2YO 2026-27 step-by-step'!AV103</f>
        <v>8.67</v>
      </c>
      <c r="F100" s="77">
        <f t="shared" si="4"/>
        <v>0.33999999999999986</v>
      </c>
      <c r="G100" s="130">
        <f t="shared" si="5"/>
        <v>4.0816326530612228E-2</v>
      </c>
    </row>
    <row r="101" spans="1:7" x14ac:dyDescent="0.35">
      <c r="A101" s="75" t="s">
        <v>124</v>
      </c>
      <c r="B101" s="74">
        <v>887</v>
      </c>
      <c r="C101" s="75" t="s">
        <v>132</v>
      </c>
      <c r="D101" s="138">
        <v>8.1999999999999993</v>
      </c>
      <c r="E101" s="77">
        <f>'2YO 2026-27 step-by-step'!AV104</f>
        <v>8.52</v>
      </c>
      <c r="F101" s="77">
        <f t="shared" ref="F101:F132" si="6">E101-D101</f>
        <v>0.32000000000000028</v>
      </c>
      <c r="G101" s="130">
        <f t="shared" ref="G101:G132" si="7">F101/D101</f>
        <v>3.9024390243902474E-2</v>
      </c>
    </row>
    <row r="102" spans="1:7" x14ac:dyDescent="0.35">
      <c r="A102" s="75" t="s">
        <v>124</v>
      </c>
      <c r="B102" s="74">
        <v>826</v>
      </c>
      <c r="C102" s="75" t="s">
        <v>133</v>
      </c>
      <c r="D102" s="138">
        <v>8.85</v>
      </c>
      <c r="E102" s="77">
        <f>'2YO 2026-27 step-by-step'!AV105</f>
        <v>9.2200000000000006</v>
      </c>
      <c r="F102" s="77">
        <f t="shared" si="6"/>
        <v>0.37000000000000099</v>
      </c>
      <c r="G102" s="130">
        <f t="shared" si="7"/>
        <v>4.180790960451989E-2</v>
      </c>
    </row>
    <row r="103" spans="1:7" x14ac:dyDescent="0.35">
      <c r="A103" s="75" t="s">
        <v>124</v>
      </c>
      <c r="B103" s="74">
        <v>931</v>
      </c>
      <c r="C103" s="75" t="s">
        <v>134</v>
      </c>
      <c r="D103" s="138">
        <v>8.3800000000000008</v>
      </c>
      <c r="E103" s="77">
        <f>'2YO 2026-27 step-by-step'!AV106</f>
        <v>8.67</v>
      </c>
      <c r="F103" s="77">
        <f t="shared" si="6"/>
        <v>0.28999999999999915</v>
      </c>
      <c r="G103" s="130">
        <f t="shared" si="7"/>
        <v>3.4606205250596551E-2</v>
      </c>
    </row>
    <row r="104" spans="1:7" x14ac:dyDescent="0.35">
      <c r="A104" s="75" t="s">
        <v>124</v>
      </c>
      <c r="B104" s="74">
        <v>851</v>
      </c>
      <c r="C104" s="75" t="s">
        <v>135</v>
      </c>
      <c r="D104" s="138">
        <v>9.36</v>
      </c>
      <c r="E104" s="77">
        <f>'2YO 2026-27 step-by-step'!AV107</f>
        <v>9.74</v>
      </c>
      <c r="F104" s="77">
        <f t="shared" si="6"/>
        <v>0.38000000000000078</v>
      </c>
      <c r="G104" s="130">
        <f t="shared" si="7"/>
        <v>4.0598290598290683E-2</v>
      </c>
    </row>
    <row r="105" spans="1:7" x14ac:dyDescent="0.35">
      <c r="A105" s="75" t="s">
        <v>124</v>
      </c>
      <c r="B105" s="74">
        <v>870</v>
      </c>
      <c r="C105" s="75" t="s">
        <v>136</v>
      </c>
      <c r="D105" s="138">
        <v>10.02</v>
      </c>
      <c r="E105" s="77">
        <f>'2YO 2026-27 step-by-step'!AV108</f>
        <v>10.18</v>
      </c>
      <c r="F105" s="77">
        <f t="shared" si="6"/>
        <v>0.16000000000000014</v>
      </c>
      <c r="G105" s="130">
        <f t="shared" si="7"/>
        <v>1.5968063872255505E-2</v>
      </c>
    </row>
    <row r="106" spans="1:7" x14ac:dyDescent="0.35">
      <c r="A106" s="75" t="s">
        <v>124</v>
      </c>
      <c r="B106" s="74">
        <v>871</v>
      </c>
      <c r="C106" s="75" t="s">
        <v>137</v>
      </c>
      <c r="D106" s="138">
        <v>10.08</v>
      </c>
      <c r="E106" s="77">
        <f>'2YO 2026-27 step-by-step'!AV109</f>
        <v>10.29</v>
      </c>
      <c r="F106" s="77">
        <f t="shared" si="6"/>
        <v>0.20999999999999908</v>
      </c>
      <c r="G106" s="130">
        <f t="shared" si="7"/>
        <v>2.0833333333333242E-2</v>
      </c>
    </row>
    <row r="107" spans="1:7" x14ac:dyDescent="0.35">
      <c r="A107" s="75" t="s">
        <v>124</v>
      </c>
      <c r="B107" s="74">
        <v>852</v>
      </c>
      <c r="C107" s="75" t="s">
        <v>138</v>
      </c>
      <c r="D107" s="138">
        <v>9.34</v>
      </c>
      <c r="E107" s="77">
        <f>'2YO 2026-27 step-by-step'!AV110</f>
        <v>9.5299999999999994</v>
      </c>
      <c r="F107" s="77">
        <f t="shared" si="6"/>
        <v>0.1899999999999995</v>
      </c>
      <c r="G107" s="130">
        <f t="shared" si="7"/>
        <v>2.034261241970016E-2</v>
      </c>
    </row>
    <row r="108" spans="1:7" x14ac:dyDescent="0.35">
      <c r="A108" s="75" t="s">
        <v>124</v>
      </c>
      <c r="B108" s="74">
        <v>936</v>
      </c>
      <c r="C108" s="75" t="s">
        <v>139</v>
      </c>
      <c r="D108" s="138">
        <v>10.01</v>
      </c>
      <c r="E108" s="77">
        <f>'2YO 2026-27 step-by-step'!AV111</f>
        <v>10.210000000000001</v>
      </c>
      <c r="F108" s="77">
        <f t="shared" si="6"/>
        <v>0.20000000000000107</v>
      </c>
      <c r="G108" s="130">
        <f t="shared" si="7"/>
        <v>1.9980019980020088E-2</v>
      </c>
    </row>
    <row r="109" spans="1:7" x14ac:dyDescent="0.35">
      <c r="A109" s="75" t="s">
        <v>124</v>
      </c>
      <c r="B109" s="74">
        <v>869</v>
      </c>
      <c r="C109" s="75" t="s">
        <v>140</v>
      </c>
      <c r="D109" s="138">
        <v>9.06</v>
      </c>
      <c r="E109" s="77">
        <f>'2YO 2026-27 step-by-step'!AV112</f>
        <v>9.35</v>
      </c>
      <c r="F109" s="77">
        <f t="shared" si="6"/>
        <v>0.28999999999999915</v>
      </c>
      <c r="G109" s="130">
        <f t="shared" si="7"/>
        <v>3.2008830022074962E-2</v>
      </c>
    </row>
    <row r="110" spans="1:7" x14ac:dyDescent="0.35">
      <c r="A110" s="75" t="s">
        <v>124</v>
      </c>
      <c r="B110" s="74">
        <v>938</v>
      </c>
      <c r="C110" s="75" t="s">
        <v>141</v>
      </c>
      <c r="D110" s="138">
        <v>8.93</v>
      </c>
      <c r="E110" s="77">
        <f>'2YO 2026-27 step-by-step'!AV113</f>
        <v>9.11</v>
      </c>
      <c r="F110" s="77">
        <f t="shared" si="6"/>
        <v>0.17999999999999972</v>
      </c>
      <c r="G110" s="130">
        <f t="shared" si="7"/>
        <v>2.0156774916013406E-2</v>
      </c>
    </row>
    <row r="111" spans="1:7" x14ac:dyDescent="0.35">
      <c r="A111" s="75" t="s">
        <v>124</v>
      </c>
      <c r="B111" s="74">
        <v>868</v>
      </c>
      <c r="C111" s="75" t="s">
        <v>142</v>
      </c>
      <c r="D111" s="138">
        <v>9.4499999999999993</v>
      </c>
      <c r="E111" s="77">
        <f>'2YO 2026-27 step-by-step'!AV114</f>
        <v>9.68</v>
      </c>
      <c r="F111" s="77">
        <f t="shared" si="6"/>
        <v>0.23000000000000043</v>
      </c>
      <c r="G111" s="130">
        <f t="shared" si="7"/>
        <v>2.4338624338624385E-2</v>
      </c>
    </row>
    <row r="112" spans="1:7" x14ac:dyDescent="0.35">
      <c r="A112" s="75" t="s">
        <v>124</v>
      </c>
      <c r="B112" s="74">
        <v>872</v>
      </c>
      <c r="C112" s="75" t="s">
        <v>143</v>
      </c>
      <c r="D112" s="138">
        <v>9.27</v>
      </c>
      <c r="E112" s="77">
        <f>'2YO 2026-27 step-by-step'!AV115</f>
        <v>9.61</v>
      </c>
      <c r="F112" s="77">
        <f t="shared" si="6"/>
        <v>0.33999999999999986</v>
      </c>
      <c r="G112" s="130">
        <f t="shared" si="7"/>
        <v>3.6677454153182291E-2</v>
      </c>
    </row>
    <row r="113" spans="1:7" x14ac:dyDescent="0.35">
      <c r="A113" s="75" t="s">
        <v>144</v>
      </c>
      <c r="B113" s="74">
        <v>800</v>
      </c>
      <c r="C113" s="75" t="s">
        <v>145</v>
      </c>
      <c r="D113" s="138">
        <v>8.35</v>
      </c>
      <c r="E113" s="77">
        <f>'2YO 2026-27 step-by-step'!AV116</f>
        <v>8.8800000000000008</v>
      </c>
      <c r="F113" s="77">
        <f t="shared" si="6"/>
        <v>0.53000000000000114</v>
      </c>
      <c r="G113" s="130">
        <f t="shared" si="7"/>
        <v>6.3473053892215706E-2</v>
      </c>
    </row>
    <row r="114" spans="1:7" x14ac:dyDescent="0.35">
      <c r="A114" s="75" t="s">
        <v>144</v>
      </c>
      <c r="B114" s="74">
        <v>839</v>
      </c>
      <c r="C114" s="75" t="s">
        <v>146</v>
      </c>
      <c r="D114" s="138">
        <v>8.36</v>
      </c>
      <c r="E114" s="77">
        <f>'2YO 2026-27 step-by-step'!AV117</f>
        <v>8.91</v>
      </c>
      <c r="F114" s="77">
        <f t="shared" si="6"/>
        <v>0.55000000000000071</v>
      </c>
      <c r="G114" s="130">
        <f t="shared" si="7"/>
        <v>6.578947368421062E-2</v>
      </c>
    </row>
    <row r="115" spans="1:7" x14ac:dyDescent="0.35">
      <c r="A115" s="75" t="s">
        <v>144</v>
      </c>
      <c r="B115" s="74">
        <v>801</v>
      </c>
      <c r="C115" s="75" t="s">
        <v>147</v>
      </c>
      <c r="D115" s="138">
        <v>8.75</v>
      </c>
      <c r="E115" s="77">
        <f>'2YO 2026-27 step-by-step'!AV118</f>
        <v>9.23</v>
      </c>
      <c r="F115" s="77">
        <f t="shared" si="6"/>
        <v>0.48000000000000043</v>
      </c>
      <c r="G115" s="130">
        <f t="shared" si="7"/>
        <v>5.4857142857142903E-2</v>
      </c>
    </row>
    <row r="116" spans="1:7" x14ac:dyDescent="0.35">
      <c r="A116" s="75" t="s">
        <v>144</v>
      </c>
      <c r="B116" s="74">
        <v>908</v>
      </c>
      <c r="C116" s="75" t="s">
        <v>148</v>
      </c>
      <c r="D116" s="138">
        <v>7.72</v>
      </c>
      <c r="E116" s="77">
        <f>'2YO 2026-27 step-by-step'!AV119</f>
        <v>8.0399999999999991</v>
      </c>
      <c r="F116" s="77">
        <f t="shared" si="6"/>
        <v>0.3199999999999994</v>
      </c>
      <c r="G116" s="130">
        <f t="shared" si="7"/>
        <v>4.1450777202072464E-2</v>
      </c>
    </row>
    <row r="117" spans="1:7" x14ac:dyDescent="0.35">
      <c r="A117" s="75" t="s">
        <v>144</v>
      </c>
      <c r="B117" s="74">
        <v>878</v>
      </c>
      <c r="C117" s="75" t="s">
        <v>149</v>
      </c>
      <c r="D117" s="138">
        <v>7.68</v>
      </c>
      <c r="E117" s="77">
        <f>'2YO 2026-27 step-by-step'!AV120</f>
        <v>8.02</v>
      </c>
      <c r="F117" s="77">
        <f t="shared" si="6"/>
        <v>0.33999999999999986</v>
      </c>
      <c r="G117" s="130">
        <f t="shared" si="7"/>
        <v>4.4270833333333315E-2</v>
      </c>
    </row>
    <row r="118" spans="1:7" x14ac:dyDescent="0.35">
      <c r="A118" s="75" t="s">
        <v>144</v>
      </c>
      <c r="B118" s="74">
        <v>838</v>
      </c>
      <c r="C118" s="75" t="s">
        <v>150</v>
      </c>
      <c r="D118" s="138">
        <v>7.72</v>
      </c>
      <c r="E118" s="77">
        <f>'2YO 2026-27 step-by-step'!AV121</f>
        <v>8.08</v>
      </c>
      <c r="F118" s="77">
        <f t="shared" si="6"/>
        <v>0.36000000000000032</v>
      </c>
      <c r="G118" s="130">
        <f t="shared" si="7"/>
        <v>4.6632124352331647E-2</v>
      </c>
    </row>
    <row r="119" spans="1:7" x14ac:dyDescent="0.35">
      <c r="A119" s="75" t="s">
        <v>144</v>
      </c>
      <c r="B119" s="74">
        <v>916</v>
      </c>
      <c r="C119" s="75" t="s">
        <v>151</v>
      </c>
      <c r="D119" s="138">
        <v>7.94</v>
      </c>
      <c r="E119" s="77">
        <f>'2YO 2026-27 step-by-step'!AV122</f>
        <v>8.3699999999999992</v>
      </c>
      <c r="F119" s="77">
        <f t="shared" si="6"/>
        <v>0.42999999999999883</v>
      </c>
      <c r="G119" s="130">
        <f t="shared" si="7"/>
        <v>5.415617128463461E-2</v>
      </c>
    </row>
    <row r="120" spans="1:7" x14ac:dyDescent="0.35">
      <c r="A120" s="75" t="s">
        <v>144</v>
      </c>
      <c r="B120" s="74">
        <v>802</v>
      </c>
      <c r="C120" s="75" t="s">
        <v>152</v>
      </c>
      <c r="D120" s="138">
        <v>8.26</v>
      </c>
      <c r="E120" s="77">
        <f>'2YO 2026-27 step-by-step'!AV123</f>
        <v>8.69</v>
      </c>
      <c r="F120" s="77">
        <f t="shared" si="6"/>
        <v>0.42999999999999972</v>
      </c>
      <c r="G120" s="130">
        <f t="shared" si="7"/>
        <v>5.2058111380145246E-2</v>
      </c>
    </row>
    <row r="121" spans="1:7" x14ac:dyDescent="0.35">
      <c r="A121" s="75" t="s">
        <v>144</v>
      </c>
      <c r="B121" s="74">
        <v>879</v>
      </c>
      <c r="C121" s="75" t="s">
        <v>153</v>
      </c>
      <c r="D121" s="138">
        <v>8.3699999999999992</v>
      </c>
      <c r="E121" s="77">
        <f>'2YO 2026-27 step-by-step'!AV124</f>
        <v>8.69</v>
      </c>
      <c r="F121" s="77">
        <f t="shared" si="6"/>
        <v>0.32000000000000028</v>
      </c>
      <c r="G121" s="130">
        <f t="shared" si="7"/>
        <v>3.8231780167264078E-2</v>
      </c>
    </row>
    <row r="122" spans="1:7" x14ac:dyDescent="0.35">
      <c r="A122" s="75" t="s">
        <v>144</v>
      </c>
      <c r="B122" s="74">
        <v>933</v>
      </c>
      <c r="C122" s="75" t="s">
        <v>154</v>
      </c>
      <c r="D122" s="138">
        <v>7.72</v>
      </c>
      <c r="E122" s="77">
        <f>'2YO 2026-27 step-by-step'!AV125</f>
        <v>8.08</v>
      </c>
      <c r="F122" s="77">
        <f t="shared" si="6"/>
        <v>0.36000000000000032</v>
      </c>
      <c r="G122" s="130">
        <f t="shared" si="7"/>
        <v>4.6632124352331647E-2</v>
      </c>
    </row>
    <row r="123" spans="1:7" x14ac:dyDescent="0.35">
      <c r="A123" s="75" t="s">
        <v>144</v>
      </c>
      <c r="B123" s="74">
        <v>803</v>
      </c>
      <c r="C123" s="75" t="s">
        <v>155</v>
      </c>
      <c r="D123" s="138">
        <v>8.36</v>
      </c>
      <c r="E123" s="77">
        <f>'2YO 2026-27 step-by-step'!AV126</f>
        <v>8.85</v>
      </c>
      <c r="F123" s="77">
        <f t="shared" si="6"/>
        <v>0.49000000000000021</v>
      </c>
      <c r="G123" s="130">
        <f t="shared" si="7"/>
        <v>5.8612440191387588E-2</v>
      </c>
    </row>
    <row r="124" spans="1:7" x14ac:dyDescent="0.35">
      <c r="A124" s="75" t="s">
        <v>144</v>
      </c>
      <c r="B124" s="74">
        <v>866</v>
      </c>
      <c r="C124" s="75" t="s">
        <v>156</v>
      </c>
      <c r="D124" s="138">
        <v>8.33</v>
      </c>
      <c r="E124" s="77">
        <f>'2YO 2026-27 step-by-step'!AV127</f>
        <v>8.65</v>
      </c>
      <c r="F124" s="77">
        <f t="shared" si="6"/>
        <v>0.32000000000000028</v>
      </c>
      <c r="G124" s="130">
        <f t="shared" si="7"/>
        <v>3.8415366146458615E-2</v>
      </c>
    </row>
    <row r="125" spans="1:7" x14ac:dyDescent="0.35">
      <c r="A125" s="75" t="s">
        <v>144</v>
      </c>
      <c r="B125" s="74">
        <v>880</v>
      </c>
      <c r="C125" s="75" t="s">
        <v>157</v>
      </c>
      <c r="D125" s="138">
        <v>8.5</v>
      </c>
      <c r="E125" s="77">
        <f>'2YO 2026-27 step-by-step'!AV128</f>
        <v>8.8800000000000008</v>
      </c>
      <c r="F125" s="77">
        <f t="shared" si="6"/>
        <v>0.38000000000000078</v>
      </c>
      <c r="G125" s="130">
        <f t="shared" si="7"/>
        <v>4.4705882352941269E-2</v>
      </c>
    </row>
    <row r="126" spans="1:7" x14ac:dyDescent="0.35">
      <c r="A126" s="75" t="s">
        <v>144</v>
      </c>
      <c r="B126" s="74">
        <v>865</v>
      </c>
      <c r="C126" s="75" t="s">
        <v>158</v>
      </c>
      <c r="D126" s="138">
        <v>7.76</v>
      </c>
      <c r="E126" s="77">
        <f>'2YO 2026-27 step-by-step'!AV129</f>
        <v>8.14</v>
      </c>
      <c r="F126" s="77">
        <f t="shared" si="6"/>
        <v>0.38000000000000078</v>
      </c>
      <c r="G126" s="130">
        <f t="shared" si="7"/>
        <v>4.8969072164948557E-2</v>
      </c>
    </row>
    <row r="127" spans="1:7" x14ac:dyDescent="0.35">
      <c r="A127" s="75" t="s">
        <v>159</v>
      </c>
      <c r="B127" s="74">
        <v>330</v>
      </c>
      <c r="C127" s="75" t="s">
        <v>160</v>
      </c>
      <c r="D127" s="138">
        <v>9</v>
      </c>
      <c r="E127" s="77">
        <f>'2YO 2026-27 step-by-step'!AV130</f>
        <v>9.4700000000000006</v>
      </c>
      <c r="F127" s="77">
        <f t="shared" si="6"/>
        <v>0.47000000000000064</v>
      </c>
      <c r="G127" s="130">
        <f t="shared" si="7"/>
        <v>5.2222222222222295E-2</v>
      </c>
    </row>
    <row r="128" spans="1:7" x14ac:dyDescent="0.35">
      <c r="A128" s="75" t="s">
        <v>159</v>
      </c>
      <c r="B128" s="74">
        <v>331</v>
      </c>
      <c r="C128" s="75" t="s">
        <v>161</v>
      </c>
      <c r="D128" s="138">
        <v>8.59</v>
      </c>
      <c r="E128" s="77">
        <f>'2YO 2026-27 step-by-step'!AV131</f>
        <v>8.91</v>
      </c>
      <c r="F128" s="77">
        <f t="shared" si="6"/>
        <v>0.32000000000000028</v>
      </c>
      <c r="G128" s="130">
        <f t="shared" si="7"/>
        <v>3.7252619324796309E-2</v>
      </c>
    </row>
    <row r="129" spans="1:7" x14ac:dyDescent="0.35">
      <c r="A129" s="75" t="s">
        <v>159</v>
      </c>
      <c r="B129" s="74">
        <v>332</v>
      </c>
      <c r="C129" s="75" t="s">
        <v>162</v>
      </c>
      <c r="D129" s="138">
        <v>8.09</v>
      </c>
      <c r="E129" s="77">
        <f>'2YO 2026-27 step-by-step'!AV132</f>
        <v>8.48</v>
      </c>
      <c r="F129" s="77">
        <f t="shared" si="6"/>
        <v>0.39000000000000057</v>
      </c>
      <c r="G129" s="130">
        <f t="shared" si="7"/>
        <v>4.8207663782447535E-2</v>
      </c>
    </row>
    <row r="130" spans="1:7" x14ac:dyDescent="0.35">
      <c r="A130" s="75" t="s">
        <v>159</v>
      </c>
      <c r="B130" s="74">
        <v>884</v>
      </c>
      <c r="C130" s="75" t="s">
        <v>163</v>
      </c>
      <c r="D130" s="138">
        <v>7.44</v>
      </c>
      <c r="E130" s="77">
        <f>'2YO 2026-27 step-by-step'!AV133</f>
        <v>7.8</v>
      </c>
      <c r="F130" s="77">
        <f t="shared" si="6"/>
        <v>0.35999999999999943</v>
      </c>
      <c r="G130" s="130">
        <f t="shared" si="7"/>
        <v>4.8387096774193471E-2</v>
      </c>
    </row>
    <row r="131" spans="1:7" x14ac:dyDescent="0.35">
      <c r="A131" s="75" t="s">
        <v>159</v>
      </c>
      <c r="B131" s="74">
        <v>333</v>
      </c>
      <c r="C131" s="75" t="s">
        <v>164</v>
      </c>
      <c r="D131" s="138">
        <v>8.84</v>
      </c>
      <c r="E131" s="77">
        <f>'2YO 2026-27 step-by-step'!AV134</f>
        <v>9.25</v>
      </c>
      <c r="F131" s="77">
        <f t="shared" si="6"/>
        <v>0.41000000000000014</v>
      </c>
      <c r="G131" s="130">
        <f t="shared" si="7"/>
        <v>4.6380090497737572E-2</v>
      </c>
    </row>
    <row r="132" spans="1:7" x14ac:dyDescent="0.35">
      <c r="A132" s="75" t="s">
        <v>159</v>
      </c>
      <c r="B132" s="74">
        <v>893</v>
      </c>
      <c r="C132" s="75" t="s">
        <v>165</v>
      </c>
      <c r="D132" s="138">
        <v>7.55</v>
      </c>
      <c r="E132" s="77">
        <f>'2YO 2026-27 step-by-step'!AV135</f>
        <v>7.92</v>
      </c>
      <c r="F132" s="77">
        <f t="shared" si="6"/>
        <v>0.37000000000000011</v>
      </c>
      <c r="G132" s="130">
        <f t="shared" si="7"/>
        <v>4.9006622516556304E-2</v>
      </c>
    </row>
    <row r="133" spans="1:7" x14ac:dyDescent="0.35">
      <c r="A133" s="75" t="s">
        <v>159</v>
      </c>
      <c r="B133" s="74">
        <v>334</v>
      </c>
      <c r="C133" s="75" t="s">
        <v>166</v>
      </c>
      <c r="D133" s="138">
        <v>8.26</v>
      </c>
      <c r="E133" s="77">
        <f>'2YO 2026-27 step-by-step'!AV136</f>
        <v>8.58</v>
      </c>
      <c r="F133" s="77">
        <f t="shared" ref="F133:F155" si="8">E133-D133</f>
        <v>0.32000000000000028</v>
      </c>
      <c r="G133" s="130">
        <f t="shared" ref="G133:G155" si="9">F133/D133</f>
        <v>3.8740920096852337E-2</v>
      </c>
    </row>
    <row r="134" spans="1:7" x14ac:dyDescent="0.35">
      <c r="A134" s="75" t="s">
        <v>159</v>
      </c>
      <c r="B134" s="74">
        <v>860</v>
      </c>
      <c r="C134" s="75" t="s">
        <v>167</v>
      </c>
      <c r="D134" s="138">
        <v>7.94</v>
      </c>
      <c r="E134" s="77">
        <f>'2YO 2026-27 step-by-step'!AV137</f>
        <v>8.27</v>
      </c>
      <c r="F134" s="77">
        <f t="shared" si="8"/>
        <v>0.32999999999999918</v>
      </c>
      <c r="G134" s="130">
        <f t="shared" si="9"/>
        <v>4.15617128463475E-2</v>
      </c>
    </row>
    <row r="135" spans="1:7" x14ac:dyDescent="0.35">
      <c r="A135" s="75" t="s">
        <v>159</v>
      </c>
      <c r="B135" s="74">
        <v>861</v>
      </c>
      <c r="C135" s="75" t="s">
        <v>168</v>
      </c>
      <c r="D135" s="138">
        <v>8.35</v>
      </c>
      <c r="E135" s="77">
        <f>'2YO 2026-27 step-by-step'!AV138</f>
        <v>8.85</v>
      </c>
      <c r="F135" s="77">
        <f t="shared" si="8"/>
        <v>0.5</v>
      </c>
      <c r="G135" s="130">
        <f t="shared" si="9"/>
        <v>5.9880239520958084E-2</v>
      </c>
    </row>
    <row r="136" spans="1:7" x14ac:dyDescent="0.35">
      <c r="A136" s="75" t="s">
        <v>159</v>
      </c>
      <c r="B136" s="74">
        <v>894</v>
      </c>
      <c r="C136" s="75" t="s">
        <v>169</v>
      </c>
      <c r="D136" s="138">
        <v>8.0299999999999994</v>
      </c>
      <c r="E136" s="77">
        <f>'2YO 2026-27 step-by-step'!AV139</f>
        <v>8.4</v>
      </c>
      <c r="F136" s="77">
        <f t="shared" si="8"/>
        <v>0.37000000000000099</v>
      </c>
      <c r="G136" s="130">
        <f t="shared" si="9"/>
        <v>4.6077210460772233E-2</v>
      </c>
    </row>
    <row r="137" spans="1:7" x14ac:dyDescent="0.35">
      <c r="A137" s="75" t="s">
        <v>159</v>
      </c>
      <c r="B137" s="74">
        <v>335</v>
      </c>
      <c r="C137" s="75" t="s">
        <v>170</v>
      </c>
      <c r="D137" s="138">
        <v>8.3800000000000008</v>
      </c>
      <c r="E137" s="77">
        <f>'2YO 2026-27 step-by-step'!AV140</f>
        <v>8.7899999999999991</v>
      </c>
      <c r="F137" s="77">
        <f t="shared" si="8"/>
        <v>0.40999999999999837</v>
      </c>
      <c r="G137" s="130">
        <f t="shared" si="9"/>
        <v>4.8926014319808871E-2</v>
      </c>
    </row>
    <row r="138" spans="1:7" x14ac:dyDescent="0.35">
      <c r="A138" s="75" t="s">
        <v>159</v>
      </c>
      <c r="B138" s="74">
        <v>937</v>
      </c>
      <c r="C138" s="75" t="s">
        <v>171</v>
      </c>
      <c r="D138" s="138">
        <v>8.08</v>
      </c>
      <c r="E138" s="77">
        <f>'2YO 2026-27 step-by-step'!AV141</f>
        <v>8.4</v>
      </c>
      <c r="F138" s="77">
        <f t="shared" si="8"/>
        <v>0.32000000000000028</v>
      </c>
      <c r="G138" s="130">
        <f t="shared" si="9"/>
        <v>3.9603960396039639E-2</v>
      </c>
    </row>
    <row r="139" spans="1:7" x14ac:dyDescent="0.35">
      <c r="A139" s="75" t="s">
        <v>159</v>
      </c>
      <c r="B139" s="74">
        <v>336</v>
      </c>
      <c r="C139" s="75" t="s">
        <v>172</v>
      </c>
      <c r="D139" s="138">
        <v>8.56</v>
      </c>
      <c r="E139" s="77">
        <f>'2YO 2026-27 step-by-step'!AV142</f>
        <v>9</v>
      </c>
      <c r="F139" s="77">
        <f t="shared" si="8"/>
        <v>0.4399999999999995</v>
      </c>
      <c r="G139" s="130">
        <f t="shared" si="9"/>
        <v>5.1401869158878441E-2</v>
      </c>
    </row>
    <row r="140" spans="1:7" x14ac:dyDescent="0.35">
      <c r="A140" s="75" t="s">
        <v>159</v>
      </c>
      <c r="B140" s="74">
        <v>885</v>
      </c>
      <c r="C140" s="75" t="s">
        <v>173</v>
      </c>
      <c r="D140" s="138">
        <v>7.71</v>
      </c>
      <c r="E140" s="77">
        <f>'2YO 2026-27 step-by-step'!AV143</f>
        <v>8.11</v>
      </c>
      <c r="F140" s="77">
        <f t="shared" si="8"/>
        <v>0.39999999999999947</v>
      </c>
      <c r="G140" s="130">
        <f t="shared" si="9"/>
        <v>5.1880674448767768E-2</v>
      </c>
    </row>
    <row r="141" spans="1:7" x14ac:dyDescent="0.35">
      <c r="A141" s="75" t="s">
        <v>174</v>
      </c>
      <c r="B141" s="74">
        <v>370</v>
      </c>
      <c r="C141" s="75" t="s">
        <v>175</v>
      </c>
      <c r="D141" s="138">
        <v>8.01</v>
      </c>
      <c r="E141" s="77">
        <f>'2YO 2026-27 step-by-step'!AV144</f>
        <v>8.4</v>
      </c>
      <c r="F141" s="77">
        <f t="shared" si="8"/>
        <v>0.39000000000000057</v>
      </c>
      <c r="G141" s="130">
        <f t="shared" si="9"/>
        <v>4.8689138576779097E-2</v>
      </c>
    </row>
    <row r="142" spans="1:7" x14ac:dyDescent="0.35">
      <c r="A142" s="75" t="s">
        <v>174</v>
      </c>
      <c r="B142" s="74">
        <v>380</v>
      </c>
      <c r="C142" s="75" t="s">
        <v>176</v>
      </c>
      <c r="D142" s="138">
        <v>8.35</v>
      </c>
      <c r="E142" s="77">
        <f>'2YO 2026-27 step-by-step'!AV145</f>
        <v>8.74</v>
      </c>
      <c r="F142" s="77">
        <f t="shared" si="8"/>
        <v>0.39000000000000057</v>
      </c>
      <c r="G142" s="130">
        <f t="shared" si="9"/>
        <v>4.6706586826347374E-2</v>
      </c>
    </row>
    <row r="143" spans="1:7" x14ac:dyDescent="0.35">
      <c r="A143" s="75" t="s">
        <v>174</v>
      </c>
      <c r="B143" s="74">
        <v>381</v>
      </c>
      <c r="C143" s="75" t="s">
        <v>177</v>
      </c>
      <c r="D143" s="138">
        <v>7.94</v>
      </c>
      <c r="E143" s="77">
        <f>'2YO 2026-27 step-by-step'!AV146</f>
        <v>8.33</v>
      </c>
      <c r="F143" s="77">
        <f t="shared" si="8"/>
        <v>0.38999999999999968</v>
      </c>
      <c r="G143" s="130">
        <f t="shared" si="9"/>
        <v>4.9118387909319855E-2</v>
      </c>
    </row>
    <row r="144" spans="1:7" x14ac:dyDescent="0.35">
      <c r="A144" s="75" t="s">
        <v>174</v>
      </c>
      <c r="B144" s="74">
        <v>371</v>
      </c>
      <c r="C144" s="75" t="s">
        <v>178</v>
      </c>
      <c r="D144" s="138">
        <v>8.1999999999999993</v>
      </c>
      <c r="E144" s="77">
        <f>'2YO 2026-27 step-by-step'!AV147</f>
        <v>8.64</v>
      </c>
      <c r="F144" s="77">
        <f t="shared" si="8"/>
        <v>0.44000000000000128</v>
      </c>
      <c r="G144" s="130">
        <f t="shared" si="9"/>
        <v>5.3658536585366012E-2</v>
      </c>
    </row>
    <row r="145" spans="1:7" x14ac:dyDescent="0.35">
      <c r="A145" s="75" t="s">
        <v>174</v>
      </c>
      <c r="B145" s="74">
        <v>811</v>
      </c>
      <c r="C145" s="75" t="s">
        <v>179</v>
      </c>
      <c r="D145" s="138">
        <v>7.62</v>
      </c>
      <c r="E145" s="77">
        <f>'2YO 2026-27 step-by-step'!AV148</f>
        <v>8.02</v>
      </c>
      <c r="F145" s="77">
        <f t="shared" si="8"/>
        <v>0.39999999999999947</v>
      </c>
      <c r="G145" s="130">
        <f t="shared" si="9"/>
        <v>5.2493438320209904E-2</v>
      </c>
    </row>
    <row r="146" spans="1:7" x14ac:dyDescent="0.35">
      <c r="A146" s="75" t="s">
        <v>174</v>
      </c>
      <c r="B146" s="74">
        <v>810</v>
      </c>
      <c r="C146" s="75" t="s">
        <v>180</v>
      </c>
      <c r="D146" s="138">
        <v>8.23</v>
      </c>
      <c r="E146" s="77">
        <f>'2YO 2026-27 step-by-step'!AV149</f>
        <v>8.68</v>
      </c>
      <c r="F146" s="77">
        <f t="shared" si="8"/>
        <v>0.44999999999999929</v>
      </c>
      <c r="G146" s="130">
        <f t="shared" si="9"/>
        <v>5.4678007290400885E-2</v>
      </c>
    </row>
    <row r="147" spans="1:7" x14ac:dyDescent="0.35">
      <c r="A147" s="75" t="s">
        <v>174</v>
      </c>
      <c r="B147" s="74">
        <v>382</v>
      </c>
      <c r="C147" s="75" t="s">
        <v>181</v>
      </c>
      <c r="D147" s="138">
        <v>7.93</v>
      </c>
      <c r="E147" s="77">
        <f>'2YO 2026-27 step-by-step'!AV150</f>
        <v>8.3000000000000007</v>
      </c>
      <c r="F147" s="77">
        <f t="shared" si="8"/>
        <v>0.37000000000000099</v>
      </c>
      <c r="G147" s="130">
        <f t="shared" si="9"/>
        <v>4.6658259773014001E-2</v>
      </c>
    </row>
    <row r="148" spans="1:7" x14ac:dyDescent="0.35">
      <c r="A148" s="75" t="s">
        <v>174</v>
      </c>
      <c r="B148" s="74">
        <v>383</v>
      </c>
      <c r="C148" s="75" t="s">
        <v>182</v>
      </c>
      <c r="D148" s="138">
        <v>8.44</v>
      </c>
      <c r="E148" s="77">
        <f>'2YO 2026-27 step-by-step'!AV151</f>
        <v>8.77</v>
      </c>
      <c r="F148" s="77">
        <f t="shared" si="8"/>
        <v>0.33000000000000007</v>
      </c>
      <c r="G148" s="130">
        <f t="shared" si="9"/>
        <v>3.9099526066350719E-2</v>
      </c>
    </row>
    <row r="149" spans="1:7" x14ac:dyDescent="0.35">
      <c r="A149" s="75" t="s">
        <v>174</v>
      </c>
      <c r="B149" s="74">
        <v>812</v>
      </c>
      <c r="C149" s="75" t="s">
        <v>183</v>
      </c>
      <c r="D149" s="138">
        <v>8.11</v>
      </c>
      <c r="E149" s="77">
        <f>'2YO 2026-27 step-by-step'!AV152</f>
        <v>8.6199999999999992</v>
      </c>
      <c r="F149" s="77">
        <f t="shared" si="8"/>
        <v>0.50999999999999979</v>
      </c>
      <c r="G149" s="130">
        <f t="shared" si="9"/>
        <v>6.2885326757089993E-2</v>
      </c>
    </row>
    <row r="150" spans="1:7" x14ac:dyDescent="0.35">
      <c r="A150" s="75" t="s">
        <v>174</v>
      </c>
      <c r="B150" s="74">
        <v>813</v>
      </c>
      <c r="C150" s="75" t="s">
        <v>184</v>
      </c>
      <c r="D150" s="138">
        <v>7.84</v>
      </c>
      <c r="E150" s="77">
        <f>'2YO 2026-27 step-by-step'!AV153</f>
        <v>8.23</v>
      </c>
      <c r="F150" s="77">
        <f t="shared" si="8"/>
        <v>0.39000000000000057</v>
      </c>
      <c r="G150" s="130">
        <f t="shared" si="9"/>
        <v>4.974489795918375E-2</v>
      </c>
    </row>
    <row r="151" spans="1:7" x14ac:dyDescent="0.35">
      <c r="A151" s="75" t="s">
        <v>174</v>
      </c>
      <c r="B151" s="74">
        <v>815</v>
      </c>
      <c r="C151" s="75" t="s">
        <v>185</v>
      </c>
      <c r="D151" s="138">
        <v>7.74</v>
      </c>
      <c r="E151" s="77">
        <f>'2YO 2026-27 step-by-step'!AV154</f>
        <v>8.1199999999999992</v>
      </c>
      <c r="F151" s="77">
        <f t="shared" si="8"/>
        <v>0.37999999999999901</v>
      </c>
      <c r="G151" s="130">
        <f t="shared" si="9"/>
        <v>4.9095607235141989E-2</v>
      </c>
    </row>
    <row r="152" spans="1:7" x14ac:dyDescent="0.35">
      <c r="A152" s="75" t="s">
        <v>174</v>
      </c>
      <c r="B152" s="74">
        <v>372</v>
      </c>
      <c r="C152" s="75" t="s">
        <v>186</v>
      </c>
      <c r="D152" s="138">
        <v>8.15</v>
      </c>
      <c r="E152" s="77">
        <f>'2YO 2026-27 step-by-step'!AV155</f>
        <v>8.5</v>
      </c>
      <c r="F152" s="77">
        <f t="shared" si="8"/>
        <v>0.34999999999999964</v>
      </c>
      <c r="G152" s="130">
        <f t="shared" si="9"/>
        <v>4.2944785276073573E-2</v>
      </c>
    </row>
    <row r="153" spans="1:7" x14ac:dyDescent="0.35">
      <c r="A153" s="75" t="s">
        <v>174</v>
      </c>
      <c r="B153" s="74">
        <v>373</v>
      </c>
      <c r="C153" s="75" t="s">
        <v>187</v>
      </c>
      <c r="D153" s="138">
        <v>8.26</v>
      </c>
      <c r="E153" s="77">
        <f>'2YO 2026-27 step-by-step'!AV156</f>
        <v>8.68</v>
      </c>
      <c r="F153" s="77">
        <f t="shared" si="8"/>
        <v>0.41999999999999993</v>
      </c>
      <c r="G153" s="130">
        <f t="shared" si="9"/>
        <v>5.0847457627118633E-2</v>
      </c>
    </row>
    <row r="154" spans="1:7" x14ac:dyDescent="0.35">
      <c r="A154" s="75" t="s">
        <v>174</v>
      </c>
      <c r="B154" s="74">
        <v>384</v>
      </c>
      <c r="C154" s="75" t="s">
        <v>188</v>
      </c>
      <c r="D154" s="138">
        <v>8.19</v>
      </c>
      <c r="E154" s="77">
        <f>'2YO 2026-27 step-by-step'!AV157</f>
        <v>8.5500000000000007</v>
      </c>
      <c r="F154" s="77">
        <f t="shared" si="8"/>
        <v>0.36000000000000121</v>
      </c>
      <c r="G154" s="130">
        <f t="shared" si="9"/>
        <v>4.3956043956044105E-2</v>
      </c>
    </row>
    <row r="155" spans="1:7" x14ac:dyDescent="0.35">
      <c r="A155" s="75" t="s">
        <v>174</v>
      </c>
      <c r="B155" s="74">
        <v>816</v>
      </c>
      <c r="C155" s="75" t="s">
        <v>189</v>
      </c>
      <c r="D155" s="138">
        <v>7.91</v>
      </c>
      <c r="E155" s="77">
        <f>'2YO 2026-27 step-by-step'!AV158</f>
        <v>8.26</v>
      </c>
      <c r="F155" s="77">
        <f t="shared" si="8"/>
        <v>0.34999999999999964</v>
      </c>
      <c r="G155" s="130">
        <f t="shared" si="9"/>
        <v>4.4247787610619427E-2</v>
      </c>
    </row>
    <row r="158" spans="1:7" x14ac:dyDescent="0.35">
      <c r="E158" s="211"/>
    </row>
  </sheetData>
  <sortState xmlns:xlrd2="http://schemas.microsoft.com/office/spreadsheetml/2017/richdata2" ref="A5:E155">
    <sortCondition ref="A5:A155"/>
    <sortCondition ref="C5:C155"/>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199CF-74FB-4012-A84F-4EC8583343E2}">
  <sheetPr codeName="Sheet8">
    <tabColor theme="6" tint="0.39997558519241921"/>
  </sheetPr>
  <dimension ref="A1:K154"/>
  <sheetViews>
    <sheetView showGridLines="0" zoomScaleNormal="100" workbookViewId="0"/>
  </sheetViews>
  <sheetFormatPr defaultColWidth="28.81640625" defaultRowHeight="15.5" x14ac:dyDescent="0.35"/>
  <cols>
    <col min="1" max="1" width="35.7265625" style="80" customWidth="1"/>
    <col min="2" max="2" width="18.7265625" style="80" customWidth="1"/>
    <col min="3" max="3" width="39.54296875" style="80" bestFit="1" customWidth="1"/>
    <col min="4" max="16384" width="28.81640625" style="80"/>
  </cols>
  <sheetData>
    <row r="1" spans="1:11" ht="44.25" customHeight="1" x14ac:dyDescent="0.35">
      <c r="A1" s="212" t="s">
        <v>396</v>
      </c>
      <c r="B1" s="213"/>
      <c r="C1" s="213"/>
      <c r="D1" s="213"/>
      <c r="E1" s="213"/>
      <c r="F1" s="213"/>
    </row>
    <row r="2" spans="1:11" x14ac:dyDescent="0.35">
      <c r="A2" s="38" t="s">
        <v>432</v>
      </c>
      <c r="B2" s="101"/>
      <c r="C2" s="101"/>
      <c r="D2" s="102"/>
      <c r="E2" s="200"/>
      <c r="F2" s="200"/>
      <c r="G2" s="200"/>
    </row>
    <row r="3" spans="1:11" ht="60" customHeight="1" x14ac:dyDescent="0.35">
      <c r="A3" s="33" t="s">
        <v>28</v>
      </c>
      <c r="B3" s="33" t="s">
        <v>354</v>
      </c>
      <c r="C3" s="33" t="s">
        <v>355</v>
      </c>
      <c r="D3" s="129" t="s">
        <v>416</v>
      </c>
      <c r="E3" s="25" t="s">
        <v>397</v>
      </c>
      <c r="F3" s="67" t="s">
        <v>413</v>
      </c>
      <c r="G3" s="67" t="s">
        <v>414</v>
      </c>
      <c r="K3" s="214"/>
    </row>
    <row r="4" spans="1:11" x14ac:dyDescent="0.35">
      <c r="A4" s="9" t="s">
        <v>29</v>
      </c>
      <c r="B4" s="10">
        <v>831</v>
      </c>
      <c r="C4" s="9" t="s">
        <v>30</v>
      </c>
      <c r="D4" s="138">
        <v>11.51</v>
      </c>
      <c r="E4" s="11">
        <f>'Under 2s 2026-27 step-by-step'!AT8</f>
        <v>11.94</v>
      </c>
      <c r="F4" s="77">
        <f t="shared" ref="F4" si="0">E4-D4</f>
        <v>0.42999999999999972</v>
      </c>
      <c r="G4" s="130">
        <f t="shared" ref="G4" si="1">F4/D4</f>
        <v>3.7358818418766267E-2</v>
      </c>
      <c r="K4" s="214"/>
    </row>
    <row r="5" spans="1:11" x14ac:dyDescent="0.35">
      <c r="A5" s="9" t="s">
        <v>29</v>
      </c>
      <c r="B5" s="10">
        <v>830</v>
      </c>
      <c r="C5" s="9" t="s">
        <v>31</v>
      </c>
      <c r="D5" s="138">
        <v>10.51</v>
      </c>
      <c r="E5" s="11">
        <f>'Under 2s 2026-27 step-by-step'!AT9</f>
        <v>10.94</v>
      </c>
      <c r="F5" s="77">
        <f t="shared" ref="F5:F68" si="2">E5-D5</f>
        <v>0.42999999999999972</v>
      </c>
      <c r="G5" s="130">
        <f t="shared" ref="G5:G68" si="3">F5/D5</f>
        <v>4.091341579448142E-2</v>
      </c>
    </row>
    <row r="6" spans="1:11" x14ac:dyDescent="0.35">
      <c r="A6" s="9" t="s">
        <v>29</v>
      </c>
      <c r="B6" s="10">
        <v>856</v>
      </c>
      <c r="C6" s="9" t="s">
        <v>32</v>
      </c>
      <c r="D6" s="138">
        <v>11.27</v>
      </c>
      <c r="E6" s="11">
        <f>'Under 2s 2026-27 step-by-step'!AT10</f>
        <v>11.81</v>
      </c>
      <c r="F6" s="77">
        <f t="shared" si="2"/>
        <v>0.54000000000000092</v>
      </c>
      <c r="G6" s="130">
        <f t="shared" si="3"/>
        <v>4.791481810115359E-2</v>
      </c>
    </row>
    <row r="7" spans="1:11" x14ac:dyDescent="0.35">
      <c r="A7" s="9" t="s">
        <v>29</v>
      </c>
      <c r="B7" s="10">
        <v>855</v>
      </c>
      <c r="C7" s="9" t="s">
        <v>33</v>
      </c>
      <c r="D7" s="138">
        <v>10.18</v>
      </c>
      <c r="E7" s="11">
        <f>'Under 2s 2026-27 step-by-step'!AT11</f>
        <v>10.67</v>
      </c>
      <c r="F7" s="77">
        <f t="shared" si="2"/>
        <v>0.49000000000000021</v>
      </c>
      <c r="G7" s="130">
        <f t="shared" si="3"/>
        <v>4.8133595284872321E-2</v>
      </c>
    </row>
    <row r="8" spans="1:11" x14ac:dyDescent="0.35">
      <c r="A8" s="9" t="s">
        <v>29</v>
      </c>
      <c r="B8" s="10">
        <v>925</v>
      </c>
      <c r="C8" s="9" t="s">
        <v>34</v>
      </c>
      <c r="D8" s="138">
        <v>10.58</v>
      </c>
      <c r="E8" s="11">
        <f>'Under 2s 2026-27 step-by-step'!AT12</f>
        <v>10.97</v>
      </c>
      <c r="F8" s="77">
        <f t="shared" si="2"/>
        <v>0.39000000000000057</v>
      </c>
      <c r="G8" s="130">
        <f t="shared" si="3"/>
        <v>3.686200378071839E-2</v>
      </c>
    </row>
    <row r="9" spans="1:11" x14ac:dyDescent="0.35">
      <c r="A9" s="9" t="s">
        <v>29</v>
      </c>
      <c r="B9" s="10">
        <v>940</v>
      </c>
      <c r="C9" s="9" t="s">
        <v>35</v>
      </c>
      <c r="D9" s="138">
        <v>10.86</v>
      </c>
      <c r="E9" s="11">
        <f>'Under 2s 2026-27 step-by-step'!AT13</f>
        <v>11.27</v>
      </c>
      <c r="F9" s="77">
        <f t="shared" si="2"/>
        <v>0.41000000000000014</v>
      </c>
      <c r="G9" s="130">
        <f t="shared" si="3"/>
        <v>3.7753222836095779E-2</v>
      </c>
    </row>
    <row r="10" spans="1:11" x14ac:dyDescent="0.35">
      <c r="A10" s="9" t="s">
        <v>29</v>
      </c>
      <c r="B10" s="10">
        <v>892</v>
      </c>
      <c r="C10" s="9" t="s">
        <v>36</v>
      </c>
      <c r="D10" s="138">
        <v>11.78</v>
      </c>
      <c r="E10" s="11">
        <f>'Under 2s 2026-27 step-by-step'!AT14</f>
        <v>12.25</v>
      </c>
      <c r="F10" s="77">
        <f t="shared" si="2"/>
        <v>0.47000000000000064</v>
      </c>
      <c r="G10" s="130">
        <f t="shared" si="3"/>
        <v>3.989813242784386E-2</v>
      </c>
    </row>
    <row r="11" spans="1:11" x14ac:dyDescent="0.35">
      <c r="A11" s="9" t="s">
        <v>29</v>
      </c>
      <c r="B11" s="10">
        <v>891</v>
      </c>
      <c r="C11" s="9" t="s">
        <v>37</v>
      </c>
      <c r="D11" s="138">
        <v>10.66</v>
      </c>
      <c r="E11" s="11">
        <f>'Under 2s 2026-27 step-by-step'!AT15</f>
        <v>11.1</v>
      </c>
      <c r="F11" s="77">
        <f t="shared" si="2"/>
        <v>0.4399999999999995</v>
      </c>
      <c r="G11" s="130">
        <f t="shared" si="3"/>
        <v>4.1275797373358299E-2</v>
      </c>
    </row>
    <row r="12" spans="1:11" x14ac:dyDescent="0.35">
      <c r="A12" s="9" t="s">
        <v>29</v>
      </c>
      <c r="B12" s="10">
        <v>857</v>
      </c>
      <c r="C12" s="9" t="s">
        <v>38</v>
      </c>
      <c r="D12" s="138">
        <v>9.76</v>
      </c>
      <c r="E12" s="11">
        <f>'Under 2s 2026-27 step-by-step'!AT16</f>
        <v>10.34</v>
      </c>
      <c r="F12" s="77">
        <f t="shared" si="2"/>
        <v>0.58000000000000007</v>
      </c>
      <c r="G12" s="130">
        <f t="shared" si="3"/>
        <v>5.9426229508196732E-2</v>
      </c>
    </row>
    <row r="13" spans="1:11" x14ac:dyDescent="0.35">
      <c r="A13" s="9" t="s">
        <v>29</v>
      </c>
      <c r="B13" s="10">
        <v>941</v>
      </c>
      <c r="C13" s="9" t="s">
        <v>39</v>
      </c>
      <c r="D13" s="138">
        <v>10.9</v>
      </c>
      <c r="E13" s="11">
        <f>'Under 2s 2026-27 step-by-step'!AT17</f>
        <v>11.33</v>
      </c>
      <c r="F13" s="77">
        <f t="shared" si="2"/>
        <v>0.42999999999999972</v>
      </c>
      <c r="G13" s="130">
        <f t="shared" si="3"/>
        <v>3.9449541284403644E-2</v>
      </c>
    </row>
    <row r="14" spans="1:11" x14ac:dyDescent="0.35">
      <c r="A14" s="9" t="s">
        <v>40</v>
      </c>
      <c r="B14" s="10">
        <v>822</v>
      </c>
      <c r="C14" s="9" t="s">
        <v>41</v>
      </c>
      <c r="D14" s="138">
        <v>11.52</v>
      </c>
      <c r="E14" s="11">
        <f>'Under 2s 2026-27 step-by-step'!AT18</f>
        <v>12.03</v>
      </c>
      <c r="F14" s="77">
        <f t="shared" si="2"/>
        <v>0.50999999999999979</v>
      </c>
      <c r="G14" s="130">
        <f t="shared" si="3"/>
        <v>4.4270833333333315E-2</v>
      </c>
    </row>
    <row r="15" spans="1:11" x14ac:dyDescent="0.35">
      <c r="A15" s="9" t="s">
        <v>40</v>
      </c>
      <c r="B15" s="10">
        <v>873</v>
      </c>
      <c r="C15" s="9" t="s">
        <v>42</v>
      </c>
      <c r="D15" s="138">
        <v>11.38</v>
      </c>
      <c r="E15" s="11">
        <f>'Under 2s 2026-27 step-by-step'!AT19</f>
        <v>11.79</v>
      </c>
      <c r="F15" s="77">
        <f t="shared" si="2"/>
        <v>0.40999999999999837</v>
      </c>
      <c r="G15" s="130">
        <f t="shared" si="3"/>
        <v>3.6028119507908463E-2</v>
      </c>
    </row>
    <row r="16" spans="1:11" x14ac:dyDescent="0.35">
      <c r="A16" s="9" t="s">
        <v>40</v>
      </c>
      <c r="B16" s="10">
        <v>823</v>
      </c>
      <c r="C16" s="9" t="s">
        <v>43</v>
      </c>
      <c r="D16" s="138">
        <v>10.98</v>
      </c>
      <c r="E16" s="11">
        <f>'Under 2s 2026-27 step-by-step'!AT20</f>
        <v>11.57</v>
      </c>
      <c r="F16" s="77">
        <f t="shared" si="2"/>
        <v>0.58999999999999986</v>
      </c>
      <c r="G16" s="130">
        <f t="shared" si="3"/>
        <v>5.3734061930783228E-2</v>
      </c>
    </row>
    <row r="17" spans="1:7" x14ac:dyDescent="0.35">
      <c r="A17" s="9" t="s">
        <v>40</v>
      </c>
      <c r="B17" s="10">
        <v>881</v>
      </c>
      <c r="C17" s="9" t="s">
        <v>44</v>
      </c>
      <c r="D17" s="138">
        <v>11.11</v>
      </c>
      <c r="E17" s="11">
        <f>'Under 2s 2026-27 step-by-step'!AT21</f>
        <v>11.59</v>
      </c>
      <c r="F17" s="77">
        <f t="shared" si="2"/>
        <v>0.48000000000000043</v>
      </c>
      <c r="G17" s="130">
        <f t="shared" si="3"/>
        <v>4.3204320432043246E-2</v>
      </c>
    </row>
    <row r="18" spans="1:7" x14ac:dyDescent="0.35">
      <c r="A18" s="9" t="s">
        <v>40</v>
      </c>
      <c r="B18" s="10">
        <v>919</v>
      </c>
      <c r="C18" s="9" t="s">
        <v>45</v>
      </c>
      <c r="D18" s="138">
        <v>12.19</v>
      </c>
      <c r="E18" s="11">
        <f>'Under 2s 2026-27 step-by-step'!AT22</f>
        <v>12.63</v>
      </c>
      <c r="F18" s="77">
        <f t="shared" si="2"/>
        <v>0.44000000000000128</v>
      </c>
      <c r="G18" s="130">
        <f t="shared" si="3"/>
        <v>3.6095159967186326E-2</v>
      </c>
    </row>
    <row r="19" spans="1:7" x14ac:dyDescent="0.35">
      <c r="A19" s="9" t="s">
        <v>40</v>
      </c>
      <c r="B19" s="10">
        <v>821</v>
      </c>
      <c r="C19" s="9" t="s">
        <v>46</v>
      </c>
      <c r="D19" s="138">
        <v>11.76</v>
      </c>
      <c r="E19" s="11">
        <f>'Under 2s 2026-27 step-by-step'!AT23</f>
        <v>12.25</v>
      </c>
      <c r="F19" s="77">
        <f t="shared" si="2"/>
        <v>0.49000000000000021</v>
      </c>
      <c r="G19" s="130">
        <f t="shared" si="3"/>
        <v>4.1666666666666685E-2</v>
      </c>
    </row>
    <row r="20" spans="1:7" x14ac:dyDescent="0.35">
      <c r="A20" s="9" t="s">
        <v>40</v>
      </c>
      <c r="B20" s="10">
        <v>926</v>
      </c>
      <c r="C20" s="9" t="s">
        <v>47</v>
      </c>
      <c r="D20" s="138">
        <v>10.78</v>
      </c>
      <c r="E20" s="11">
        <f>'Under 2s 2026-27 step-by-step'!AT24</f>
        <v>11.19</v>
      </c>
      <c r="F20" s="77">
        <f t="shared" si="2"/>
        <v>0.41000000000000014</v>
      </c>
      <c r="G20" s="130">
        <f t="shared" si="3"/>
        <v>3.8033395176252337E-2</v>
      </c>
    </row>
    <row r="21" spans="1:7" x14ac:dyDescent="0.35">
      <c r="A21" s="9" t="s">
        <v>40</v>
      </c>
      <c r="B21" s="10">
        <v>874</v>
      </c>
      <c r="C21" s="9" t="s">
        <v>48</v>
      </c>
      <c r="D21" s="138">
        <v>12.01</v>
      </c>
      <c r="E21" s="11">
        <f>'Under 2s 2026-27 step-by-step'!AT25</f>
        <v>12.53</v>
      </c>
      <c r="F21" s="77">
        <f t="shared" si="2"/>
        <v>0.51999999999999957</v>
      </c>
      <c r="G21" s="130">
        <f t="shared" si="3"/>
        <v>4.3297252289758503E-2</v>
      </c>
    </row>
    <row r="22" spans="1:7" x14ac:dyDescent="0.35">
      <c r="A22" s="9" t="s">
        <v>40</v>
      </c>
      <c r="B22" s="10">
        <v>882</v>
      </c>
      <c r="C22" s="9" t="s">
        <v>49</v>
      </c>
      <c r="D22" s="138">
        <v>11.43</v>
      </c>
      <c r="E22" s="11">
        <f>'Under 2s 2026-27 step-by-step'!AT26</f>
        <v>12.05</v>
      </c>
      <c r="F22" s="77">
        <f t="shared" si="2"/>
        <v>0.62000000000000099</v>
      </c>
      <c r="G22" s="130">
        <f t="shared" si="3"/>
        <v>5.4243219597550393E-2</v>
      </c>
    </row>
    <row r="23" spans="1:7" x14ac:dyDescent="0.35">
      <c r="A23" s="9" t="s">
        <v>40</v>
      </c>
      <c r="B23" s="10">
        <v>935</v>
      </c>
      <c r="C23" s="9" t="s">
        <v>50</v>
      </c>
      <c r="D23" s="138">
        <v>10.78</v>
      </c>
      <c r="E23" s="11">
        <f>'Under 2s 2026-27 step-by-step'!AT27</f>
        <v>11.21</v>
      </c>
      <c r="F23" s="77">
        <f t="shared" si="2"/>
        <v>0.43000000000000149</v>
      </c>
      <c r="G23" s="130">
        <f t="shared" si="3"/>
        <v>3.9888682745825743E-2</v>
      </c>
    </row>
    <row r="24" spans="1:7" x14ac:dyDescent="0.35">
      <c r="A24" s="9" t="s">
        <v>40</v>
      </c>
      <c r="B24" s="10">
        <v>883</v>
      </c>
      <c r="C24" s="9" t="s">
        <v>51</v>
      </c>
      <c r="D24" s="138">
        <v>11.89</v>
      </c>
      <c r="E24" s="11">
        <f>'Under 2s 2026-27 step-by-step'!AT28</f>
        <v>12.39</v>
      </c>
      <c r="F24" s="77">
        <f t="shared" si="2"/>
        <v>0.5</v>
      </c>
      <c r="G24" s="130">
        <f t="shared" si="3"/>
        <v>4.2052144659377629E-2</v>
      </c>
    </row>
    <row r="25" spans="1:7" x14ac:dyDescent="0.35">
      <c r="A25" s="9" t="s">
        <v>52</v>
      </c>
      <c r="B25" s="10">
        <v>202</v>
      </c>
      <c r="C25" s="9" t="s">
        <v>53</v>
      </c>
      <c r="D25" s="138">
        <v>16.829999999999998</v>
      </c>
      <c r="E25" s="11">
        <f>'Under 2s 2026-27 step-by-step'!AT29</f>
        <v>17.579999999999998</v>
      </c>
      <c r="F25" s="77">
        <f t="shared" si="2"/>
        <v>0.75</v>
      </c>
      <c r="G25" s="130">
        <f t="shared" si="3"/>
        <v>4.4563279857397511E-2</v>
      </c>
    </row>
    <row r="26" spans="1:7" x14ac:dyDescent="0.35">
      <c r="A26" s="9" t="s">
        <v>52</v>
      </c>
      <c r="B26" s="10">
        <v>204</v>
      </c>
      <c r="C26" s="9" t="s">
        <v>54</v>
      </c>
      <c r="D26" s="138">
        <v>15.79</v>
      </c>
      <c r="E26" s="11">
        <f>'Under 2s 2026-27 step-by-step'!AT30</f>
        <v>16.64</v>
      </c>
      <c r="F26" s="77">
        <f t="shared" si="2"/>
        <v>0.85000000000000142</v>
      </c>
      <c r="G26" s="130">
        <f t="shared" si="3"/>
        <v>5.3831538948701803E-2</v>
      </c>
    </row>
    <row r="27" spans="1:7" x14ac:dyDescent="0.35">
      <c r="A27" s="9" t="s">
        <v>52</v>
      </c>
      <c r="B27" s="10">
        <v>205</v>
      </c>
      <c r="C27" s="9" t="s">
        <v>55</v>
      </c>
      <c r="D27" s="138">
        <v>16.579999999999998</v>
      </c>
      <c r="E27" s="11">
        <f>'Under 2s 2026-27 step-by-step'!AT31</f>
        <v>17.489999999999998</v>
      </c>
      <c r="F27" s="77">
        <f t="shared" si="2"/>
        <v>0.91000000000000014</v>
      </c>
      <c r="G27" s="130">
        <f t="shared" si="3"/>
        <v>5.4885404101326911E-2</v>
      </c>
    </row>
    <row r="28" spans="1:7" x14ac:dyDescent="0.35">
      <c r="A28" s="9" t="s">
        <v>52</v>
      </c>
      <c r="B28" s="10">
        <v>309</v>
      </c>
      <c r="C28" s="9" t="s">
        <v>56</v>
      </c>
      <c r="D28" s="138">
        <v>14.1</v>
      </c>
      <c r="E28" s="11">
        <f>'Under 2s 2026-27 step-by-step'!AT32</f>
        <v>14.61</v>
      </c>
      <c r="F28" s="77">
        <f t="shared" si="2"/>
        <v>0.50999999999999979</v>
      </c>
      <c r="G28" s="130">
        <f t="shared" si="3"/>
        <v>3.617021276595743E-2</v>
      </c>
    </row>
    <row r="29" spans="1:7" x14ac:dyDescent="0.35">
      <c r="A29" s="9" t="s">
        <v>52</v>
      </c>
      <c r="B29" s="10">
        <v>206</v>
      </c>
      <c r="C29" s="9" t="s">
        <v>57</v>
      </c>
      <c r="D29" s="138">
        <v>16.37</v>
      </c>
      <c r="E29" s="11">
        <f>'Under 2s 2026-27 step-by-step'!AT33</f>
        <v>17.16</v>
      </c>
      <c r="F29" s="77">
        <f t="shared" si="2"/>
        <v>0.78999999999999915</v>
      </c>
      <c r="G29" s="130">
        <f t="shared" si="3"/>
        <v>4.8259010384850282E-2</v>
      </c>
    </row>
    <row r="30" spans="1:7" x14ac:dyDescent="0.35">
      <c r="A30" s="9" t="s">
        <v>52</v>
      </c>
      <c r="B30" s="10">
        <v>207</v>
      </c>
      <c r="C30" s="9" t="s">
        <v>58</v>
      </c>
      <c r="D30" s="138">
        <v>16.29</v>
      </c>
      <c r="E30" s="11">
        <f>'Under 2s 2026-27 step-by-step'!AT34</f>
        <v>16.84</v>
      </c>
      <c r="F30" s="77">
        <f t="shared" si="2"/>
        <v>0.55000000000000071</v>
      </c>
      <c r="G30" s="130">
        <f t="shared" si="3"/>
        <v>3.3763044812768615E-2</v>
      </c>
    </row>
    <row r="31" spans="1:7" x14ac:dyDescent="0.35">
      <c r="A31" s="9" t="s">
        <v>52</v>
      </c>
      <c r="B31" s="10">
        <v>208</v>
      </c>
      <c r="C31" s="9" t="s">
        <v>59</v>
      </c>
      <c r="D31" s="138">
        <v>15.95</v>
      </c>
      <c r="E31" s="11">
        <f>'Under 2s 2026-27 step-by-step'!AT35</f>
        <v>16.43</v>
      </c>
      <c r="F31" s="77">
        <f t="shared" si="2"/>
        <v>0.48000000000000043</v>
      </c>
      <c r="G31" s="130">
        <f t="shared" si="3"/>
        <v>3.0094043887147363E-2</v>
      </c>
    </row>
    <row r="32" spans="1:7" x14ac:dyDescent="0.35">
      <c r="A32" s="9" t="s">
        <v>52</v>
      </c>
      <c r="B32" s="10">
        <v>209</v>
      </c>
      <c r="C32" s="9" t="s">
        <v>60</v>
      </c>
      <c r="D32" s="138">
        <v>15.06</v>
      </c>
      <c r="E32" s="11">
        <f>'Under 2s 2026-27 step-by-step'!AT36</f>
        <v>15.62</v>
      </c>
      <c r="F32" s="77">
        <f t="shared" si="2"/>
        <v>0.55999999999999872</v>
      </c>
      <c r="G32" s="130">
        <f t="shared" si="3"/>
        <v>3.7184594953519168E-2</v>
      </c>
    </row>
    <row r="33" spans="1:7" x14ac:dyDescent="0.35">
      <c r="A33" s="9" t="s">
        <v>52</v>
      </c>
      <c r="B33" s="10">
        <v>316</v>
      </c>
      <c r="C33" s="9" t="s">
        <v>61</v>
      </c>
      <c r="D33" s="138">
        <v>13.22</v>
      </c>
      <c r="E33" s="11">
        <f>'Under 2s 2026-27 step-by-step'!AT37</f>
        <v>13.85</v>
      </c>
      <c r="F33" s="77">
        <f t="shared" si="2"/>
        <v>0.62999999999999901</v>
      </c>
      <c r="G33" s="130">
        <f t="shared" si="3"/>
        <v>4.7655068078668608E-2</v>
      </c>
    </row>
    <row r="34" spans="1:7" x14ac:dyDescent="0.35">
      <c r="A34" s="9" t="s">
        <v>52</v>
      </c>
      <c r="B34" s="10">
        <v>210</v>
      </c>
      <c r="C34" s="9" t="s">
        <v>62</v>
      </c>
      <c r="D34" s="138">
        <v>15.8</v>
      </c>
      <c r="E34" s="11">
        <f>'Under 2s 2026-27 step-by-step'!AT38</f>
        <v>16.36</v>
      </c>
      <c r="F34" s="77">
        <f t="shared" si="2"/>
        <v>0.55999999999999872</v>
      </c>
      <c r="G34" s="130">
        <f t="shared" si="3"/>
        <v>3.5443037974683463E-2</v>
      </c>
    </row>
    <row r="35" spans="1:7" x14ac:dyDescent="0.35">
      <c r="A35" s="9" t="s">
        <v>52</v>
      </c>
      <c r="B35" s="10">
        <v>211</v>
      </c>
      <c r="C35" s="9" t="s">
        <v>63</v>
      </c>
      <c r="D35" s="138">
        <v>16.28</v>
      </c>
      <c r="E35" s="11">
        <f>'Under 2s 2026-27 step-by-step'!AT39</f>
        <v>17.079999999999998</v>
      </c>
      <c r="F35" s="77">
        <f t="shared" si="2"/>
        <v>0.79999999999999716</v>
      </c>
      <c r="G35" s="130">
        <f t="shared" si="3"/>
        <v>4.9140049140048964E-2</v>
      </c>
    </row>
    <row r="36" spans="1:7" x14ac:dyDescent="0.35">
      <c r="A36" s="9" t="s">
        <v>52</v>
      </c>
      <c r="B36" s="10">
        <v>212</v>
      </c>
      <c r="C36" s="9" t="s">
        <v>64</v>
      </c>
      <c r="D36" s="138">
        <v>15.82</v>
      </c>
      <c r="E36" s="11">
        <f>'Under 2s 2026-27 step-by-step'!AT40</f>
        <v>16.25</v>
      </c>
      <c r="F36" s="77">
        <f t="shared" si="2"/>
        <v>0.42999999999999972</v>
      </c>
      <c r="G36" s="130">
        <f t="shared" si="3"/>
        <v>2.7180783817951942E-2</v>
      </c>
    </row>
    <row r="37" spans="1:7" x14ac:dyDescent="0.35">
      <c r="A37" s="9" t="s">
        <v>52</v>
      </c>
      <c r="B37" s="10">
        <v>213</v>
      </c>
      <c r="C37" s="9" t="s">
        <v>65</v>
      </c>
      <c r="D37" s="138">
        <v>17.440000000000001</v>
      </c>
      <c r="E37" s="11">
        <f>'Under 2s 2026-27 step-by-step'!AT41</f>
        <v>17.87</v>
      </c>
      <c r="F37" s="77">
        <f t="shared" si="2"/>
        <v>0.42999999999999972</v>
      </c>
      <c r="G37" s="130">
        <f t="shared" si="3"/>
        <v>2.4655963302752274E-2</v>
      </c>
    </row>
    <row r="38" spans="1:7" x14ac:dyDescent="0.35">
      <c r="A38" s="9" t="s">
        <v>66</v>
      </c>
      <c r="B38" s="10">
        <v>841</v>
      </c>
      <c r="C38" s="9" t="s">
        <v>67</v>
      </c>
      <c r="D38" s="138">
        <v>11.02</v>
      </c>
      <c r="E38" s="11">
        <f>'Under 2s 2026-27 step-by-step'!AT42</f>
        <v>11.46</v>
      </c>
      <c r="F38" s="77">
        <f t="shared" si="2"/>
        <v>0.44000000000000128</v>
      </c>
      <c r="G38" s="130">
        <f t="shared" si="3"/>
        <v>3.9927404718693403E-2</v>
      </c>
    </row>
    <row r="39" spans="1:7" x14ac:dyDescent="0.35">
      <c r="A39" s="9" t="s">
        <v>66</v>
      </c>
      <c r="B39" s="10">
        <v>840</v>
      </c>
      <c r="C39" s="9" t="s">
        <v>68</v>
      </c>
      <c r="D39" s="138">
        <v>10.85</v>
      </c>
      <c r="E39" s="11">
        <f>'Under 2s 2026-27 step-by-step'!AT43</f>
        <v>11.31</v>
      </c>
      <c r="F39" s="77">
        <f t="shared" si="2"/>
        <v>0.46000000000000085</v>
      </c>
      <c r="G39" s="130">
        <f t="shared" si="3"/>
        <v>4.2396313364055381E-2</v>
      </c>
    </row>
    <row r="40" spans="1:7" x14ac:dyDescent="0.35">
      <c r="A40" s="9" t="s">
        <v>66</v>
      </c>
      <c r="B40" s="10">
        <v>390</v>
      </c>
      <c r="C40" s="9" t="s">
        <v>69</v>
      </c>
      <c r="D40" s="138">
        <v>10.79</v>
      </c>
      <c r="E40" s="11">
        <f>'Under 2s 2026-27 step-by-step'!AT44</f>
        <v>11.29</v>
      </c>
      <c r="F40" s="77">
        <f t="shared" si="2"/>
        <v>0.5</v>
      </c>
      <c r="G40" s="130">
        <f t="shared" si="3"/>
        <v>4.6339202965708995E-2</v>
      </c>
    </row>
    <row r="41" spans="1:7" x14ac:dyDescent="0.35">
      <c r="A41" s="9" t="s">
        <v>66</v>
      </c>
      <c r="B41" s="10">
        <v>805</v>
      </c>
      <c r="C41" s="9" t="s">
        <v>70</v>
      </c>
      <c r="D41" s="138">
        <v>11.27</v>
      </c>
      <c r="E41" s="11">
        <f>'Under 2s 2026-27 step-by-step'!AT45</f>
        <v>11.69</v>
      </c>
      <c r="F41" s="77">
        <f t="shared" si="2"/>
        <v>0.41999999999999993</v>
      </c>
      <c r="G41" s="130">
        <f t="shared" si="3"/>
        <v>3.7267080745341609E-2</v>
      </c>
    </row>
    <row r="42" spans="1:7" x14ac:dyDescent="0.35">
      <c r="A42" s="9" t="s">
        <v>66</v>
      </c>
      <c r="B42" s="10">
        <v>806</v>
      </c>
      <c r="C42" s="9" t="s">
        <v>71</v>
      </c>
      <c r="D42" s="138">
        <v>11.58</v>
      </c>
      <c r="E42" s="11">
        <f>'Under 2s 2026-27 step-by-step'!AT46</f>
        <v>12.11</v>
      </c>
      <c r="F42" s="77">
        <f t="shared" si="2"/>
        <v>0.52999999999999936</v>
      </c>
      <c r="G42" s="130">
        <f t="shared" si="3"/>
        <v>4.576856649395504E-2</v>
      </c>
    </row>
    <row r="43" spans="1:7" x14ac:dyDescent="0.35">
      <c r="A43" s="9" t="s">
        <v>66</v>
      </c>
      <c r="B43" s="10">
        <v>391</v>
      </c>
      <c r="C43" s="9" t="s">
        <v>72</v>
      </c>
      <c r="D43" s="138">
        <v>11.26</v>
      </c>
      <c r="E43" s="11">
        <f>'Under 2s 2026-27 step-by-step'!AT47</f>
        <v>11.76</v>
      </c>
      <c r="F43" s="77">
        <f t="shared" si="2"/>
        <v>0.5</v>
      </c>
      <c r="G43" s="130">
        <f t="shared" si="3"/>
        <v>4.4404973357015987E-2</v>
      </c>
    </row>
    <row r="44" spans="1:7" x14ac:dyDescent="0.35">
      <c r="A44" s="9" t="s">
        <v>66</v>
      </c>
      <c r="B44" s="10">
        <v>392</v>
      </c>
      <c r="C44" s="9" t="s">
        <v>73</v>
      </c>
      <c r="D44" s="138">
        <v>10.53</v>
      </c>
      <c r="E44" s="11">
        <f>'Under 2s 2026-27 step-by-step'!AT48</f>
        <v>11</v>
      </c>
      <c r="F44" s="77">
        <f t="shared" si="2"/>
        <v>0.47000000000000064</v>
      </c>
      <c r="G44" s="130">
        <f t="shared" si="3"/>
        <v>4.4634377967711365E-2</v>
      </c>
    </row>
    <row r="45" spans="1:7" x14ac:dyDescent="0.35">
      <c r="A45" s="9" t="s">
        <v>66</v>
      </c>
      <c r="B45" s="10">
        <v>929</v>
      </c>
      <c r="C45" s="9" t="s">
        <v>74</v>
      </c>
      <c r="D45" s="138">
        <v>10.47</v>
      </c>
      <c r="E45" s="11">
        <f>'Under 2s 2026-27 step-by-step'!AT49</f>
        <v>10.92</v>
      </c>
      <c r="F45" s="77">
        <f t="shared" si="2"/>
        <v>0.44999999999999929</v>
      </c>
      <c r="G45" s="130">
        <f t="shared" si="3"/>
        <v>4.297994269340967E-2</v>
      </c>
    </row>
    <row r="46" spans="1:7" x14ac:dyDescent="0.35">
      <c r="A46" s="9" t="s">
        <v>66</v>
      </c>
      <c r="B46" s="10">
        <v>807</v>
      </c>
      <c r="C46" s="9" t="s">
        <v>75</v>
      </c>
      <c r="D46" s="138">
        <v>10.95</v>
      </c>
      <c r="E46" s="11">
        <f>'Under 2s 2026-27 step-by-step'!AT50</f>
        <v>11.55</v>
      </c>
      <c r="F46" s="77">
        <f t="shared" si="2"/>
        <v>0.60000000000000142</v>
      </c>
      <c r="G46" s="130">
        <f t="shared" si="3"/>
        <v>5.4794520547945341E-2</v>
      </c>
    </row>
    <row r="47" spans="1:7" x14ac:dyDescent="0.35">
      <c r="A47" s="9" t="s">
        <v>66</v>
      </c>
      <c r="B47" s="10">
        <v>393</v>
      </c>
      <c r="C47" s="9" t="s">
        <v>76</v>
      </c>
      <c r="D47" s="138">
        <v>10.98</v>
      </c>
      <c r="E47" s="11">
        <f>'Under 2s 2026-27 step-by-step'!AT51</f>
        <v>11.46</v>
      </c>
      <c r="F47" s="77">
        <f t="shared" si="2"/>
        <v>0.48000000000000043</v>
      </c>
      <c r="G47" s="130">
        <f t="shared" si="3"/>
        <v>4.3715846994535554E-2</v>
      </c>
    </row>
    <row r="48" spans="1:7" x14ac:dyDescent="0.35">
      <c r="A48" s="9" t="s">
        <v>66</v>
      </c>
      <c r="B48" s="10">
        <v>808</v>
      </c>
      <c r="C48" s="9" t="s">
        <v>77</v>
      </c>
      <c r="D48" s="138">
        <v>10.84</v>
      </c>
      <c r="E48" s="11">
        <f>'Under 2s 2026-27 step-by-step'!AT52</f>
        <v>11.33</v>
      </c>
      <c r="F48" s="77">
        <f t="shared" si="2"/>
        <v>0.49000000000000021</v>
      </c>
      <c r="G48" s="130">
        <f t="shared" si="3"/>
        <v>4.5202952029520314E-2</v>
      </c>
    </row>
    <row r="49" spans="1:7" x14ac:dyDescent="0.35">
      <c r="A49" s="9" t="s">
        <v>66</v>
      </c>
      <c r="B49" s="10">
        <v>394</v>
      </c>
      <c r="C49" s="9" t="s">
        <v>78</v>
      </c>
      <c r="D49" s="138">
        <v>11.04</v>
      </c>
      <c r="E49" s="11">
        <f>'Under 2s 2026-27 step-by-step'!AT53</f>
        <v>11.52</v>
      </c>
      <c r="F49" s="77">
        <f t="shared" si="2"/>
        <v>0.48000000000000043</v>
      </c>
      <c r="G49" s="130">
        <f t="shared" si="3"/>
        <v>4.3478260869565258E-2</v>
      </c>
    </row>
    <row r="50" spans="1:7" x14ac:dyDescent="0.35">
      <c r="A50" s="9" t="s">
        <v>79</v>
      </c>
      <c r="B50" s="10">
        <v>889</v>
      </c>
      <c r="C50" s="9" t="s">
        <v>80</v>
      </c>
      <c r="D50" s="138">
        <v>11.08</v>
      </c>
      <c r="E50" s="11">
        <f>'Under 2s 2026-27 step-by-step'!AT54</f>
        <v>11.63</v>
      </c>
      <c r="F50" s="77">
        <f t="shared" si="2"/>
        <v>0.55000000000000071</v>
      </c>
      <c r="G50" s="130">
        <f t="shared" si="3"/>
        <v>4.9638989169675157E-2</v>
      </c>
    </row>
    <row r="51" spans="1:7" x14ac:dyDescent="0.35">
      <c r="A51" s="9" t="s">
        <v>79</v>
      </c>
      <c r="B51" s="10">
        <v>890</v>
      </c>
      <c r="C51" s="9" t="s">
        <v>81</v>
      </c>
      <c r="D51" s="138">
        <v>11.46</v>
      </c>
      <c r="E51" s="11">
        <f>'Under 2s 2026-27 step-by-step'!AT55</f>
        <v>12.06</v>
      </c>
      <c r="F51" s="77">
        <f t="shared" si="2"/>
        <v>0.59999999999999964</v>
      </c>
      <c r="G51" s="130">
        <f t="shared" si="3"/>
        <v>5.2356020942408342E-2</v>
      </c>
    </row>
    <row r="52" spans="1:7" x14ac:dyDescent="0.35">
      <c r="A52" s="9" t="s">
        <v>79</v>
      </c>
      <c r="B52" s="10">
        <v>350</v>
      </c>
      <c r="C52" s="9" t="s">
        <v>82</v>
      </c>
      <c r="D52" s="138">
        <v>11.42</v>
      </c>
      <c r="E52" s="11">
        <f>'Under 2s 2026-27 step-by-step'!AT56</f>
        <v>11.99</v>
      </c>
      <c r="F52" s="77">
        <f t="shared" si="2"/>
        <v>0.57000000000000028</v>
      </c>
      <c r="G52" s="130">
        <f t="shared" si="3"/>
        <v>4.9912434325744333E-2</v>
      </c>
    </row>
    <row r="53" spans="1:7" x14ac:dyDescent="0.35">
      <c r="A53" s="9" t="s">
        <v>79</v>
      </c>
      <c r="B53" s="10">
        <v>351</v>
      </c>
      <c r="C53" s="9" t="s">
        <v>83</v>
      </c>
      <c r="D53" s="138">
        <v>11.06</v>
      </c>
      <c r="E53" s="11">
        <f>'Under 2s 2026-27 step-by-step'!AT57</f>
        <v>11.71</v>
      </c>
      <c r="F53" s="77">
        <f t="shared" si="2"/>
        <v>0.65000000000000036</v>
      </c>
      <c r="G53" s="130">
        <f t="shared" si="3"/>
        <v>5.8770343580470195E-2</v>
      </c>
    </row>
    <row r="54" spans="1:7" x14ac:dyDescent="0.35">
      <c r="A54" s="9" t="s">
        <v>79</v>
      </c>
      <c r="B54" s="10">
        <v>895</v>
      </c>
      <c r="C54" s="9" t="s">
        <v>84</v>
      </c>
      <c r="D54" s="138">
        <v>10.48</v>
      </c>
      <c r="E54" s="11">
        <f>'Under 2s 2026-27 step-by-step'!AT58</f>
        <v>10.9</v>
      </c>
      <c r="F54" s="77">
        <f t="shared" si="2"/>
        <v>0.41999999999999993</v>
      </c>
      <c r="G54" s="130">
        <f t="shared" si="3"/>
        <v>4.0076335877862586E-2</v>
      </c>
    </row>
    <row r="55" spans="1:7" x14ac:dyDescent="0.35">
      <c r="A55" s="9" t="s">
        <v>79</v>
      </c>
      <c r="B55" s="10">
        <v>896</v>
      </c>
      <c r="C55" s="9" t="s">
        <v>85</v>
      </c>
      <c r="D55" s="138">
        <v>10.81</v>
      </c>
      <c r="E55" s="11">
        <f>'Under 2s 2026-27 step-by-step'!AT59</f>
        <v>11.4</v>
      </c>
      <c r="F55" s="77">
        <f t="shared" si="2"/>
        <v>0.58999999999999986</v>
      </c>
      <c r="G55" s="130">
        <f t="shared" si="3"/>
        <v>5.4579093432007383E-2</v>
      </c>
    </row>
    <row r="56" spans="1:7" x14ac:dyDescent="0.35">
      <c r="A56" s="9" t="s">
        <v>79</v>
      </c>
      <c r="B56" s="10">
        <v>942</v>
      </c>
      <c r="C56" s="9" t="s">
        <v>86</v>
      </c>
      <c r="D56" s="138">
        <v>10.26</v>
      </c>
      <c r="E56" s="11">
        <f>'Under 2s 2026-27 step-by-step'!AT60</f>
        <v>10.63</v>
      </c>
      <c r="F56" s="77">
        <f t="shared" si="2"/>
        <v>0.37000000000000099</v>
      </c>
      <c r="G56" s="130">
        <f t="shared" si="3"/>
        <v>3.6062378167641421E-2</v>
      </c>
    </row>
    <row r="57" spans="1:7" x14ac:dyDescent="0.35">
      <c r="A57" s="9" t="s">
        <v>79</v>
      </c>
      <c r="B57" s="10">
        <v>876</v>
      </c>
      <c r="C57" s="9" t="s">
        <v>87</v>
      </c>
      <c r="D57" s="138">
        <v>11.6</v>
      </c>
      <c r="E57" s="11">
        <f>'Under 2s 2026-27 step-by-step'!AT61</f>
        <v>12.18</v>
      </c>
      <c r="F57" s="77">
        <f t="shared" si="2"/>
        <v>0.58000000000000007</v>
      </c>
      <c r="G57" s="130">
        <f t="shared" si="3"/>
        <v>5.000000000000001E-2</v>
      </c>
    </row>
    <row r="58" spans="1:7" x14ac:dyDescent="0.35">
      <c r="A58" s="9" t="s">
        <v>79</v>
      </c>
      <c r="B58" s="10">
        <v>340</v>
      </c>
      <c r="C58" s="9" t="s">
        <v>88</v>
      </c>
      <c r="D58" s="138">
        <v>11.65</v>
      </c>
      <c r="E58" s="11">
        <f>'Under 2s 2026-27 step-by-step'!AT62</f>
        <v>12.19</v>
      </c>
      <c r="F58" s="77">
        <f t="shared" si="2"/>
        <v>0.53999999999999915</v>
      </c>
      <c r="G58" s="130">
        <f t="shared" si="3"/>
        <v>4.6351931330472031E-2</v>
      </c>
    </row>
    <row r="59" spans="1:7" x14ac:dyDescent="0.35">
      <c r="A59" s="9" t="s">
        <v>79</v>
      </c>
      <c r="B59" s="10">
        <v>888</v>
      </c>
      <c r="C59" s="9" t="s">
        <v>89</v>
      </c>
      <c r="D59" s="138">
        <v>10.63</v>
      </c>
      <c r="E59" s="11">
        <f>'Under 2s 2026-27 step-by-step'!AT63</f>
        <v>11.14</v>
      </c>
      <c r="F59" s="77">
        <f t="shared" si="2"/>
        <v>0.50999999999999979</v>
      </c>
      <c r="G59" s="130">
        <f t="shared" si="3"/>
        <v>4.7977422389463759E-2</v>
      </c>
    </row>
    <row r="60" spans="1:7" x14ac:dyDescent="0.35">
      <c r="A60" s="9" t="s">
        <v>79</v>
      </c>
      <c r="B60" s="10">
        <v>341</v>
      </c>
      <c r="C60" s="9" t="s">
        <v>90</v>
      </c>
      <c r="D60" s="138">
        <v>11.75</v>
      </c>
      <c r="E60" s="11">
        <f>'Under 2s 2026-27 step-by-step'!AT64</f>
        <v>12.33</v>
      </c>
      <c r="F60" s="77">
        <f t="shared" si="2"/>
        <v>0.58000000000000007</v>
      </c>
      <c r="G60" s="130">
        <f t="shared" si="3"/>
        <v>4.9361702127659578E-2</v>
      </c>
    </row>
    <row r="61" spans="1:7" x14ac:dyDescent="0.35">
      <c r="A61" s="9" t="s">
        <v>79</v>
      </c>
      <c r="B61" s="10">
        <v>352</v>
      </c>
      <c r="C61" s="9" t="s">
        <v>91</v>
      </c>
      <c r="D61" s="138">
        <v>12.07</v>
      </c>
      <c r="E61" s="11">
        <f>'Under 2s 2026-27 step-by-step'!AT65</f>
        <v>12.66</v>
      </c>
      <c r="F61" s="77">
        <f t="shared" si="2"/>
        <v>0.58999999999999986</v>
      </c>
      <c r="G61" s="130">
        <f t="shared" si="3"/>
        <v>4.8881524440762207E-2</v>
      </c>
    </row>
    <row r="62" spans="1:7" x14ac:dyDescent="0.35">
      <c r="A62" s="9" t="s">
        <v>79</v>
      </c>
      <c r="B62" s="10">
        <v>353</v>
      </c>
      <c r="C62" s="9" t="s">
        <v>92</v>
      </c>
      <c r="D62" s="138">
        <v>11.5</v>
      </c>
      <c r="E62" s="11">
        <f>'Under 2s 2026-27 step-by-step'!AT66</f>
        <v>12.11</v>
      </c>
      <c r="F62" s="77">
        <f t="shared" si="2"/>
        <v>0.60999999999999943</v>
      </c>
      <c r="G62" s="130">
        <f t="shared" si="3"/>
        <v>5.3043478260869519E-2</v>
      </c>
    </row>
    <row r="63" spans="1:7" x14ac:dyDescent="0.35">
      <c r="A63" s="9" t="s">
        <v>79</v>
      </c>
      <c r="B63" s="10">
        <v>354</v>
      </c>
      <c r="C63" s="9" t="s">
        <v>93</v>
      </c>
      <c r="D63" s="138">
        <v>11.43</v>
      </c>
      <c r="E63" s="11">
        <f>'Under 2s 2026-27 step-by-step'!AT67</f>
        <v>12.01</v>
      </c>
      <c r="F63" s="77">
        <f t="shared" si="2"/>
        <v>0.58000000000000007</v>
      </c>
      <c r="G63" s="130">
        <f t="shared" si="3"/>
        <v>5.074365704286965E-2</v>
      </c>
    </row>
    <row r="64" spans="1:7" x14ac:dyDescent="0.35">
      <c r="A64" s="9" t="s">
        <v>79</v>
      </c>
      <c r="B64" s="10">
        <v>355</v>
      </c>
      <c r="C64" s="9" t="s">
        <v>94</v>
      </c>
      <c r="D64" s="138">
        <v>11.58</v>
      </c>
      <c r="E64" s="11">
        <f>'Under 2s 2026-27 step-by-step'!AT68</f>
        <v>12.19</v>
      </c>
      <c r="F64" s="77">
        <f t="shared" si="2"/>
        <v>0.60999999999999943</v>
      </c>
      <c r="G64" s="130">
        <f t="shared" si="3"/>
        <v>5.2677029360967138E-2</v>
      </c>
    </row>
    <row r="65" spans="1:7" x14ac:dyDescent="0.35">
      <c r="A65" s="9" t="s">
        <v>79</v>
      </c>
      <c r="B65" s="10">
        <v>343</v>
      </c>
      <c r="C65" s="9" t="s">
        <v>95</v>
      </c>
      <c r="D65" s="138">
        <v>10.82</v>
      </c>
      <c r="E65" s="11">
        <f>'Under 2s 2026-27 step-by-step'!AT69</f>
        <v>11.38</v>
      </c>
      <c r="F65" s="77">
        <f t="shared" si="2"/>
        <v>0.5600000000000005</v>
      </c>
      <c r="G65" s="130">
        <f t="shared" si="3"/>
        <v>5.1756007393715386E-2</v>
      </c>
    </row>
    <row r="66" spans="1:7" x14ac:dyDescent="0.35">
      <c r="A66" s="9" t="s">
        <v>79</v>
      </c>
      <c r="B66" s="10">
        <v>342</v>
      </c>
      <c r="C66" s="9" t="s">
        <v>96</v>
      </c>
      <c r="D66" s="138">
        <v>11.48</v>
      </c>
      <c r="E66" s="11">
        <f>'Under 2s 2026-27 step-by-step'!AT70</f>
        <v>11.93</v>
      </c>
      <c r="F66" s="77">
        <f t="shared" si="2"/>
        <v>0.44999999999999929</v>
      </c>
      <c r="G66" s="130">
        <f t="shared" si="3"/>
        <v>3.9198606271776938E-2</v>
      </c>
    </row>
    <row r="67" spans="1:7" x14ac:dyDescent="0.35">
      <c r="A67" s="9" t="s">
        <v>79</v>
      </c>
      <c r="B67" s="10">
        <v>356</v>
      </c>
      <c r="C67" s="9" t="s">
        <v>97</v>
      </c>
      <c r="D67" s="138">
        <v>10.66</v>
      </c>
      <c r="E67" s="11">
        <f>'Under 2s 2026-27 step-by-step'!AT71</f>
        <v>11.18</v>
      </c>
      <c r="F67" s="77">
        <f t="shared" si="2"/>
        <v>0.51999999999999957</v>
      </c>
      <c r="G67" s="130">
        <f t="shared" si="3"/>
        <v>4.8780487804878009E-2</v>
      </c>
    </row>
    <row r="68" spans="1:7" x14ac:dyDescent="0.35">
      <c r="A68" s="9" t="s">
        <v>79</v>
      </c>
      <c r="B68" s="10">
        <v>357</v>
      </c>
      <c r="C68" s="9" t="s">
        <v>98</v>
      </c>
      <c r="D68" s="138">
        <v>11.36</v>
      </c>
      <c r="E68" s="11">
        <f>'Under 2s 2026-27 step-by-step'!AT72</f>
        <v>11.97</v>
      </c>
      <c r="F68" s="77">
        <f t="shared" si="2"/>
        <v>0.61000000000000121</v>
      </c>
      <c r="G68" s="130">
        <f t="shared" si="3"/>
        <v>5.3697183098591658E-2</v>
      </c>
    </row>
    <row r="69" spans="1:7" x14ac:dyDescent="0.35">
      <c r="A69" s="9" t="s">
        <v>79</v>
      </c>
      <c r="B69" s="10">
        <v>358</v>
      </c>
      <c r="C69" s="9" t="s">
        <v>99</v>
      </c>
      <c r="D69" s="138">
        <v>10.88</v>
      </c>
      <c r="E69" s="11">
        <f>'Under 2s 2026-27 step-by-step'!AT73</f>
        <v>11.44</v>
      </c>
      <c r="F69" s="77">
        <f t="shared" ref="F69:F132" si="4">E69-D69</f>
        <v>0.55999999999999872</v>
      </c>
      <c r="G69" s="130">
        <f t="shared" ref="G69:G132" si="5">F69/D69</f>
        <v>5.1470588235293997E-2</v>
      </c>
    </row>
    <row r="70" spans="1:7" x14ac:dyDescent="0.35">
      <c r="A70" s="9" t="s">
        <v>79</v>
      </c>
      <c r="B70" s="10">
        <v>877</v>
      </c>
      <c r="C70" s="9" t="s">
        <v>100</v>
      </c>
      <c r="D70" s="138">
        <v>10.94</v>
      </c>
      <c r="E70" s="11">
        <f>'Under 2s 2026-27 step-by-step'!AT74</f>
        <v>11.47</v>
      </c>
      <c r="F70" s="77">
        <f t="shared" si="4"/>
        <v>0.53000000000000114</v>
      </c>
      <c r="G70" s="130">
        <f t="shared" si="5"/>
        <v>4.8446069469835575E-2</v>
      </c>
    </row>
    <row r="71" spans="1:7" x14ac:dyDescent="0.35">
      <c r="A71" s="9" t="s">
        <v>79</v>
      </c>
      <c r="B71" s="10">
        <v>943</v>
      </c>
      <c r="C71" s="9" t="s">
        <v>101</v>
      </c>
      <c r="D71" s="138">
        <v>10.130000000000001</v>
      </c>
      <c r="E71" s="11">
        <f>'Under 2s 2026-27 step-by-step'!AT75</f>
        <v>10.66</v>
      </c>
      <c r="F71" s="77">
        <f t="shared" si="4"/>
        <v>0.52999999999999936</v>
      </c>
      <c r="G71" s="130">
        <f t="shared" si="5"/>
        <v>5.2319842053306941E-2</v>
      </c>
    </row>
    <row r="72" spans="1:7" x14ac:dyDescent="0.35">
      <c r="A72" s="9" t="s">
        <v>79</v>
      </c>
      <c r="B72" s="10">
        <v>359</v>
      </c>
      <c r="C72" s="9" t="s">
        <v>102</v>
      </c>
      <c r="D72" s="138">
        <v>11.15</v>
      </c>
      <c r="E72" s="11">
        <f>'Under 2s 2026-27 step-by-step'!AT76</f>
        <v>11.76</v>
      </c>
      <c r="F72" s="77">
        <f t="shared" si="4"/>
        <v>0.60999999999999943</v>
      </c>
      <c r="G72" s="130">
        <f t="shared" si="5"/>
        <v>5.4708520179372146E-2</v>
      </c>
    </row>
    <row r="73" spans="1:7" x14ac:dyDescent="0.35">
      <c r="A73" s="9" t="s">
        <v>79</v>
      </c>
      <c r="B73" s="10">
        <v>344</v>
      </c>
      <c r="C73" s="9" t="s">
        <v>103</v>
      </c>
      <c r="D73" s="138">
        <v>11.32</v>
      </c>
      <c r="E73" s="11">
        <f>'Under 2s 2026-27 step-by-step'!AT77</f>
        <v>11.93</v>
      </c>
      <c r="F73" s="77">
        <f t="shared" si="4"/>
        <v>0.60999999999999943</v>
      </c>
      <c r="G73" s="130">
        <f t="shared" si="5"/>
        <v>5.3886925795052949E-2</v>
      </c>
    </row>
    <row r="74" spans="1:7" x14ac:dyDescent="0.35">
      <c r="A74" s="9" t="s">
        <v>104</v>
      </c>
      <c r="B74" s="10">
        <v>301</v>
      </c>
      <c r="C74" s="9" t="s">
        <v>105</v>
      </c>
      <c r="D74" s="138">
        <v>12.83</v>
      </c>
      <c r="E74" s="11">
        <f>'Under 2s 2026-27 step-by-step'!AT78</f>
        <v>13.21</v>
      </c>
      <c r="F74" s="77">
        <f t="shared" si="4"/>
        <v>0.38000000000000078</v>
      </c>
      <c r="G74" s="130">
        <f t="shared" si="5"/>
        <v>2.9618082618862104E-2</v>
      </c>
    </row>
    <row r="75" spans="1:7" x14ac:dyDescent="0.35">
      <c r="A75" s="9" t="s">
        <v>104</v>
      </c>
      <c r="B75" s="10">
        <v>302</v>
      </c>
      <c r="C75" s="9" t="s">
        <v>106</v>
      </c>
      <c r="D75" s="138">
        <v>13.66</v>
      </c>
      <c r="E75" s="11">
        <f>'Under 2s 2026-27 step-by-step'!AT79</f>
        <v>14.15</v>
      </c>
      <c r="F75" s="77">
        <f t="shared" si="4"/>
        <v>0.49000000000000021</v>
      </c>
      <c r="G75" s="130">
        <f t="shared" si="5"/>
        <v>3.5871156661786252E-2</v>
      </c>
    </row>
    <row r="76" spans="1:7" x14ac:dyDescent="0.35">
      <c r="A76" s="9" t="s">
        <v>104</v>
      </c>
      <c r="B76" s="10">
        <v>303</v>
      </c>
      <c r="C76" s="9" t="s">
        <v>107</v>
      </c>
      <c r="D76" s="138">
        <v>13.26</v>
      </c>
      <c r="E76" s="11">
        <f>'Under 2s 2026-27 step-by-step'!AT80</f>
        <v>13.81</v>
      </c>
      <c r="F76" s="77">
        <f t="shared" si="4"/>
        <v>0.55000000000000071</v>
      </c>
      <c r="G76" s="130">
        <f t="shared" si="5"/>
        <v>4.1478129713423885E-2</v>
      </c>
    </row>
    <row r="77" spans="1:7" x14ac:dyDescent="0.35">
      <c r="A77" s="9" t="s">
        <v>104</v>
      </c>
      <c r="B77" s="10">
        <v>304</v>
      </c>
      <c r="C77" s="9" t="s">
        <v>108</v>
      </c>
      <c r="D77" s="138">
        <v>13.32</v>
      </c>
      <c r="E77" s="11">
        <f>'Under 2s 2026-27 step-by-step'!AT81</f>
        <v>13.67</v>
      </c>
      <c r="F77" s="77">
        <f t="shared" si="4"/>
        <v>0.34999999999999964</v>
      </c>
      <c r="G77" s="130">
        <f t="shared" si="5"/>
        <v>2.627627627627625E-2</v>
      </c>
    </row>
    <row r="78" spans="1:7" x14ac:dyDescent="0.35">
      <c r="A78" s="9" t="s">
        <v>104</v>
      </c>
      <c r="B78" s="10">
        <v>305</v>
      </c>
      <c r="C78" s="9" t="s">
        <v>109</v>
      </c>
      <c r="D78" s="138">
        <v>13.11</v>
      </c>
      <c r="E78" s="11">
        <f>'Under 2s 2026-27 step-by-step'!AT82</f>
        <v>13.47</v>
      </c>
      <c r="F78" s="77">
        <f t="shared" si="4"/>
        <v>0.36000000000000121</v>
      </c>
      <c r="G78" s="130">
        <f t="shared" si="5"/>
        <v>2.7459954233409703E-2</v>
      </c>
    </row>
    <row r="79" spans="1:7" x14ac:dyDescent="0.35">
      <c r="A79" s="9" t="s">
        <v>104</v>
      </c>
      <c r="B79" s="10">
        <v>306</v>
      </c>
      <c r="C79" s="9" t="s">
        <v>110</v>
      </c>
      <c r="D79" s="138">
        <v>14.34</v>
      </c>
      <c r="E79" s="11">
        <f>'Under 2s 2026-27 step-by-step'!AT83</f>
        <v>14.8</v>
      </c>
      <c r="F79" s="77">
        <f t="shared" si="4"/>
        <v>0.46000000000000085</v>
      </c>
      <c r="G79" s="130">
        <f t="shared" si="5"/>
        <v>3.2078103207810384E-2</v>
      </c>
    </row>
    <row r="80" spans="1:7" x14ac:dyDescent="0.35">
      <c r="A80" s="9" t="s">
        <v>104</v>
      </c>
      <c r="B80" s="10">
        <v>307</v>
      </c>
      <c r="C80" s="9" t="s">
        <v>111</v>
      </c>
      <c r="D80" s="138">
        <v>13.61</v>
      </c>
      <c r="E80" s="11">
        <f>'Under 2s 2026-27 step-by-step'!AT84</f>
        <v>13.97</v>
      </c>
      <c r="F80" s="77">
        <f t="shared" si="4"/>
        <v>0.36000000000000121</v>
      </c>
      <c r="G80" s="130">
        <f t="shared" si="5"/>
        <v>2.6451138868479149E-2</v>
      </c>
    </row>
    <row r="81" spans="1:7" x14ac:dyDescent="0.35">
      <c r="A81" s="9" t="s">
        <v>104</v>
      </c>
      <c r="B81" s="10">
        <v>308</v>
      </c>
      <c r="C81" s="9" t="s">
        <v>112</v>
      </c>
      <c r="D81" s="138">
        <v>13.91</v>
      </c>
      <c r="E81" s="11">
        <f>'Under 2s 2026-27 step-by-step'!AT85</f>
        <v>14.33</v>
      </c>
      <c r="F81" s="77">
        <f t="shared" si="4"/>
        <v>0.41999999999999993</v>
      </c>
      <c r="G81" s="130">
        <f t="shared" si="5"/>
        <v>3.0194104960460096E-2</v>
      </c>
    </row>
    <row r="82" spans="1:7" x14ac:dyDescent="0.35">
      <c r="A82" s="9" t="s">
        <v>104</v>
      </c>
      <c r="B82" s="10">
        <v>203</v>
      </c>
      <c r="C82" s="9" t="s">
        <v>113</v>
      </c>
      <c r="D82" s="138">
        <v>16.04</v>
      </c>
      <c r="E82" s="11">
        <f>'Under 2s 2026-27 step-by-step'!AT86</f>
        <v>16.670000000000002</v>
      </c>
      <c r="F82" s="77">
        <f t="shared" si="4"/>
        <v>0.63000000000000256</v>
      </c>
      <c r="G82" s="130">
        <f t="shared" si="5"/>
        <v>3.9276807980050038E-2</v>
      </c>
    </row>
    <row r="83" spans="1:7" x14ac:dyDescent="0.35">
      <c r="A83" s="9" t="s">
        <v>104</v>
      </c>
      <c r="B83" s="10">
        <v>310</v>
      </c>
      <c r="C83" s="9" t="s">
        <v>114</v>
      </c>
      <c r="D83" s="138">
        <v>13.15</v>
      </c>
      <c r="E83" s="11">
        <f>'Under 2s 2026-27 step-by-step'!AT87</f>
        <v>13.69</v>
      </c>
      <c r="F83" s="77">
        <f t="shared" si="4"/>
        <v>0.53999999999999915</v>
      </c>
      <c r="G83" s="130">
        <f t="shared" si="5"/>
        <v>4.1064638783269894E-2</v>
      </c>
    </row>
    <row r="84" spans="1:7" x14ac:dyDescent="0.35">
      <c r="A84" s="9" t="s">
        <v>104</v>
      </c>
      <c r="B84" s="10">
        <v>311</v>
      </c>
      <c r="C84" s="9" t="s">
        <v>115</v>
      </c>
      <c r="D84" s="138">
        <v>12.45</v>
      </c>
      <c r="E84" s="11">
        <f>'Under 2s 2026-27 step-by-step'!AT88</f>
        <v>12.87</v>
      </c>
      <c r="F84" s="77">
        <f t="shared" si="4"/>
        <v>0.41999999999999993</v>
      </c>
      <c r="G84" s="130">
        <f t="shared" si="5"/>
        <v>3.3734939759036138E-2</v>
      </c>
    </row>
    <row r="85" spans="1:7" x14ac:dyDescent="0.35">
      <c r="A85" s="9" t="s">
        <v>104</v>
      </c>
      <c r="B85" s="10">
        <v>312</v>
      </c>
      <c r="C85" s="9" t="s">
        <v>116</v>
      </c>
      <c r="D85" s="138">
        <v>13.4</v>
      </c>
      <c r="E85" s="11">
        <f>'Under 2s 2026-27 step-by-step'!AT89</f>
        <v>13.99</v>
      </c>
      <c r="F85" s="77">
        <f t="shared" si="4"/>
        <v>0.58999999999999986</v>
      </c>
      <c r="G85" s="130">
        <f t="shared" si="5"/>
        <v>4.4029850746268646E-2</v>
      </c>
    </row>
    <row r="86" spans="1:7" x14ac:dyDescent="0.35">
      <c r="A86" s="9" t="s">
        <v>104</v>
      </c>
      <c r="B86" s="10">
        <v>313</v>
      </c>
      <c r="C86" s="9" t="s">
        <v>117</v>
      </c>
      <c r="D86" s="138">
        <v>13.86</v>
      </c>
      <c r="E86" s="11">
        <f>'Under 2s 2026-27 step-by-step'!AT90</f>
        <v>14.36</v>
      </c>
      <c r="F86" s="77">
        <f t="shared" si="4"/>
        <v>0.5</v>
      </c>
      <c r="G86" s="130">
        <f t="shared" si="5"/>
        <v>3.6075036075036079E-2</v>
      </c>
    </row>
    <row r="87" spans="1:7" x14ac:dyDescent="0.35">
      <c r="A87" s="9" t="s">
        <v>104</v>
      </c>
      <c r="B87" s="10">
        <v>314</v>
      </c>
      <c r="C87" s="9" t="s">
        <v>118</v>
      </c>
      <c r="D87" s="138">
        <v>13.74</v>
      </c>
      <c r="E87" s="11">
        <f>'Under 2s 2026-27 step-by-step'!AT91</f>
        <v>14.26</v>
      </c>
      <c r="F87" s="77">
        <f t="shared" si="4"/>
        <v>0.51999999999999957</v>
      </c>
      <c r="G87" s="130">
        <f t="shared" si="5"/>
        <v>3.7845705967976678E-2</v>
      </c>
    </row>
    <row r="88" spans="1:7" x14ac:dyDescent="0.35">
      <c r="A88" s="9" t="s">
        <v>104</v>
      </c>
      <c r="B88" s="10">
        <v>315</v>
      </c>
      <c r="C88" s="9" t="s">
        <v>119</v>
      </c>
      <c r="D88" s="138">
        <v>13.99</v>
      </c>
      <c r="E88" s="11">
        <f>'Under 2s 2026-27 step-by-step'!AT92</f>
        <v>14.6</v>
      </c>
      <c r="F88" s="77">
        <f t="shared" si="4"/>
        <v>0.60999999999999943</v>
      </c>
      <c r="G88" s="130">
        <f t="shared" si="5"/>
        <v>4.3602573266618976E-2</v>
      </c>
    </row>
    <row r="89" spans="1:7" x14ac:dyDescent="0.35">
      <c r="A89" s="9" t="s">
        <v>104</v>
      </c>
      <c r="B89" s="10">
        <v>317</v>
      </c>
      <c r="C89" s="9" t="s">
        <v>120</v>
      </c>
      <c r="D89" s="138">
        <v>12.62</v>
      </c>
      <c r="E89" s="11">
        <f>'Under 2s 2026-27 step-by-step'!AT93</f>
        <v>13.1</v>
      </c>
      <c r="F89" s="77">
        <f t="shared" si="4"/>
        <v>0.48000000000000043</v>
      </c>
      <c r="G89" s="130">
        <f t="shared" si="5"/>
        <v>3.8034865293185456E-2</v>
      </c>
    </row>
    <row r="90" spans="1:7" x14ac:dyDescent="0.35">
      <c r="A90" s="9" t="s">
        <v>104</v>
      </c>
      <c r="B90" s="10">
        <v>318</v>
      </c>
      <c r="C90" s="9" t="s">
        <v>121</v>
      </c>
      <c r="D90" s="138">
        <v>13.65</v>
      </c>
      <c r="E90" s="11">
        <f>'Under 2s 2026-27 step-by-step'!AT94</f>
        <v>14.28</v>
      </c>
      <c r="F90" s="77">
        <f t="shared" si="4"/>
        <v>0.62999999999999901</v>
      </c>
      <c r="G90" s="130">
        <f t="shared" si="5"/>
        <v>4.615384615384608E-2</v>
      </c>
    </row>
    <row r="91" spans="1:7" x14ac:dyDescent="0.35">
      <c r="A91" s="9" t="s">
        <v>104</v>
      </c>
      <c r="B91" s="10">
        <v>319</v>
      </c>
      <c r="C91" s="9" t="s">
        <v>122</v>
      </c>
      <c r="D91" s="138">
        <v>13.94</v>
      </c>
      <c r="E91" s="11">
        <f>'Under 2s 2026-27 step-by-step'!AT95</f>
        <v>13.94</v>
      </c>
      <c r="F91" s="77">
        <f t="shared" si="4"/>
        <v>0</v>
      </c>
      <c r="G91" s="130">
        <f t="shared" si="5"/>
        <v>0</v>
      </c>
    </row>
    <row r="92" spans="1:7" x14ac:dyDescent="0.35">
      <c r="A92" s="9" t="s">
        <v>104</v>
      </c>
      <c r="B92" s="10">
        <v>320</v>
      </c>
      <c r="C92" s="9" t="s">
        <v>123</v>
      </c>
      <c r="D92" s="138">
        <v>12.66</v>
      </c>
      <c r="E92" s="11">
        <f>'Under 2s 2026-27 step-by-step'!AT96</f>
        <v>13.03</v>
      </c>
      <c r="F92" s="77">
        <f t="shared" si="4"/>
        <v>0.36999999999999922</v>
      </c>
      <c r="G92" s="130">
        <f t="shared" si="5"/>
        <v>2.9225908372827743E-2</v>
      </c>
    </row>
    <row r="93" spans="1:7" x14ac:dyDescent="0.35">
      <c r="A93" s="9" t="s">
        <v>124</v>
      </c>
      <c r="B93" s="10">
        <v>867</v>
      </c>
      <c r="C93" s="9" t="s">
        <v>125</v>
      </c>
      <c r="D93" s="138">
        <v>13.24</v>
      </c>
      <c r="E93" s="11">
        <f>'Under 2s 2026-27 step-by-step'!AT97</f>
        <v>13.59</v>
      </c>
      <c r="F93" s="77">
        <f t="shared" si="4"/>
        <v>0.34999999999999964</v>
      </c>
      <c r="G93" s="130">
        <f t="shared" si="5"/>
        <v>2.6435045317220518E-2</v>
      </c>
    </row>
    <row r="94" spans="1:7" x14ac:dyDescent="0.35">
      <c r="A94" s="9" t="s">
        <v>124</v>
      </c>
      <c r="B94" s="10">
        <v>846</v>
      </c>
      <c r="C94" s="9" t="s">
        <v>126</v>
      </c>
      <c r="D94" s="138">
        <v>13.1</v>
      </c>
      <c r="E94" s="11">
        <f>'Under 2s 2026-27 step-by-step'!AT98</f>
        <v>13.46</v>
      </c>
      <c r="F94" s="77">
        <f t="shared" si="4"/>
        <v>0.36000000000000121</v>
      </c>
      <c r="G94" s="130">
        <f t="shared" si="5"/>
        <v>2.7480916030534444E-2</v>
      </c>
    </row>
    <row r="95" spans="1:7" x14ac:dyDescent="0.35">
      <c r="A95" s="9" t="s">
        <v>124</v>
      </c>
      <c r="B95" s="10">
        <v>825</v>
      </c>
      <c r="C95" s="9" t="s">
        <v>127</v>
      </c>
      <c r="D95" s="138">
        <v>12.46</v>
      </c>
      <c r="E95" s="11">
        <f>'Under 2s 2026-27 step-by-step'!AT99</f>
        <v>12.93</v>
      </c>
      <c r="F95" s="77">
        <f t="shared" si="4"/>
        <v>0.46999999999999886</v>
      </c>
      <c r="G95" s="130">
        <f t="shared" si="5"/>
        <v>3.7720706260032009E-2</v>
      </c>
    </row>
    <row r="96" spans="1:7" x14ac:dyDescent="0.35">
      <c r="A96" s="9" t="s">
        <v>124</v>
      </c>
      <c r="B96" s="10">
        <v>845</v>
      </c>
      <c r="C96" s="9" t="s">
        <v>128</v>
      </c>
      <c r="D96" s="138">
        <v>11.63</v>
      </c>
      <c r="E96" s="11">
        <f>'Under 2s 2026-27 step-by-step'!AT100</f>
        <v>11.99</v>
      </c>
      <c r="F96" s="77">
        <f t="shared" si="4"/>
        <v>0.35999999999999943</v>
      </c>
      <c r="G96" s="130">
        <f t="shared" si="5"/>
        <v>3.0954428202923424E-2</v>
      </c>
    </row>
    <row r="97" spans="1:7" x14ac:dyDescent="0.35">
      <c r="A97" s="9" t="s">
        <v>124</v>
      </c>
      <c r="B97" s="10">
        <v>850</v>
      </c>
      <c r="C97" s="9" t="s">
        <v>129</v>
      </c>
      <c r="D97" s="138">
        <v>11.49</v>
      </c>
      <c r="E97" s="11">
        <f>'Under 2s 2026-27 step-by-step'!AT101</f>
        <v>11.81</v>
      </c>
      <c r="F97" s="77">
        <f t="shared" si="4"/>
        <v>0.32000000000000028</v>
      </c>
      <c r="G97" s="130">
        <f t="shared" si="5"/>
        <v>2.7850304612706725E-2</v>
      </c>
    </row>
    <row r="98" spans="1:7" x14ac:dyDescent="0.35">
      <c r="A98" s="9" t="s">
        <v>124</v>
      </c>
      <c r="B98" s="10">
        <v>921</v>
      </c>
      <c r="C98" s="9" t="s">
        <v>130</v>
      </c>
      <c r="D98" s="138">
        <v>11.15</v>
      </c>
      <c r="E98" s="11">
        <f>'Under 2s 2026-27 step-by-step'!AT102</f>
        <v>11.44</v>
      </c>
      <c r="F98" s="77">
        <f t="shared" si="4"/>
        <v>0.28999999999999915</v>
      </c>
      <c r="G98" s="130">
        <f t="shared" si="5"/>
        <v>2.6008968609865395E-2</v>
      </c>
    </row>
    <row r="99" spans="1:7" x14ac:dyDescent="0.35">
      <c r="A99" s="9" t="s">
        <v>124</v>
      </c>
      <c r="B99" s="10">
        <v>886</v>
      </c>
      <c r="C99" s="9" t="s">
        <v>131</v>
      </c>
      <c r="D99" s="138">
        <v>11.31</v>
      </c>
      <c r="E99" s="11">
        <f>'Under 2s 2026-27 step-by-step'!AT103</f>
        <v>11.75</v>
      </c>
      <c r="F99" s="77">
        <f t="shared" si="4"/>
        <v>0.4399999999999995</v>
      </c>
      <c r="G99" s="130">
        <f t="shared" si="5"/>
        <v>3.8903625110521617E-2</v>
      </c>
    </row>
    <row r="100" spans="1:7" x14ac:dyDescent="0.35">
      <c r="A100" s="9" t="s">
        <v>124</v>
      </c>
      <c r="B100" s="10">
        <v>887</v>
      </c>
      <c r="C100" s="9" t="s">
        <v>132</v>
      </c>
      <c r="D100" s="138">
        <v>11.15</v>
      </c>
      <c r="E100" s="11">
        <f>'Under 2s 2026-27 step-by-step'!AT104</f>
        <v>11.55</v>
      </c>
      <c r="F100" s="77">
        <f t="shared" si="4"/>
        <v>0.40000000000000036</v>
      </c>
      <c r="G100" s="130">
        <f t="shared" si="5"/>
        <v>3.5874439461883442E-2</v>
      </c>
    </row>
    <row r="101" spans="1:7" x14ac:dyDescent="0.35">
      <c r="A101" s="9" t="s">
        <v>124</v>
      </c>
      <c r="B101" s="10">
        <v>826</v>
      </c>
      <c r="C101" s="9" t="s">
        <v>133</v>
      </c>
      <c r="D101" s="138">
        <v>12.01</v>
      </c>
      <c r="E101" s="11">
        <f>'Under 2s 2026-27 step-by-step'!AT105</f>
        <v>12.49</v>
      </c>
      <c r="F101" s="77">
        <f t="shared" si="4"/>
        <v>0.48000000000000043</v>
      </c>
      <c r="G101" s="130">
        <f t="shared" si="5"/>
        <v>3.9966694421315604E-2</v>
      </c>
    </row>
    <row r="102" spans="1:7" x14ac:dyDescent="0.35">
      <c r="A102" s="9" t="s">
        <v>124</v>
      </c>
      <c r="B102" s="10">
        <v>931</v>
      </c>
      <c r="C102" s="9" t="s">
        <v>134</v>
      </c>
      <c r="D102" s="138">
        <v>11.35</v>
      </c>
      <c r="E102" s="11">
        <f>'Under 2s 2026-27 step-by-step'!AT106</f>
        <v>11.74</v>
      </c>
      <c r="F102" s="77">
        <f t="shared" si="4"/>
        <v>0.39000000000000057</v>
      </c>
      <c r="G102" s="130">
        <f t="shared" si="5"/>
        <v>3.4361233480176265E-2</v>
      </c>
    </row>
    <row r="103" spans="1:7" x14ac:dyDescent="0.35">
      <c r="A103" s="9" t="s">
        <v>124</v>
      </c>
      <c r="B103" s="10">
        <v>851</v>
      </c>
      <c r="C103" s="9" t="s">
        <v>135</v>
      </c>
      <c r="D103" s="138">
        <v>12.76</v>
      </c>
      <c r="E103" s="11">
        <f>'Under 2s 2026-27 step-by-step'!AT107</f>
        <v>13.31</v>
      </c>
      <c r="F103" s="77">
        <f t="shared" si="4"/>
        <v>0.55000000000000071</v>
      </c>
      <c r="G103" s="130">
        <f t="shared" si="5"/>
        <v>4.3103448275862127E-2</v>
      </c>
    </row>
    <row r="104" spans="1:7" x14ac:dyDescent="0.35">
      <c r="A104" s="9" t="s">
        <v>124</v>
      </c>
      <c r="B104" s="10">
        <v>870</v>
      </c>
      <c r="C104" s="9" t="s">
        <v>136</v>
      </c>
      <c r="D104" s="138">
        <v>13.76</v>
      </c>
      <c r="E104" s="11">
        <f>'Under 2s 2026-27 step-by-step'!AT108</f>
        <v>14.03</v>
      </c>
      <c r="F104" s="77">
        <f t="shared" si="4"/>
        <v>0.26999999999999957</v>
      </c>
      <c r="G104" s="130">
        <f t="shared" si="5"/>
        <v>1.9622093023255783E-2</v>
      </c>
    </row>
    <row r="105" spans="1:7" x14ac:dyDescent="0.35">
      <c r="A105" s="9" t="s">
        <v>124</v>
      </c>
      <c r="B105" s="10">
        <v>871</v>
      </c>
      <c r="C105" s="9" t="s">
        <v>137</v>
      </c>
      <c r="D105" s="138">
        <v>13.76</v>
      </c>
      <c r="E105" s="11">
        <f>'Under 2s 2026-27 step-by-step'!AT109</f>
        <v>14.15</v>
      </c>
      <c r="F105" s="77">
        <f t="shared" si="4"/>
        <v>0.39000000000000057</v>
      </c>
      <c r="G105" s="130">
        <f t="shared" si="5"/>
        <v>2.8343023255813997E-2</v>
      </c>
    </row>
    <row r="106" spans="1:7" x14ac:dyDescent="0.35">
      <c r="A106" s="9" t="s">
        <v>124</v>
      </c>
      <c r="B106" s="10">
        <v>852</v>
      </c>
      <c r="C106" s="9" t="s">
        <v>138</v>
      </c>
      <c r="D106" s="138">
        <v>12.74</v>
      </c>
      <c r="E106" s="11">
        <f>'Under 2s 2026-27 step-by-step'!AT110</f>
        <v>12.97</v>
      </c>
      <c r="F106" s="77">
        <f t="shared" si="4"/>
        <v>0.23000000000000043</v>
      </c>
      <c r="G106" s="130">
        <f t="shared" si="5"/>
        <v>1.8053375196232371E-2</v>
      </c>
    </row>
    <row r="107" spans="1:7" x14ac:dyDescent="0.35">
      <c r="A107" s="9" t="s">
        <v>124</v>
      </c>
      <c r="B107" s="10">
        <v>936</v>
      </c>
      <c r="C107" s="9" t="s">
        <v>139</v>
      </c>
      <c r="D107" s="138">
        <v>13.62</v>
      </c>
      <c r="E107" s="11">
        <f>'Under 2s 2026-27 step-by-step'!AT111</f>
        <v>13.99</v>
      </c>
      <c r="F107" s="77">
        <f t="shared" si="4"/>
        <v>0.37000000000000099</v>
      </c>
      <c r="G107" s="130">
        <f t="shared" si="5"/>
        <v>2.716593245227614E-2</v>
      </c>
    </row>
    <row r="108" spans="1:7" x14ac:dyDescent="0.35">
      <c r="A108" s="9" t="s">
        <v>124</v>
      </c>
      <c r="B108" s="10">
        <v>869</v>
      </c>
      <c r="C108" s="9" t="s">
        <v>140</v>
      </c>
      <c r="D108" s="138">
        <v>12.3</v>
      </c>
      <c r="E108" s="11">
        <f>'Under 2s 2026-27 step-by-step'!AT112</f>
        <v>12.74</v>
      </c>
      <c r="F108" s="77">
        <f t="shared" si="4"/>
        <v>0.4399999999999995</v>
      </c>
      <c r="G108" s="130">
        <f t="shared" si="5"/>
        <v>3.5772357723577196E-2</v>
      </c>
    </row>
    <row r="109" spans="1:7" x14ac:dyDescent="0.35">
      <c r="A109" s="9" t="s">
        <v>124</v>
      </c>
      <c r="B109" s="10">
        <v>938</v>
      </c>
      <c r="C109" s="9" t="s">
        <v>141</v>
      </c>
      <c r="D109" s="138">
        <v>12.11</v>
      </c>
      <c r="E109" s="11">
        <f>'Under 2s 2026-27 step-by-step'!AT113</f>
        <v>12.33</v>
      </c>
      <c r="F109" s="77">
        <f t="shared" si="4"/>
        <v>0.22000000000000064</v>
      </c>
      <c r="G109" s="130">
        <f t="shared" si="5"/>
        <v>1.8166804293971977E-2</v>
      </c>
    </row>
    <row r="110" spans="1:7" x14ac:dyDescent="0.35">
      <c r="A110" s="9" t="s">
        <v>124</v>
      </c>
      <c r="B110" s="10">
        <v>868</v>
      </c>
      <c r="C110" s="9" t="s">
        <v>142</v>
      </c>
      <c r="D110" s="138">
        <v>12.8</v>
      </c>
      <c r="E110" s="11">
        <f>'Under 2s 2026-27 step-by-step'!AT114</f>
        <v>13.16</v>
      </c>
      <c r="F110" s="77">
        <f t="shared" si="4"/>
        <v>0.35999999999999943</v>
      </c>
      <c r="G110" s="130">
        <f t="shared" si="5"/>
        <v>2.8124999999999956E-2</v>
      </c>
    </row>
    <row r="111" spans="1:7" x14ac:dyDescent="0.35">
      <c r="A111" s="9" t="s">
        <v>124</v>
      </c>
      <c r="B111" s="10">
        <v>872</v>
      </c>
      <c r="C111" s="9" t="s">
        <v>143</v>
      </c>
      <c r="D111" s="138">
        <v>12.54</v>
      </c>
      <c r="E111" s="11">
        <f>'Under 2s 2026-27 step-by-step'!AT115</f>
        <v>13</v>
      </c>
      <c r="F111" s="77">
        <f t="shared" si="4"/>
        <v>0.46000000000000085</v>
      </c>
      <c r="G111" s="130">
        <f t="shared" si="5"/>
        <v>3.6682615629984122E-2</v>
      </c>
    </row>
    <row r="112" spans="1:7" x14ac:dyDescent="0.35">
      <c r="A112" s="9" t="s">
        <v>144</v>
      </c>
      <c r="B112" s="10">
        <v>800</v>
      </c>
      <c r="C112" s="9" t="s">
        <v>145</v>
      </c>
      <c r="D112" s="138">
        <v>11.33</v>
      </c>
      <c r="E112" s="11">
        <f>'Under 2s 2026-27 step-by-step'!AT116</f>
        <v>12.07</v>
      </c>
      <c r="F112" s="77">
        <f t="shared" si="4"/>
        <v>0.74000000000000021</v>
      </c>
      <c r="G112" s="130">
        <f t="shared" si="5"/>
        <v>6.5313327449249794E-2</v>
      </c>
    </row>
    <row r="113" spans="1:7" x14ac:dyDescent="0.35">
      <c r="A113" s="9" t="s">
        <v>144</v>
      </c>
      <c r="B113" s="10">
        <v>839</v>
      </c>
      <c r="C113" s="9" t="s">
        <v>146</v>
      </c>
      <c r="D113" s="138">
        <v>11.34</v>
      </c>
      <c r="E113" s="11">
        <f>'Under 2s 2026-27 step-by-step'!AT117</f>
        <v>12.06</v>
      </c>
      <c r="F113" s="77">
        <f t="shared" si="4"/>
        <v>0.72000000000000064</v>
      </c>
      <c r="G113" s="130">
        <f t="shared" si="5"/>
        <v>6.3492063492063544E-2</v>
      </c>
    </row>
    <row r="114" spans="1:7" x14ac:dyDescent="0.35">
      <c r="A114" s="9" t="s">
        <v>144</v>
      </c>
      <c r="B114" s="10">
        <v>801</v>
      </c>
      <c r="C114" s="9" t="s">
        <v>147</v>
      </c>
      <c r="D114" s="138">
        <v>11.99</v>
      </c>
      <c r="E114" s="11">
        <f>'Under 2s 2026-27 step-by-step'!AT118</f>
        <v>12.71</v>
      </c>
      <c r="F114" s="77">
        <f t="shared" si="4"/>
        <v>0.72000000000000064</v>
      </c>
      <c r="G114" s="130">
        <f t="shared" si="5"/>
        <v>6.0050041701417901E-2</v>
      </c>
    </row>
    <row r="115" spans="1:7" x14ac:dyDescent="0.35">
      <c r="A115" s="9" t="s">
        <v>144</v>
      </c>
      <c r="B115" s="10">
        <v>908</v>
      </c>
      <c r="C115" s="9" t="s">
        <v>148</v>
      </c>
      <c r="D115" s="138">
        <v>10.46</v>
      </c>
      <c r="E115" s="11">
        <f>'Under 2s 2026-27 step-by-step'!AT119</f>
        <v>10.85</v>
      </c>
      <c r="F115" s="77">
        <f t="shared" si="4"/>
        <v>0.38999999999999879</v>
      </c>
      <c r="G115" s="130">
        <f t="shared" si="5"/>
        <v>3.7284894837475983E-2</v>
      </c>
    </row>
    <row r="116" spans="1:7" x14ac:dyDescent="0.35">
      <c r="A116" s="9" t="s">
        <v>144</v>
      </c>
      <c r="B116" s="10">
        <v>878</v>
      </c>
      <c r="C116" s="9" t="s">
        <v>149</v>
      </c>
      <c r="D116" s="138">
        <v>10.39</v>
      </c>
      <c r="E116" s="11">
        <f>'Under 2s 2026-27 step-by-step'!AT120</f>
        <v>10.85</v>
      </c>
      <c r="F116" s="77">
        <f t="shared" si="4"/>
        <v>0.45999999999999908</v>
      </c>
      <c r="G116" s="130">
        <f t="shared" si="5"/>
        <v>4.4273339749759291E-2</v>
      </c>
    </row>
    <row r="117" spans="1:7" x14ac:dyDescent="0.35">
      <c r="A117" s="9" t="s">
        <v>144</v>
      </c>
      <c r="B117" s="10">
        <v>838</v>
      </c>
      <c r="C117" s="9" t="s">
        <v>150</v>
      </c>
      <c r="D117" s="138">
        <v>10.44</v>
      </c>
      <c r="E117" s="11">
        <f>'Under 2s 2026-27 step-by-step'!AT121</f>
        <v>10.91</v>
      </c>
      <c r="F117" s="77">
        <f t="shared" si="4"/>
        <v>0.47000000000000064</v>
      </c>
      <c r="G117" s="130">
        <f t="shared" si="5"/>
        <v>4.5019157088122666E-2</v>
      </c>
    </row>
    <row r="118" spans="1:7" x14ac:dyDescent="0.35">
      <c r="A118" s="9" t="s">
        <v>144</v>
      </c>
      <c r="B118" s="10">
        <v>916</v>
      </c>
      <c r="C118" s="9" t="s">
        <v>151</v>
      </c>
      <c r="D118" s="138">
        <v>10.75</v>
      </c>
      <c r="E118" s="11">
        <f>'Under 2s 2026-27 step-by-step'!AT122</f>
        <v>11.35</v>
      </c>
      <c r="F118" s="77">
        <f t="shared" si="4"/>
        <v>0.59999999999999964</v>
      </c>
      <c r="G118" s="130">
        <f t="shared" si="5"/>
        <v>5.5813953488372058E-2</v>
      </c>
    </row>
    <row r="119" spans="1:7" x14ac:dyDescent="0.35">
      <c r="A119" s="9" t="s">
        <v>144</v>
      </c>
      <c r="B119" s="10">
        <v>802</v>
      </c>
      <c r="C119" s="9" t="s">
        <v>152</v>
      </c>
      <c r="D119" s="138">
        <v>11.19</v>
      </c>
      <c r="E119" s="11">
        <f>'Under 2s 2026-27 step-by-step'!AT123</f>
        <v>11.78</v>
      </c>
      <c r="F119" s="77">
        <f t="shared" si="4"/>
        <v>0.58999999999999986</v>
      </c>
      <c r="G119" s="130">
        <f t="shared" si="5"/>
        <v>5.2725647899910626E-2</v>
      </c>
    </row>
    <row r="120" spans="1:7" x14ac:dyDescent="0.35">
      <c r="A120" s="9" t="s">
        <v>144</v>
      </c>
      <c r="B120" s="10">
        <v>879</v>
      </c>
      <c r="C120" s="9" t="s">
        <v>153</v>
      </c>
      <c r="D120" s="138">
        <v>11.39</v>
      </c>
      <c r="E120" s="11">
        <f>'Under 2s 2026-27 step-by-step'!AT124</f>
        <v>11.83</v>
      </c>
      <c r="F120" s="77">
        <f t="shared" si="4"/>
        <v>0.4399999999999995</v>
      </c>
      <c r="G120" s="130">
        <f t="shared" si="5"/>
        <v>3.8630377524143937E-2</v>
      </c>
    </row>
    <row r="121" spans="1:7" x14ac:dyDescent="0.35">
      <c r="A121" s="9" t="s">
        <v>144</v>
      </c>
      <c r="B121" s="10">
        <v>933</v>
      </c>
      <c r="C121" s="9" t="s">
        <v>154</v>
      </c>
      <c r="D121" s="138">
        <v>10.46</v>
      </c>
      <c r="E121" s="11">
        <f>'Under 2s 2026-27 step-by-step'!AT125</f>
        <v>10.93</v>
      </c>
      <c r="F121" s="77">
        <f t="shared" si="4"/>
        <v>0.46999999999999886</v>
      </c>
      <c r="G121" s="130">
        <f t="shared" si="5"/>
        <v>4.4933078393881339E-2</v>
      </c>
    </row>
    <row r="122" spans="1:7" x14ac:dyDescent="0.35">
      <c r="A122" s="9" t="s">
        <v>144</v>
      </c>
      <c r="B122" s="10">
        <v>803</v>
      </c>
      <c r="C122" s="9" t="s">
        <v>155</v>
      </c>
      <c r="D122" s="138">
        <v>11.31</v>
      </c>
      <c r="E122" s="11">
        <f>'Under 2s 2026-27 step-by-step'!AT126</f>
        <v>11.96</v>
      </c>
      <c r="F122" s="77">
        <f t="shared" si="4"/>
        <v>0.65000000000000036</v>
      </c>
      <c r="G122" s="130">
        <f t="shared" si="5"/>
        <v>5.7471264367816119E-2</v>
      </c>
    </row>
    <row r="123" spans="1:7" x14ac:dyDescent="0.35">
      <c r="A123" s="9" t="s">
        <v>144</v>
      </c>
      <c r="B123" s="10">
        <v>866</v>
      </c>
      <c r="C123" s="9" t="s">
        <v>156</v>
      </c>
      <c r="D123" s="138">
        <v>11.32</v>
      </c>
      <c r="E123" s="11">
        <f>'Under 2s 2026-27 step-by-step'!AT127</f>
        <v>11.83</v>
      </c>
      <c r="F123" s="77">
        <f t="shared" si="4"/>
        <v>0.50999999999999979</v>
      </c>
      <c r="G123" s="130">
        <f t="shared" si="5"/>
        <v>4.5053003533568885E-2</v>
      </c>
    </row>
    <row r="124" spans="1:7" x14ac:dyDescent="0.35">
      <c r="A124" s="9" t="s">
        <v>144</v>
      </c>
      <c r="B124" s="10">
        <v>880</v>
      </c>
      <c r="C124" s="9" t="s">
        <v>157</v>
      </c>
      <c r="D124" s="138">
        <v>11.58</v>
      </c>
      <c r="E124" s="11">
        <f>'Under 2s 2026-27 step-by-step'!AT128</f>
        <v>12.13</v>
      </c>
      <c r="F124" s="77">
        <f t="shared" si="4"/>
        <v>0.55000000000000071</v>
      </c>
      <c r="G124" s="130">
        <f t="shared" si="5"/>
        <v>4.7495682210708177E-2</v>
      </c>
    </row>
    <row r="125" spans="1:7" x14ac:dyDescent="0.35">
      <c r="A125" s="9" t="s">
        <v>144</v>
      </c>
      <c r="B125" s="10">
        <v>865</v>
      </c>
      <c r="C125" s="9" t="s">
        <v>158</v>
      </c>
      <c r="D125" s="138">
        <v>10.48</v>
      </c>
      <c r="E125" s="11">
        <f>'Under 2s 2026-27 step-by-step'!AT129</f>
        <v>10.99</v>
      </c>
      <c r="F125" s="77">
        <f t="shared" si="4"/>
        <v>0.50999999999999979</v>
      </c>
      <c r="G125" s="130">
        <f t="shared" si="5"/>
        <v>4.8664122137404557E-2</v>
      </c>
    </row>
    <row r="126" spans="1:7" x14ac:dyDescent="0.35">
      <c r="A126" s="9" t="s">
        <v>159</v>
      </c>
      <c r="B126" s="10">
        <v>330</v>
      </c>
      <c r="C126" s="9" t="s">
        <v>160</v>
      </c>
      <c r="D126" s="138">
        <v>12.36</v>
      </c>
      <c r="E126" s="11">
        <f>'Under 2s 2026-27 step-by-step'!AT130</f>
        <v>12.99</v>
      </c>
      <c r="F126" s="77">
        <f t="shared" si="4"/>
        <v>0.63000000000000078</v>
      </c>
      <c r="G126" s="130">
        <f t="shared" si="5"/>
        <v>5.0970873786407835E-2</v>
      </c>
    </row>
    <row r="127" spans="1:7" x14ac:dyDescent="0.35">
      <c r="A127" s="9" t="s">
        <v>159</v>
      </c>
      <c r="B127" s="10">
        <v>331</v>
      </c>
      <c r="C127" s="9" t="s">
        <v>161</v>
      </c>
      <c r="D127" s="138">
        <v>11.72</v>
      </c>
      <c r="E127" s="11">
        <f>'Under 2s 2026-27 step-by-step'!AT131</f>
        <v>12.12</v>
      </c>
      <c r="F127" s="77">
        <f t="shared" si="4"/>
        <v>0.39999999999999858</v>
      </c>
      <c r="G127" s="130">
        <f t="shared" si="5"/>
        <v>3.4129692832764381E-2</v>
      </c>
    </row>
    <row r="128" spans="1:7" x14ac:dyDescent="0.35">
      <c r="A128" s="9" t="s">
        <v>159</v>
      </c>
      <c r="B128" s="10">
        <v>332</v>
      </c>
      <c r="C128" s="9" t="s">
        <v>162</v>
      </c>
      <c r="D128" s="138">
        <v>11.01</v>
      </c>
      <c r="E128" s="11">
        <f>'Under 2s 2026-27 step-by-step'!AT132</f>
        <v>11.52</v>
      </c>
      <c r="F128" s="77">
        <f t="shared" si="4"/>
        <v>0.50999999999999979</v>
      </c>
      <c r="G128" s="130">
        <f t="shared" si="5"/>
        <v>4.6321525885558566E-2</v>
      </c>
    </row>
    <row r="129" spans="1:7" x14ac:dyDescent="0.35">
      <c r="A129" s="9" t="s">
        <v>159</v>
      </c>
      <c r="B129" s="10">
        <v>884</v>
      </c>
      <c r="C129" s="9" t="s">
        <v>163</v>
      </c>
      <c r="D129" s="138">
        <v>10.07</v>
      </c>
      <c r="E129" s="11">
        <f>'Under 2s 2026-27 step-by-step'!AT133</f>
        <v>10.5</v>
      </c>
      <c r="F129" s="77">
        <f t="shared" si="4"/>
        <v>0.42999999999999972</v>
      </c>
      <c r="G129" s="130">
        <f t="shared" si="5"/>
        <v>4.2701092353525295E-2</v>
      </c>
    </row>
    <row r="130" spans="1:7" x14ac:dyDescent="0.35">
      <c r="A130" s="9" t="s">
        <v>159</v>
      </c>
      <c r="B130" s="10">
        <v>333</v>
      </c>
      <c r="C130" s="9" t="s">
        <v>164</v>
      </c>
      <c r="D130" s="138">
        <v>12.07</v>
      </c>
      <c r="E130" s="11">
        <f>'Under 2s 2026-27 step-by-step'!AT134</f>
        <v>12.59</v>
      </c>
      <c r="F130" s="77">
        <f t="shared" si="4"/>
        <v>0.51999999999999957</v>
      </c>
      <c r="G130" s="130">
        <f t="shared" si="5"/>
        <v>4.3082021541010734E-2</v>
      </c>
    </row>
    <row r="131" spans="1:7" x14ac:dyDescent="0.35">
      <c r="A131" s="9" t="s">
        <v>159</v>
      </c>
      <c r="B131" s="10">
        <v>893</v>
      </c>
      <c r="C131" s="9" t="s">
        <v>165</v>
      </c>
      <c r="D131" s="138">
        <v>10.23</v>
      </c>
      <c r="E131" s="11">
        <f>'Under 2s 2026-27 step-by-step'!AT135</f>
        <v>10.74</v>
      </c>
      <c r="F131" s="77">
        <f t="shared" si="4"/>
        <v>0.50999999999999979</v>
      </c>
      <c r="G131" s="130">
        <f t="shared" si="5"/>
        <v>4.9853372434017572E-2</v>
      </c>
    </row>
    <row r="132" spans="1:7" x14ac:dyDescent="0.35">
      <c r="A132" s="9" t="s">
        <v>159</v>
      </c>
      <c r="B132" s="10">
        <v>334</v>
      </c>
      <c r="C132" s="9" t="s">
        <v>166</v>
      </c>
      <c r="D132" s="138">
        <v>11.23</v>
      </c>
      <c r="E132" s="11">
        <f>'Under 2s 2026-27 step-by-step'!AT136</f>
        <v>11.69</v>
      </c>
      <c r="F132" s="77">
        <f t="shared" si="4"/>
        <v>0.45999999999999908</v>
      </c>
      <c r="G132" s="130">
        <f t="shared" si="5"/>
        <v>4.096170970614417E-2</v>
      </c>
    </row>
    <row r="133" spans="1:7" x14ac:dyDescent="0.35">
      <c r="A133" s="9" t="s">
        <v>159</v>
      </c>
      <c r="B133" s="10">
        <v>860</v>
      </c>
      <c r="C133" s="9" t="s">
        <v>167</v>
      </c>
      <c r="D133" s="138">
        <v>10.77</v>
      </c>
      <c r="E133" s="11">
        <f>'Under 2s 2026-27 step-by-step'!AT137</f>
        <v>11.25</v>
      </c>
      <c r="F133" s="77">
        <f t="shared" ref="F133:F154" si="6">E133-D133</f>
        <v>0.48000000000000043</v>
      </c>
      <c r="G133" s="130">
        <f t="shared" ref="G133:G154" si="7">F133/D133</f>
        <v>4.4568245125348231E-2</v>
      </c>
    </row>
    <row r="134" spans="1:7" x14ac:dyDescent="0.35">
      <c r="A134" s="9" t="s">
        <v>159</v>
      </c>
      <c r="B134" s="10">
        <v>861</v>
      </c>
      <c r="C134" s="9" t="s">
        <v>168</v>
      </c>
      <c r="D134" s="138">
        <v>11.38</v>
      </c>
      <c r="E134" s="11">
        <f>'Under 2s 2026-27 step-by-step'!AT138</f>
        <v>12.02</v>
      </c>
      <c r="F134" s="77">
        <f t="shared" si="6"/>
        <v>0.63999999999999879</v>
      </c>
      <c r="G134" s="130">
        <f t="shared" si="7"/>
        <v>5.6239015817223091E-2</v>
      </c>
    </row>
    <row r="135" spans="1:7" x14ac:dyDescent="0.35">
      <c r="A135" s="9" t="s">
        <v>159</v>
      </c>
      <c r="B135" s="10">
        <v>894</v>
      </c>
      <c r="C135" s="9" t="s">
        <v>169</v>
      </c>
      <c r="D135" s="138">
        <v>10.92</v>
      </c>
      <c r="E135" s="11">
        <f>'Under 2s 2026-27 step-by-step'!AT139</f>
        <v>11.37</v>
      </c>
      <c r="F135" s="77">
        <f t="shared" si="6"/>
        <v>0.44999999999999929</v>
      </c>
      <c r="G135" s="130">
        <f t="shared" si="7"/>
        <v>4.1208791208791146E-2</v>
      </c>
    </row>
    <row r="136" spans="1:7" x14ac:dyDescent="0.35">
      <c r="A136" s="9" t="s">
        <v>159</v>
      </c>
      <c r="B136" s="10">
        <v>335</v>
      </c>
      <c r="C136" s="9" t="s">
        <v>170</v>
      </c>
      <c r="D136" s="138">
        <v>11.45</v>
      </c>
      <c r="E136" s="11">
        <f>'Under 2s 2026-27 step-by-step'!AT140</f>
        <v>11.96</v>
      </c>
      <c r="F136" s="77">
        <f t="shared" si="6"/>
        <v>0.51000000000000156</v>
      </c>
      <c r="G136" s="130">
        <f t="shared" si="7"/>
        <v>4.4541484716157348E-2</v>
      </c>
    </row>
    <row r="137" spans="1:7" x14ac:dyDescent="0.35">
      <c r="A137" s="9" t="s">
        <v>159</v>
      </c>
      <c r="B137" s="10">
        <v>937</v>
      </c>
      <c r="C137" s="9" t="s">
        <v>171</v>
      </c>
      <c r="D137" s="138">
        <v>10.95</v>
      </c>
      <c r="E137" s="11">
        <f>'Under 2s 2026-27 step-by-step'!AT141</f>
        <v>11.4</v>
      </c>
      <c r="F137" s="77">
        <f t="shared" si="6"/>
        <v>0.45000000000000107</v>
      </c>
      <c r="G137" s="130">
        <f t="shared" si="7"/>
        <v>4.1095890410959006E-2</v>
      </c>
    </row>
    <row r="138" spans="1:7" x14ac:dyDescent="0.35">
      <c r="A138" s="9" t="s">
        <v>159</v>
      </c>
      <c r="B138" s="10">
        <v>336</v>
      </c>
      <c r="C138" s="9" t="s">
        <v>172</v>
      </c>
      <c r="D138" s="138">
        <v>11.7</v>
      </c>
      <c r="E138" s="11">
        <f>'Under 2s 2026-27 step-by-step'!AT142</f>
        <v>12.25</v>
      </c>
      <c r="F138" s="77">
        <f t="shared" si="6"/>
        <v>0.55000000000000071</v>
      </c>
      <c r="G138" s="130">
        <f t="shared" si="7"/>
        <v>4.7008547008547071E-2</v>
      </c>
    </row>
    <row r="139" spans="1:7" x14ac:dyDescent="0.35">
      <c r="A139" s="9" t="s">
        <v>159</v>
      </c>
      <c r="B139" s="10">
        <v>885</v>
      </c>
      <c r="C139" s="9" t="s">
        <v>173</v>
      </c>
      <c r="D139" s="138">
        <v>10.45</v>
      </c>
      <c r="E139" s="11">
        <f>'Under 2s 2026-27 step-by-step'!AT143</f>
        <v>10.98</v>
      </c>
      <c r="F139" s="77">
        <f t="shared" si="6"/>
        <v>0.53000000000000114</v>
      </c>
      <c r="G139" s="130">
        <f t="shared" si="7"/>
        <v>5.0717703349282411E-2</v>
      </c>
    </row>
    <row r="140" spans="1:7" x14ac:dyDescent="0.35">
      <c r="A140" s="9" t="s">
        <v>174</v>
      </c>
      <c r="B140" s="10">
        <v>370</v>
      </c>
      <c r="C140" s="9" t="s">
        <v>175</v>
      </c>
      <c r="D140" s="138">
        <v>10.89</v>
      </c>
      <c r="E140" s="11">
        <f>'Under 2s 2026-27 step-by-step'!AT144</f>
        <v>11.39</v>
      </c>
      <c r="F140" s="77">
        <f t="shared" si="6"/>
        <v>0.5</v>
      </c>
      <c r="G140" s="130">
        <f t="shared" si="7"/>
        <v>4.5913682277318638E-2</v>
      </c>
    </row>
    <row r="141" spans="1:7" x14ac:dyDescent="0.35">
      <c r="A141" s="9" t="s">
        <v>174</v>
      </c>
      <c r="B141" s="10">
        <v>380</v>
      </c>
      <c r="C141" s="9" t="s">
        <v>176</v>
      </c>
      <c r="D141" s="138">
        <v>11.43</v>
      </c>
      <c r="E141" s="11">
        <f>'Under 2s 2026-27 step-by-step'!AT145</f>
        <v>11.94</v>
      </c>
      <c r="F141" s="77">
        <f t="shared" si="6"/>
        <v>0.50999999999999979</v>
      </c>
      <c r="G141" s="130">
        <f t="shared" si="7"/>
        <v>4.4619422572178463E-2</v>
      </c>
    </row>
    <row r="142" spans="1:7" x14ac:dyDescent="0.35">
      <c r="A142" s="9" t="s">
        <v>174</v>
      </c>
      <c r="B142" s="10">
        <v>381</v>
      </c>
      <c r="C142" s="9" t="s">
        <v>177</v>
      </c>
      <c r="D142" s="138">
        <v>10.79</v>
      </c>
      <c r="E142" s="11">
        <f>'Under 2s 2026-27 step-by-step'!AT146</f>
        <v>11.29</v>
      </c>
      <c r="F142" s="77">
        <f t="shared" si="6"/>
        <v>0.5</v>
      </c>
      <c r="G142" s="130">
        <f t="shared" si="7"/>
        <v>4.6339202965708995E-2</v>
      </c>
    </row>
    <row r="143" spans="1:7" x14ac:dyDescent="0.35">
      <c r="A143" s="9" t="s">
        <v>174</v>
      </c>
      <c r="B143" s="10">
        <v>371</v>
      </c>
      <c r="C143" s="9" t="s">
        <v>178</v>
      </c>
      <c r="D143" s="138">
        <v>11.17</v>
      </c>
      <c r="E143" s="11">
        <f>'Under 2s 2026-27 step-by-step'!AT147</f>
        <v>11.74</v>
      </c>
      <c r="F143" s="77">
        <f t="shared" si="6"/>
        <v>0.57000000000000028</v>
      </c>
      <c r="G143" s="130">
        <f t="shared" si="7"/>
        <v>5.1029543419874687E-2</v>
      </c>
    </row>
    <row r="144" spans="1:7" x14ac:dyDescent="0.35">
      <c r="A144" s="9" t="s">
        <v>174</v>
      </c>
      <c r="B144" s="10">
        <v>811</v>
      </c>
      <c r="C144" s="9" t="s">
        <v>179</v>
      </c>
      <c r="D144" s="138">
        <v>10.31</v>
      </c>
      <c r="E144" s="11">
        <f>'Under 2s 2026-27 step-by-step'!AT148</f>
        <v>10.84</v>
      </c>
      <c r="F144" s="77">
        <f t="shared" si="6"/>
        <v>0.52999999999999936</v>
      </c>
      <c r="G144" s="130">
        <f t="shared" si="7"/>
        <v>5.1406401551891301E-2</v>
      </c>
    </row>
    <row r="145" spans="1:7" x14ac:dyDescent="0.35">
      <c r="A145" s="9" t="s">
        <v>174</v>
      </c>
      <c r="B145" s="10">
        <v>810</v>
      </c>
      <c r="C145" s="9" t="s">
        <v>180</v>
      </c>
      <c r="D145" s="138">
        <v>11.22</v>
      </c>
      <c r="E145" s="11">
        <f>'Under 2s 2026-27 step-by-step'!AT149</f>
        <v>11.79</v>
      </c>
      <c r="F145" s="77">
        <f t="shared" si="6"/>
        <v>0.56999999999999851</v>
      </c>
      <c r="G145" s="130">
        <f t="shared" si="7"/>
        <v>5.0802139037433018E-2</v>
      </c>
    </row>
    <row r="146" spans="1:7" x14ac:dyDescent="0.35">
      <c r="A146" s="9" t="s">
        <v>174</v>
      </c>
      <c r="B146" s="10">
        <v>382</v>
      </c>
      <c r="C146" s="9" t="s">
        <v>181</v>
      </c>
      <c r="D146" s="138">
        <v>10.77</v>
      </c>
      <c r="E146" s="11">
        <f>'Under 2s 2026-27 step-by-step'!AT150</f>
        <v>11.26</v>
      </c>
      <c r="F146" s="77">
        <f t="shared" si="6"/>
        <v>0.49000000000000021</v>
      </c>
      <c r="G146" s="130">
        <f t="shared" si="7"/>
        <v>4.54967502321263E-2</v>
      </c>
    </row>
    <row r="147" spans="1:7" x14ac:dyDescent="0.35">
      <c r="A147" s="9" t="s">
        <v>174</v>
      </c>
      <c r="B147" s="10">
        <v>383</v>
      </c>
      <c r="C147" s="9" t="s">
        <v>182</v>
      </c>
      <c r="D147" s="138">
        <v>11.5</v>
      </c>
      <c r="E147" s="11">
        <f>'Under 2s 2026-27 step-by-step'!AT151</f>
        <v>11.92</v>
      </c>
      <c r="F147" s="77">
        <f t="shared" si="6"/>
        <v>0.41999999999999993</v>
      </c>
      <c r="G147" s="130">
        <f t="shared" si="7"/>
        <v>3.6521739130434779E-2</v>
      </c>
    </row>
    <row r="148" spans="1:7" x14ac:dyDescent="0.35">
      <c r="A148" s="9" t="s">
        <v>174</v>
      </c>
      <c r="B148" s="10">
        <v>812</v>
      </c>
      <c r="C148" s="9" t="s">
        <v>183</v>
      </c>
      <c r="D148" s="138">
        <v>11.06</v>
      </c>
      <c r="E148" s="11">
        <f>'Under 2s 2026-27 step-by-step'!AT152</f>
        <v>11.72</v>
      </c>
      <c r="F148" s="77">
        <f t="shared" si="6"/>
        <v>0.66000000000000014</v>
      </c>
      <c r="G148" s="130">
        <f t="shared" si="7"/>
        <v>5.9674502712477408E-2</v>
      </c>
    </row>
    <row r="149" spans="1:7" x14ac:dyDescent="0.35">
      <c r="A149" s="9" t="s">
        <v>174</v>
      </c>
      <c r="B149" s="10">
        <v>813</v>
      </c>
      <c r="C149" s="9" t="s">
        <v>184</v>
      </c>
      <c r="D149" s="138">
        <v>10.64</v>
      </c>
      <c r="E149" s="11">
        <f>'Under 2s 2026-27 step-by-step'!AT153</f>
        <v>11.15</v>
      </c>
      <c r="F149" s="77">
        <f t="shared" si="6"/>
        <v>0.50999999999999979</v>
      </c>
      <c r="G149" s="130">
        <f t="shared" si="7"/>
        <v>4.7932330827067646E-2</v>
      </c>
    </row>
    <row r="150" spans="1:7" x14ac:dyDescent="0.35">
      <c r="A150" s="9" t="s">
        <v>174</v>
      </c>
      <c r="B150" s="10">
        <v>815</v>
      </c>
      <c r="C150" s="9" t="s">
        <v>185</v>
      </c>
      <c r="D150" s="138">
        <v>10.48</v>
      </c>
      <c r="E150" s="11">
        <f>'Under 2s 2026-27 step-by-step'!AT154</f>
        <v>11.01</v>
      </c>
      <c r="F150" s="77">
        <f t="shared" si="6"/>
        <v>0.52999999999999936</v>
      </c>
      <c r="G150" s="130">
        <f t="shared" si="7"/>
        <v>5.0572519083969404E-2</v>
      </c>
    </row>
    <row r="151" spans="1:7" x14ac:dyDescent="0.35">
      <c r="A151" s="9" t="s">
        <v>174</v>
      </c>
      <c r="B151" s="10">
        <v>372</v>
      </c>
      <c r="C151" s="9" t="s">
        <v>186</v>
      </c>
      <c r="D151" s="138">
        <v>11.12</v>
      </c>
      <c r="E151" s="11">
        <f>'Under 2s 2026-27 step-by-step'!AT155</f>
        <v>11.59</v>
      </c>
      <c r="F151" s="77">
        <f t="shared" si="6"/>
        <v>0.47000000000000064</v>
      </c>
      <c r="G151" s="130">
        <f t="shared" si="7"/>
        <v>4.2266187050359776E-2</v>
      </c>
    </row>
    <row r="152" spans="1:7" x14ac:dyDescent="0.35">
      <c r="A152" s="9" t="s">
        <v>174</v>
      </c>
      <c r="B152" s="10">
        <v>373</v>
      </c>
      <c r="C152" s="9" t="s">
        <v>187</v>
      </c>
      <c r="D152" s="138">
        <v>11.29</v>
      </c>
      <c r="E152" s="11">
        <f>'Under 2s 2026-27 step-by-step'!AT156</f>
        <v>11.82</v>
      </c>
      <c r="F152" s="77">
        <f t="shared" si="6"/>
        <v>0.53000000000000114</v>
      </c>
      <c r="G152" s="130">
        <f t="shared" si="7"/>
        <v>4.6944198405668838E-2</v>
      </c>
    </row>
    <row r="153" spans="1:7" x14ac:dyDescent="0.35">
      <c r="A153" s="9" t="s">
        <v>174</v>
      </c>
      <c r="B153" s="10">
        <v>384</v>
      </c>
      <c r="C153" s="9" t="s">
        <v>188</v>
      </c>
      <c r="D153" s="138">
        <v>11.16</v>
      </c>
      <c r="E153" s="11">
        <f>'Under 2s 2026-27 step-by-step'!AT157</f>
        <v>11.62</v>
      </c>
      <c r="F153" s="77">
        <f t="shared" si="6"/>
        <v>0.45999999999999908</v>
      </c>
      <c r="G153" s="130">
        <f t="shared" si="7"/>
        <v>4.1218637992831458E-2</v>
      </c>
    </row>
    <row r="154" spans="1:7" x14ac:dyDescent="0.35">
      <c r="A154" s="9" t="s">
        <v>174</v>
      </c>
      <c r="B154" s="10">
        <v>816</v>
      </c>
      <c r="C154" s="9" t="s">
        <v>189</v>
      </c>
      <c r="D154" s="138">
        <v>10.72</v>
      </c>
      <c r="E154" s="11">
        <f>'Under 2s 2026-27 step-by-step'!AT158</f>
        <v>11.19</v>
      </c>
      <c r="F154" s="77">
        <f t="shared" si="6"/>
        <v>0.46999999999999886</v>
      </c>
      <c r="G154" s="130">
        <f t="shared" si="7"/>
        <v>4.3843283582089443E-2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theme="6" tint="0.39997558519241921"/>
  </sheetPr>
  <dimension ref="A1:AE162"/>
  <sheetViews>
    <sheetView showGridLines="0" zoomScaleNormal="100" workbookViewId="0"/>
  </sheetViews>
  <sheetFormatPr defaultColWidth="28.81640625" defaultRowHeight="15.5" x14ac:dyDescent="0.35"/>
  <cols>
    <col min="1" max="1" width="35.7265625" style="133" customWidth="1"/>
    <col min="2" max="2" width="18.7265625" style="133" customWidth="1"/>
    <col min="3" max="3" width="39.54296875" style="133" bestFit="1" customWidth="1"/>
    <col min="4" max="25" width="28.81640625" style="133"/>
    <col min="26" max="26" width="28.81640625" style="170"/>
    <col min="27" max="27" width="28.81640625" style="133"/>
    <col min="28" max="28" width="28.81640625" style="133" customWidth="1"/>
    <col min="29" max="16384" width="28.81640625" style="133"/>
  </cols>
  <sheetData>
    <row r="1" spans="1:31" s="24" customFormat="1" ht="45" customHeight="1" x14ac:dyDescent="0.35">
      <c r="A1" s="203" t="s">
        <v>530</v>
      </c>
      <c r="B1" s="81"/>
      <c r="C1" s="81"/>
      <c r="D1" s="81"/>
      <c r="E1" s="81"/>
      <c r="F1" s="81"/>
      <c r="G1" s="81"/>
      <c r="H1" s="81"/>
      <c r="I1" s="81"/>
      <c r="Z1" s="215"/>
    </row>
    <row r="2" spans="1:31" s="201" customFormat="1" x14ac:dyDescent="0.35">
      <c r="A2" s="26" t="s">
        <v>521</v>
      </c>
      <c r="B2" s="22"/>
      <c r="C2" s="22"/>
      <c r="D2" s="22"/>
      <c r="E2" s="180"/>
      <c r="F2" s="180"/>
      <c r="G2" s="167"/>
      <c r="T2" s="216"/>
      <c r="Y2" s="217"/>
    </row>
    <row r="3" spans="1:31" s="201" customFormat="1" x14ac:dyDescent="0.35">
      <c r="A3" s="21"/>
      <c r="B3" s="31"/>
      <c r="C3" s="21"/>
      <c r="D3" s="31"/>
      <c r="E3" s="179"/>
      <c r="F3" s="179"/>
      <c r="G3" s="168"/>
      <c r="Y3" s="217"/>
    </row>
    <row r="4" spans="1:31" ht="260.25" customHeight="1" x14ac:dyDescent="0.35">
      <c r="A4" s="276" t="s">
        <v>190</v>
      </c>
      <c r="B4" s="279" t="s">
        <v>336</v>
      </c>
      <c r="C4" s="279" t="s">
        <v>356</v>
      </c>
      <c r="D4" s="141" t="s">
        <v>417</v>
      </c>
      <c r="E4" s="142" t="s">
        <v>638</v>
      </c>
      <c r="F4" s="65" t="s">
        <v>639</v>
      </c>
      <c r="G4" s="65" t="s">
        <v>429</v>
      </c>
      <c r="H4" s="65" t="s">
        <v>640</v>
      </c>
      <c r="I4" s="65" t="s">
        <v>641</v>
      </c>
      <c r="J4" s="65" t="s">
        <v>642</v>
      </c>
      <c r="K4" s="65" t="s">
        <v>643</v>
      </c>
      <c r="L4" s="65" t="s">
        <v>644</v>
      </c>
      <c r="M4" s="65" t="s">
        <v>645</v>
      </c>
      <c r="N4" s="65" t="s">
        <v>646</v>
      </c>
      <c r="O4" s="65" t="s">
        <v>191</v>
      </c>
      <c r="P4" s="65" t="s">
        <v>192</v>
      </c>
      <c r="Q4" s="65" t="s">
        <v>193</v>
      </c>
      <c r="R4" s="65" t="s">
        <v>194</v>
      </c>
      <c r="S4" s="65" t="s">
        <v>533</v>
      </c>
      <c r="T4" s="65" t="s">
        <v>357</v>
      </c>
      <c r="U4" s="65" t="s">
        <v>358</v>
      </c>
      <c r="V4" s="65" t="s">
        <v>359</v>
      </c>
      <c r="W4" s="65" t="s">
        <v>398</v>
      </c>
      <c r="X4" s="65" t="s">
        <v>567</v>
      </c>
      <c r="Y4" s="65" t="s">
        <v>314</v>
      </c>
      <c r="Z4" s="65" t="s">
        <v>580</v>
      </c>
      <c r="AA4" s="66" t="s">
        <v>399</v>
      </c>
      <c r="AB4" s="218"/>
      <c r="AC4" s="66" t="s">
        <v>435</v>
      </c>
    </row>
    <row r="5" spans="1:31" ht="38.5" customHeight="1" x14ac:dyDescent="0.35">
      <c r="A5" s="277"/>
      <c r="B5" s="280"/>
      <c r="C5" s="280"/>
      <c r="D5" s="104" t="s">
        <v>195</v>
      </c>
      <c r="E5" s="67" t="s">
        <v>196</v>
      </c>
      <c r="F5" s="67" t="s">
        <v>197</v>
      </c>
      <c r="G5" s="67" t="s">
        <v>198</v>
      </c>
      <c r="H5" s="67" t="s">
        <v>199</v>
      </c>
      <c r="I5" s="67" t="s">
        <v>200</v>
      </c>
      <c r="J5" s="67" t="s">
        <v>201</v>
      </c>
      <c r="K5" s="67" t="s">
        <v>202</v>
      </c>
      <c r="L5" s="67" t="s">
        <v>203</v>
      </c>
      <c r="M5" s="67" t="s">
        <v>204</v>
      </c>
      <c r="N5" s="67" t="s">
        <v>205</v>
      </c>
      <c r="O5" s="67" t="s">
        <v>206</v>
      </c>
      <c r="P5" s="67" t="s">
        <v>207</v>
      </c>
      <c r="Q5" s="67" t="s">
        <v>208</v>
      </c>
      <c r="R5" s="67" t="s">
        <v>209</v>
      </c>
      <c r="S5" s="67" t="s">
        <v>210</v>
      </c>
      <c r="T5" s="67" t="s">
        <v>211</v>
      </c>
      <c r="U5" s="67" t="s">
        <v>212</v>
      </c>
      <c r="V5" s="67" t="s">
        <v>213</v>
      </c>
      <c r="W5" s="67" t="s">
        <v>214</v>
      </c>
      <c r="X5" s="67" t="s">
        <v>215</v>
      </c>
      <c r="Y5" s="67" t="s">
        <v>216</v>
      </c>
      <c r="Z5" s="67" t="s">
        <v>217</v>
      </c>
      <c r="AA5" s="68" t="s">
        <v>218</v>
      </c>
      <c r="AB5" s="219"/>
      <c r="AC5" s="68" t="s">
        <v>219</v>
      </c>
    </row>
    <row r="6" spans="1:31" ht="43" customHeight="1" x14ac:dyDescent="0.35">
      <c r="A6" s="278"/>
      <c r="B6" s="281"/>
      <c r="C6" s="281"/>
      <c r="D6" s="105"/>
      <c r="E6" s="69" t="s">
        <v>428</v>
      </c>
      <c r="F6" s="67"/>
      <c r="G6" s="67"/>
      <c r="H6" s="67"/>
      <c r="I6" s="67"/>
      <c r="J6" s="67"/>
      <c r="K6" s="69" t="s">
        <v>570</v>
      </c>
      <c r="L6" s="69" t="s">
        <v>571</v>
      </c>
      <c r="M6" s="69" t="s">
        <v>485</v>
      </c>
      <c r="N6" s="69" t="s">
        <v>500</v>
      </c>
      <c r="O6" s="69" t="s">
        <v>486</v>
      </c>
      <c r="P6" s="69" t="s">
        <v>487</v>
      </c>
      <c r="Q6" s="69" t="s">
        <v>228</v>
      </c>
      <c r="R6" s="69" t="s">
        <v>229</v>
      </c>
      <c r="S6" s="69" t="s">
        <v>488</v>
      </c>
      <c r="T6" s="69" t="s">
        <v>489</v>
      </c>
      <c r="U6" s="69" t="s">
        <v>490</v>
      </c>
      <c r="V6" s="69" t="s">
        <v>491</v>
      </c>
      <c r="W6" s="69" t="s">
        <v>528</v>
      </c>
      <c r="X6" s="69" t="s">
        <v>568</v>
      </c>
      <c r="Y6" s="69" t="s">
        <v>585</v>
      </c>
      <c r="Z6" s="67"/>
      <c r="AA6" s="70" t="s">
        <v>492</v>
      </c>
      <c r="AB6" s="219"/>
      <c r="AC6" s="70"/>
    </row>
    <row r="7" spans="1:31" s="220" customFormat="1" x14ac:dyDescent="0.35">
      <c r="A7" s="43" t="s">
        <v>230</v>
      </c>
      <c r="B7" s="44"/>
      <c r="C7" s="43"/>
      <c r="D7" s="42">
        <v>6.1435205370989339</v>
      </c>
      <c r="E7" s="42" t="s">
        <v>231</v>
      </c>
      <c r="F7" s="42" t="s">
        <v>231</v>
      </c>
      <c r="G7" s="71">
        <f>SUM(G8:G158)</f>
        <v>759532.4800000001</v>
      </c>
      <c r="H7" s="71">
        <f>SUM(H8:H158)</f>
        <v>190946.25973697769</v>
      </c>
      <c r="I7" s="71">
        <f>SUM(I8:I158)</f>
        <v>179500.55229151773</v>
      </c>
      <c r="J7" s="71">
        <f>SUM(J8:J158)</f>
        <v>33476.078217480186</v>
      </c>
      <c r="K7" s="42">
        <f>O7/(G7*15*38)</f>
        <v>5.8931421309506495</v>
      </c>
      <c r="L7" s="42">
        <f>P7/(H7*15*38)</f>
        <v>2.0953137444446015</v>
      </c>
      <c r="M7" s="42">
        <f>Q7/(I7*15*38)</f>
        <v>0.41792244930054095</v>
      </c>
      <c r="N7" s="42">
        <f>R7/(J7*15*38)</f>
        <v>1.4939486036788139</v>
      </c>
      <c r="O7" s="72">
        <f>SUM(O8:O158)</f>
        <v>2551338728.896656</v>
      </c>
      <c r="P7" s="72">
        <f>SUM(P8:P158)</f>
        <v>228052623.81199157</v>
      </c>
      <c r="Q7" s="72">
        <f>SUM(Q8:Q158)</f>
        <v>42759866.964748427</v>
      </c>
      <c r="R7" s="72">
        <f>SUM(R8:R158)</f>
        <v>28506577.976498947</v>
      </c>
      <c r="S7" s="42">
        <f>O7/($G$7*15*38)</f>
        <v>5.8931421309506495</v>
      </c>
      <c r="T7" s="42">
        <f>P7/($G$7*15*38)</f>
        <v>0.52676130779447139</v>
      </c>
      <c r="U7" s="42">
        <f>Q7/($G$7*15*38)</f>
        <v>9.8767745211463406E-2</v>
      </c>
      <c r="V7" s="42">
        <f>R7/($G$7*15*38)</f>
        <v>6.5845163474308924E-2</v>
      </c>
      <c r="W7" s="41">
        <f>SUM(O7:R7)/($G7*15*38)</f>
        <v>6.5845163474308936</v>
      </c>
      <c r="X7" s="42">
        <f>(SUMPRODUCT($G$8:$G$158,X8:X158)*15*38)/($G$7*15*38)</f>
        <v>4.8492045838672247E-2</v>
      </c>
      <c r="Y7" s="42">
        <f>(SUMPRODUCT($G$8:$G$158,Y8:Y158)*15*38)/($G$7*15*38)</f>
        <v>1.6063598525711197E-3</v>
      </c>
      <c r="Z7" s="42">
        <f>(SUMPRODUCT($G$8:$G$158,Z8:Z158)*15*38)/($G$7*15*38)</f>
        <v>-5.3047339699262237E-2</v>
      </c>
      <c r="AA7" s="42"/>
      <c r="AC7" s="71">
        <f>SUM(AC8:AC158)</f>
        <v>341988.08999999979</v>
      </c>
      <c r="AD7" s="222"/>
    </row>
    <row r="8" spans="1:31" x14ac:dyDescent="0.35">
      <c r="A8" s="73" t="s">
        <v>29</v>
      </c>
      <c r="B8" s="74">
        <v>831</v>
      </c>
      <c r="C8" s="75" t="s">
        <v>30</v>
      </c>
      <c r="D8" s="77">
        <f>'3-4YO 2026-27 rates'!D6</f>
        <v>5.94</v>
      </c>
      <c r="E8" s="77">
        <f t="shared" ref="E8:E39" si="0">D8*100%</f>
        <v>5.94</v>
      </c>
      <c r="F8" s="76">
        <f>ACA!I15</f>
        <v>1.0374313806504567</v>
      </c>
      <c r="G8" s="76">
        <f>'Formula factor data'!D12</f>
        <v>3941.52</v>
      </c>
      <c r="H8" s="76">
        <f>'Formula factor data'!H12</f>
        <v>1476.59307409753</v>
      </c>
      <c r="I8" s="76">
        <f>'Formula factor data'!I12</f>
        <v>1417.8428018620798</v>
      </c>
      <c r="J8" s="76">
        <f>'Formula factor data'!J12</f>
        <v>225.1601667438629</v>
      </c>
      <c r="K8" s="77">
        <f>F8*'National calculations'!$E$39</f>
        <v>5.481855106966905</v>
      </c>
      <c r="L8" s="77">
        <f>F8*'National calculations'!$E$40</f>
        <v>1.9565837398560832</v>
      </c>
      <c r="M8" s="77">
        <f>F8*'National calculations'!$E$41</f>
        <v>0.37693625205670445</v>
      </c>
      <c r="N8" s="77">
        <f>F8*'National calculations'!$E$42</f>
        <v>1.4040365292140502</v>
      </c>
      <c r="O8" s="78">
        <f>G8*K8*38*15</f>
        <v>12315899.67849095</v>
      </c>
      <c r="P8" s="78">
        <f>H8*L8*38*15</f>
        <v>1646774.4595231016</v>
      </c>
      <c r="Q8" s="78">
        <f>I8*M8*38*15</f>
        <v>304628.72049149731</v>
      </c>
      <c r="R8" s="78">
        <f>J8*N8*38*15</f>
        <v>180195.86644841675</v>
      </c>
      <c r="S8" s="77">
        <f>O8/($G8*15*38)</f>
        <v>5.4818551069669041</v>
      </c>
      <c r="T8" s="77">
        <f t="shared" ref="T8:T39" si="1">P8/($G8*15*38)</f>
        <v>0.73298575147743417</v>
      </c>
      <c r="U8" s="77">
        <f t="shared" ref="U8:U39" si="2">Q8/($G8*15*38)</f>
        <v>0.1355914347103323</v>
      </c>
      <c r="V8" s="77">
        <f t="shared" ref="V8:V39" si="3">R8/($G8*15*38)</f>
        <v>8.0205884793762339E-2</v>
      </c>
      <c r="W8" s="77">
        <f>SUM(O8:R8)/($G8*15*38)</f>
        <v>6.4306381779484338</v>
      </c>
      <c r="X8" s="77">
        <v>0</v>
      </c>
      <c r="Y8" s="77">
        <v>0</v>
      </c>
      <c r="Z8" s="77">
        <v>-5.1807639302431596E-2</v>
      </c>
      <c r="AA8" s="77">
        <f>ROUND(W8+X8+Y8,2)</f>
        <v>6.43</v>
      </c>
      <c r="AB8" s="221"/>
      <c r="AC8" s="76">
        <v>1527.56</v>
      </c>
      <c r="AD8" s="223"/>
      <c r="AE8" s="221"/>
    </row>
    <row r="9" spans="1:31" x14ac:dyDescent="0.35">
      <c r="A9" s="75" t="s">
        <v>29</v>
      </c>
      <c r="B9" s="74">
        <v>830</v>
      </c>
      <c r="C9" s="75" t="s">
        <v>31</v>
      </c>
      <c r="D9" s="77">
        <f>'3-4YO 2026-27 rates'!D7</f>
        <v>5.71</v>
      </c>
      <c r="E9" s="77">
        <f t="shared" si="0"/>
        <v>5.71</v>
      </c>
      <c r="F9" s="76">
        <f>ACA!I16</f>
        <v>1.0250514706413671</v>
      </c>
      <c r="G9" s="76">
        <f>'Formula factor data'!D13</f>
        <v>9617.24</v>
      </c>
      <c r="H9" s="76">
        <f>'Formula factor data'!H13</f>
        <v>2855.3909310648892</v>
      </c>
      <c r="I9" s="76">
        <f>'Formula factor data'!I13</f>
        <v>487.55359673063202</v>
      </c>
      <c r="J9" s="76">
        <f>'Formula factor data'!J13</f>
        <v>464.75338085925176</v>
      </c>
      <c r="K9" s="77">
        <f>F9*'National calculations'!$E$39</f>
        <v>5.4164388546991473</v>
      </c>
      <c r="L9" s="77">
        <f>F9*'National calculations'!$E$40</f>
        <v>1.9332353709167525</v>
      </c>
      <c r="M9" s="77">
        <f>F9*'National calculations'!$E$41</f>
        <v>0.37243818407200585</v>
      </c>
      <c r="N9" s="77">
        <f>F9*'National calculations'!$E$42</f>
        <v>1.3872818346816309</v>
      </c>
      <c r="O9" s="78">
        <f t="shared" ref="O9:O39" si="4">G9*K9*38*15</f>
        <v>29691979.674251087</v>
      </c>
      <c r="P9" s="78">
        <f t="shared" ref="P9:P39" si="5">H9*L9*38*15</f>
        <v>3146481.3650658503</v>
      </c>
      <c r="Q9" s="78">
        <f t="shared" ref="Q9:Q39" si="6">I9*M9*38*15</f>
        <v>103502.63843635505</v>
      </c>
      <c r="R9" s="78">
        <f t="shared" ref="R9:R39" si="7">J9*N9*38*15</f>
        <v>367504.03603756079</v>
      </c>
      <c r="S9" s="77">
        <f t="shared" ref="S9:S39" si="8">O9/($G9*15*38)</f>
        <v>5.4164388546991464</v>
      </c>
      <c r="T9" s="77">
        <f t="shared" si="1"/>
        <v>0.57398408958594793</v>
      </c>
      <c r="U9" s="77">
        <f t="shared" si="2"/>
        <v>1.8881048638084489E-2</v>
      </c>
      <c r="V9" s="77">
        <f t="shared" si="3"/>
        <v>6.7040431857051885E-2</v>
      </c>
      <c r="W9" s="77">
        <f t="shared" ref="W9:W72" si="9">SUM(O9:R9)/($G9*15*38)</f>
        <v>6.0763444247802312</v>
      </c>
      <c r="X9" s="77">
        <v>0.12365557521976989</v>
      </c>
      <c r="Y9" s="77">
        <v>0</v>
      </c>
      <c r="Z9" s="77">
        <v>-4.8953315600286373E-2</v>
      </c>
      <c r="AA9" s="77">
        <f>ROUND(W9+X9+Y9,2)</f>
        <v>6.2</v>
      </c>
      <c r="AB9" s="221"/>
      <c r="AC9" s="76">
        <v>5081.5600000000004</v>
      </c>
      <c r="AD9" s="223"/>
      <c r="AE9" s="221"/>
    </row>
    <row r="10" spans="1:31" x14ac:dyDescent="0.35">
      <c r="A10" s="75" t="s">
        <v>29</v>
      </c>
      <c r="B10" s="74">
        <v>856</v>
      </c>
      <c r="C10" s="75" t="s">
        <v>32</v>
      </c>
      <c r="D10" s="77">
        <f>'3-4YO 2026-27 rates'!D8</f>
        <v>5.74</v>
      </c>
      <c r="E10" s="77">
        <f t="shared" si="0"/>
        <v>5.74</v>
      </c>
      <c r="F10" s="76">
        <f>ACA!I17</f>
        <v>1.0309928359442395</v>
      </c>
      <c r="G10" s="76">
        <f>'Formula factor data'!D14</f>
        <v>5476.55</v>
      </c>
      <c r="H10" s="76">
        <f>'Formula factor data'!H14</f>
        <v>1442.5729801711927</v>
      </c>
      <c r="I10" s="76">
        <f>'Formula factor data'!I14</f>
        <v>3224.2634955114154</v>
      </c>
      <c r="J10" s="76">
        <f>'Formula factor data'!J14</f>
        <v>184.10505305179115</v>
      </c>
      <c r="K10" s="77">
        <f>F10*'National calculations'!$E$39</f>
        <v>5.4478334166291003</v>
      </c>
      <c r="L10" s="77">
        <f>F10*'National calculations'!$E$40</f>
        <v>1.9444407180471397</v>
      </c>
      <c r="M10" s="77">
        <f>F10*'National calculations'!$E$41</f>
        <v>0.37459689645639532</v>
      </c>
      <c r="N10" s="77">
        <f>F10*'National calculations'!$E$42</f>
        <v>1.3953227461811535</v>
      </c>
      <c r="O10" s="78">
        <f t="shared" si="4"/>
        <v>17006139.295768857</v>
      </c>
      <c r="P10" s="78">
        <f t="shared" si="5"/>
        <v>1598848.6555977014</v>
      </c>
      <c r="Q10" s="78">
        <f t="shared" si="6"/>
        <v>688445.4863024482</v>
      </c>
      <c r="R10" s="78">
        <f t="shared" si="7"/>
        <v>146425.00187972974</v>
      </c>
      <c r="S10" s="77">
        <f t="shared" si="8"/>
        <v>5.4478334166291003</v>
      </c>
      <c r="T10" s="77">
        <f t="shared" si="1"/>
        <v>0.51218333465402055</v>
      </c>
      <c r="U10" s="77">
        <f t="shared" si="2"/>
        <v>0.22054013909783074</v>
      </c>
      <c r="V10" s="77">
        <f t="shared" si="3"/>
        <v>4.6906532070382298E-2</v>
      </c>
      <c r="W10" s="77">
        <f t="shared" si="9"/>
        <v>6.2274634224513337</v>
      </c>
      <c r="X10" s="77">
        <v>0</v>
      </c>
      <c r="Y10" s="77">
        <v>0</v>
      </c>
      <c r="Z10" s="77">
        <v>-5.0170787071460943E-2</v>
      </c>
      <c r="AA10" s="77">
        <f t="shared" ref="AA10:AA72" si="10">ROUND(W10+X10+Y10,2)</f>
        <v>6.23</v>
      </c>
      <c r="AB10" s="221"/>
      <c r="AC10" s="76">
        <v>1568</v>
      </c>
      <c r="AD10" s="223"/>
      <c r="AE10" s="221"/>
    </row>
    <row r="11" spans="1:31" x14ac:dyDescent="0.35">
      <c r="A11" s="75" t="s">
        <v>29</v>
      </c>
      <c r="B11" s="74">
        <v>855</v>
      </c>
      <c r="C11" s="75" t="s">
        <v>33</v>
      </c>
      <c r="D11" s="77">
        <f>'3-4YO 2026-27 rates'!D9</f>
        <v>5.71</v>
      </c>
      <c r="E11" s="77">
        <f t="shared" si="0"/>
        <v>5.71</v>
      </c>
      <c r="F11" s="76">
        <f>ACA!I18</f>
        <v>1.0392640446977206</v>
      </c>
      <c r="G11" s="76">
        <f>'Formula factor data'!D15</f>
        <v>8821.58</v>
      </c>
      <c r="H11" s="76">
        <f>'Formula factor data'!H15</f>
        <v>1450.5680735567798</v>
      </c>
      <c r="I11" s="76">
        <f>'Formula factor data'!I15</f>
        <v>964.27524326045</v>
      </c>
      <c r="J11" s="76">
        <f>'Formula factor data'!J15</f>
        <v>362.90572768092977</v>
      </c>
      <c r="K11" s="77">
        <f>F11*'National calculations'!$E$39</f>
        <v>5.4915390233725851</v>
      </c>
      <c r="L11" s="77">
        <f>F11*'National calculations'!$E$40</f>
        <v>1.9600401233262335</v>
      </c>
      <c r="M11" s="77">
        <f>F11*'National calculations'!$E$41</f>
        <v>0.37760212502925866</v>
      </c>
      <c r="N11" s="77">
        <f>F11*'National calculations'!$E$42</f>
        <v>1.4065168159261434</v>
      </c>
      <c r="O11" s="78">
        <f t="shared" si="4"/>
        <v>27613108.966147784</v>
      </c>
      <c r="P11" s="78">
        <f t="shared" si="5"/>
        <v>1620607.8266987768</v>
      </c>
      <c r="Q11" s="78">
        <f t="shared" si="6"/>
        <v>207544.05715190322</v>
      </c>
      <c r="R11" s="78">
        <f t="shared" si="7"/>
        <v>290946.81489011057</v>
      </c>
      <c r="S11" s="77">
        <f t="shared" si="8"/>
        <v>5.4915390233725843</v>
      </c>
      <c r="T11" s="77">
        <f t="shared" si="1"/>
        <v>0.32229732381130449</v>
      </c>
      <c r="U11" s="77">
        <f t="shared" si="2"/>
        <v>4.1275188908137909E-2</v>
      </c>
      <c r="V11" s="77">
        <f t="shared" si="3"/>
        <v>5.7861857918778868E-2</v>
      </c>
      <c r="W11" s="77">
        <f t="shared" si="9"/>
        <v>5.9129733940108054</v>
      </c>
      <c r="X11" s="77">
        <v>0.28702660598919394</v>
      </c>
      <c r="Y11" s="77">
        <v>0</v>
      </c>
      <c r="Z11" s="77">
        <v>-4.7637137143288655E-2</v>
      </c>
      <c r="AA11" s="77">
        <f t="shared" si="10"/>
        <v>6.2</v>
      </c>
      <c r="AB11" s="221"/>
      <c r="AC11" s="76">
        <v>4880.87</v>
      </c>
      <c r="AD11" s="223"/>
      <c r="AE11" s="221"/>
    </row>
    <row r="12" spans="1:31" x14ac:dyDescent="0.35">
      <c r="A12" s="75" t="s">
        <v>29</v>
      </c>
      <c r="B12" s="74">
        <v>925</v>
      </c>
      <c r="C12" s="75" t="s">
        <v>34</v>
      </c>
      <c r="D12" s="77">
        <f>'3-4YO 2026-27 rates'!D10</f>
        <v>5.71</v>
      </c>
      <c r="E12" s="77">
        <f t="shared" si="0"/>
        <v>5.71</v>
      </c>
      <c r="F12" s="76">
        <f>ACA!I19</f>
        <v>1.0233708861216666</v>
      </c>
      <c r="G12" s="76">
        <f>'Formula factor data'!D16</f>
        <v>8764.73</v>
      </c>
      <c r="H12" s="76">
        <f>'Formula factor data'!H16</f>
        <v>2563.1167947941331</v>
      </c>
      <c r="I12" s="76">
        <f>'Formula factor data'!I16</f>
        <v>1140.8675479442668</v>
      </c>
      <c r="J12" s="76">
        <f>'Formula factor data'!J16</f>
        <v>368.12803905831993</v>
      </c>
      <c r="K12" s="77">
        <f>F12*'National calculations'!$E$39</f>
        <v>5.4075585364401855</v>
      </c>
      <c r="L12" s="77">
        <f>F12*'National calculations'!$E$40</f>
        <v>1.9300658076993393</v>
      </c>
      <c r="M12" s="77">
        <f>F12*'National calculations'!$E$41</f>
        <v>0.37182756707898285</v>
      </c>
      <c r="N12" s="77">
        <f>F12*'National calculations'!$E$42</f>
        <v>1.385007369015659</v>
      </c>
      <c r="O12" s="78">
        <f t="shared" si="4"/>
        <v>27015600.60272323</v>
      </c>
      <c r="P12" s="78">
        <f t="shared" si="5"/>
        <v>2819780.9294600859</v>
      </c>
      <c r="Q12" s="78">
        <f t="shared" si="6"/>
        <v>241797.42268554447</v>
      </c>
      <c r="R12" s="78">
        <f t="shared" si="7"/>
        <v>290620.22669712274</v>
      </c>
      <c r="S12" s="77">
        <f t="shared" si="8"/>
        <v>5.4075585364401855</v>
      </c>
      <c r="T12" s="77">
        <f t="shared" si="1"/>
        <v>0.56441945008826067</v>
      </c>
      <c r="U12" s="77">
        <f t="shared" si="2"/>
        <v>4.8399209640397546E-2</v>
      </c>
      <c r="V12" s="77">
        <f t="shared" si="3"/>
        <v>5.8171791582519651E-2</v>
      </c>
      <c r="W12" s="77">
        <f t="shared" si="9"/>
        <v>6.0785489877513639</v>
      </c>
      <c r="X12" s="77">
        <v>0.12145101224863719</v>
      </c>
      <c r="Y12" s="77">
        <v>0</v>
      </c>
      <c r="Z12" s="77">
        <v>-4.8971076388573564E-2</v>
      </c>
      <c r="AA12" s="77">
        <f t="shared" si="10"/>
        <v>6.2</v>
      </c>
      <c r="AB12" s="221"/>
      <c r="AC12" s="76">
        <v>4247.4799999999996</v>
      </c>
      <c r="AD12" s="223"/>
    </row>
    <row r="13" spans="1:31" x14ac:dyDescent="0.35">
      <c r="A13" s="75" t="s">
        <v>29</v>
      </c>
      <c r="B13" s="74">
        <v>940</v>
      </c>
      <c r="C13" s="75" t="s">
        <v>35</v>
      </c>
      <c r="D13" s="77">
        <f>'3-4YO 2026-27 rates'!D11</f>
        <v>5.71</v>
      </c>
      <c r="E13" s="77">
        <f t="shared" si="0"/>
        <v>5.71</v>
      </c>
      <c r="F13" s="76">
        <f>ACA!I20</f>
        <v>1.0547283027594689</v>
      </c>
      <c r="G13" s="76">
        <f>'Formula factor data'!D17</f>
        <v>4630.67</v>
      </c>
      <c r="H13" s="76">
        <f>'Formula factor data'!H17</f>
        <v>929.4434993153659</v>
      </c>
      <c r="I13" s="76">
        <f>'Formula factor data'!I17</f>
        <v>974.46656070469203</v>
      </c>
      <c r="J13" s="76">
        <f>'Formula factor data'!J17</f>
        <v>182.58648235429362</v>
      </c>
      <c r="K13" s="77">
        <f>F13*'National calculations'!$E$39</f>
        <v>5.5732531720019605</v>
      </c>
      <c r="L13" s="77">
        <f>F13*'National calculations'!$E$40</f>
        <v>1.989205537479779</v>
      </c>
      <c r="M13" s="77">
        <f>F13*'National calculations'!$E$41</f>
        <v>0.38322084794756711</v>
      </c>
      <c r="N13" s="77">
        <f>F13*'National calculations'!$E$42</f>
        <v>1.4274457984312554</v>
      </c>
      <c r="O13" s="78">
        <f t="shared" si="4"/>
        <v>14710500.87161676</v>
      </c>
      <c r="P13" s="78">
        <f t="shared" si="5"/>
        <v>1053846.868699244</v>
      </c>
      <c r="Q13" s="78">
        <f t="shared" si="6"/>
        <v>212858.46396318686</v>
      </c>
      <c r="R13" s="78">
        <f t="shared" si="7"/>
        <v>148560.41503957802</v>
      </c>
      <c r="S13" s="77">
        <f t="shared" si="8"/>
        <v>5.5732531720019605</v>
      </c>
      <c r="T13" s="77">
        <f t="shared" si="1"/>
        <v>0.39926277528148385</v>
      </c>
      <c r="U13" s="77">
        <f t="shared" si="2"/>
        <v>8.064403243802766E-2</v>
      </c>
      <c r="V13" s="77">
        <f t="shared" si="3"/>
        <v>5.6283930205991567E-2</v>
      </c>
      <c r="W13" s="77">
        <f t="shared" si="9"/>
        <v>6.1094439099274629</v>
      </c>
      <c r="X13" s="77">
        <v>9.0556090072539064E-2</v>
      </c>
      <c r="Y13" s="77">
        <v>0</v>
      </c>
      <c r="Z13" s="77">
        <v>-4.9219977499177503E-2</v>
      </c>
      <c r="AA13" s="77">
        <f t="shared" si="10"/>
        <v>6.2</v>
      </c>
      <c r="AB13" s="221"/>
      <c r="AC13" s="76">
        <v>2318.98</v>
      </c>
      <c r="AD13" s="223"/>
    </row>
    <row r="14" spans="1:31" x14ac:dyDescent="0.35">
      <c r="A14" s="75" t="s">
        <v>29</v>
      </c>
      <c r="B14" s="74">
        <v>892</v>
      </c>
      <c r="C14" s="75" t="s">
        <v>36</v>
      </c>
      <c r="D14" s="77">
        <f>'3-4YO 2026-27 rates'!D12</f>
        <v>5.94</v>
      </c>
      <c r="E14" s="77">
        <f t="shared" si="0"/>
        <v>5.94</v>
      </c>
      <c r="F14" s="76">
        <f>ACA!I21</f>
        <v>1.0361061378048024</v>
      </c>
      <c r="G14" s="76">
        <f>'Formula factor data'!D18</f>
        <v>4271.07</v>
      </c>
      <c r="H14" s="76">
        <f>'Formula factor data'!H18</f>
        <v>1593.6316683866528</v>
      </c>
      <c r="I14" s="76">
        <f>'Formula factor data'!I18</f>
        <v>1697.9560244293771</v>
      </c>
      <c r="J14" s="76">
        <f>'Formula factor data'!J18</f>
        <v>198.96835646557645</v>
      </c>
      <c r="K14" s="77">
        <f>F14*'National calculations'!$E$39</f>
        <v>5.4748524372993783</v>
      </c>
      <c r="L14" s="77">
        <f>F14*'National calculations'!$E$40</f>
        <v>1.9540843469790894</v>
      </c>
      <c r="M14" s="77">
        <f>F14*'National calculations'!$E$41</f>
        <v>0.37645474351491282</v>
      </c>
      <c r="N14" s="77">
        <f>F14*'National calculations'!$E$42</f>
        <v>1.4022429750570402</v>
      </c>
      <c r="O14" s="78">
        <f t="shared" si="4"/>
        <v>13328582.459644465</v>
      </c>
      <c r="P14" s="78">
        <f t="shared" si="5"/>
        <v>1775031.6978853818</v>
      </c>
      <c r="Q14" s="78">
        <f t="shared" si="6"/>
        <v>364346.05181541247</v>
      </c>
      <c r="R14" s="78">
        <f t="shared" si="7"/>
        <v>159031.12866412479</v>
      </c>
      <c r="S14" s="77">
        <f t="shared" si="8"/>
        <v>5.4748524372993783</v>
      </c>
      <c r="T14" s="77">
        <f t="shared" si="1"/>
        <v>0.72911254042769835</v>
      </c>
      <c r="U14" s="77">
        <f t="shared" si="2"/>
        <v>0.14965889102172578</v>
      </c>
      <c r="V14" s="77">
        <f t="shared" si="3"/>
        <v>6.532367301694883E-2</v>
      </c>
      <c r="W14" s="77">
        <f t="shared" si="9"/>
        <v>6.4189475417657507</v>
      </c>
      <c r="X14" s="77">
        <v>0</v>
      </c>
      <c r="Y14" s="77">
        <v>0</v>
      </c>
      <c r="Z14" s="77">
        <v>-5.1713455141264575E-2</v>
      </c>
      <c r="AA14" s="77">
        <f t="shared" si="10"/>
        <v>6.42</v>
      </c>
      <c r="AB14" s="221"/>
      <c r="AC14" s="76">
        <v>1413.89</v>
      </c>
      <c r="AD14" s="223"/>
    </row>
    <row r="15" spans="1:31" x14ac:dyDescent="0.35">
      <c r="A15" s="75" t="s">
        <v>29</v>
      </c>
      <c r="B15" s="74">
        <v>891</v>
      </c>
      <c r="C15" s="75" t="s">
        <v>37</v>
      </c>
      <c r="D15" s="77">
        <f>'3-4YO 2026-27 rates'!D13</f>
        <v>5.71</v>
      </c>
      <c r="E15" s="77">
        <f t="shared" si="0"/>
        <v>5.71</v>
      </c>
      <c r="F15" s="76">
        <f>ACA!I22</f>
        <v>1.0403480147962054</v>
      </c>
      <c r="G15" s="76">
        <f>'Formula factor data'!D19</f>
        <v>11026.17</v>
      </c>
      <c r="H15" s="76">
        <f>'Formula factor data'!H19</f>
        <v>2509.7760888258499</v>
      </c>
      <c r="I15" s="76">
        <f>'Formula factor data'!I19</f>
        <v>1417.4301127784579</v>
      </c>
      <c r="J15" s="76">
        <f>'Formula factor data'!J19</f>
        <v>446.46146477445512</v>
      </c>
      <c r="K15" s="77">
        <f>F15*'National calculations'!$E$39</f>
        <v>5.4972667921012048</v>
      </c>
      <c r="L15" s="77">
        <f>F15*'National calculations'!$E$40</f>
        <v>1.9620844785566063</v>
      </c>
      <c r="M15" s="77">
        <f>F15*'National calculations'!$E$41</f>
        <v>0.37799597047666378</v>
      </c>
      <c r="N15" s="77">
        <f>F15*'National calculations'!$E$42</f>
        <v>1.4079838369197577</v>
      </c>
      <c r="O15" s="78">
        <f t="shared" si="4"/>
        <v>34549864.965485647</v>
      </c>
      <c r="P15" s="78">
        <f t="shared" si="5"/>
        <v>2806903.8438664926</v>
      </c>
      <c r="Q15" s="78">
        <f t="shared" si="6"/>
        <v>305396.23650564789</v>
      </c>
      <c r="R15" s="78">
        <f t="shared" si="7"/>
        <v>358307.99993967294</v>
      </c>
      <c r="S15" s="77">
        <f t="shared" si="8"/>
        <v>5.4972667921012048</v>
      </c>
      <c r="T15" s="77">
        <f t="shared" si="1"/>
        <v>0.44660953971666562</v>
      </c>
      <c r="U15" s="77">
        <f t="shared" si="2"/>
        <v>4.8591929116142796E-2</v>
      </c>
      <c r="V15" s="77">
        <f t="shared" si="3"/>
        <v>5.7010777650802827E-2</v>
      </c>
      <c r="W15" s="77">
        <f t="shared" si="9"/>
        <v>6.0494790385848161</v>
      </c>
      <c r="X15" s="77">
        <v>0.15052096141518678</v>
      </c>
      <c r="Y15" s="77">
        <v>0</v>
      </c>
      <c r="Z15" s="77">
        <v>-4.8736877946789825E-2</v>
      </c>
      <c r="AA15" s="77">
        <f t="shared" si="10"/>
        <v>6.2</v>
      </c>
      <c r="AB15" s="221"/>
      <c r="AC15" s="76">
        <v>6186.38</v>
      </c>
      <c r="AD15" s="223"/>
    </row>
    <row r="16" spans="1:31" x14ac:dyDescent="0.35">
      <c r="A16" s="75" t="s">
        <v>29</v>
      </c>
      <c r="B16" s="74">
        <v>857</v>
      </c>
      <c r="C16" s="75" t="s">
        <v>38</v>
      </c>
      <c r="D16" s="77">
        <f>'3-4YO 2026-27 rates'!D14</f>
        <v>5.71</v>
      </c>
      <c r="E16" s="77">
        <f t="shared" si="0"/>
        <v>5.71</v>
      </c>
      <c r="F16" s="76">
        <f>ACA!I23</f>
        <v>1.0341534772483862</v>
      </c>
      <c r="G16" s="76">
        <f>'Formula factor data'!D20</f>
        <v>359.7</v>
      </c>
      <c r="H16" s="76">
        <f>'Formula factor data'!H20</f>
        <v>41.892223065250377</v>
      </c>
      <c r="I16" s="76">
        <f>'Formula factor data'!I20</f>
        <v>20.172641153643003</v>
      </c>
      <c r="J16" s="76">
        <f>'Formula factor data'!J20</f>
        <v>15.432673267326733</v>
      </c>
      <c r="K16" s="77">
        <f>F16*'National calculations'!$E$39</f>
        <v>5.4645344515096568</v>
      </c>
      <c r="L16" s="77">
        <f>F16*'National calculations'!$E$40</f>
        <v>1.950401651462643</v>
      </c>
      <c r="M16" s="77">
        <f>F16*'National calculations'!$E$41</f>
        <v>0.37574527148100056</v>
      </c>
      <c r="N16" s="77">
        <f>F16*'National calculations'!$E$42</f>
        <v>1.3996002877415237</v>
      </c>
      <c r="O16" s="78">
        <f t="shared" si="4"/>
        <v>1120388.0340585734</v>
      </c>
      <c r="P16" s="78">
        <f t="shared" si="5"/>
        <v>46572.796798446281</v>
      </c>
      <c r="Q16" s="78">
        <f t="shared" si="6"/>
        <v>4320.4714802557046</v>
      </c>
      <c r="R16" s="78">
        <f t="shared" si="7"/>
        <v>12311.757148975707</v>
      </c>
      <c r="S16" s="77">
        <f t="shared" si="8"/>
        <v>5.4645344515096568</v>
      </c>
      <c r="T16" s="77">
        <f t="shared" si="1"/>
        <v>0.22715224089492844</v>
      </c>
      <c r="U16" s="77">
        <f t="shared" si="2"/>
        <v>2.1072489649053082E-2</v>
      </c>
      <c r="V16" s="77">
        <f t="shared" si="3"/>
        <v>6.004885722983435E-2</v>
      </c>
      <c r="W16" s="77">
        <f t="shared" si="9"/>
        <v>5.7728080392834729</v>
      </c>
      <c r="X16" s="77">
        <v>0.42719196071652821</v>
      </c>
      <c r="Y16" s="77">
        <v>0</v>
      </c>
      <c r="Z16" s="77">
        <v>-4.6507912338616286E-2</v>
      </c>
      <c r="AA16" s="77">
        <f t="shared" si="10"/>
        <v>6.2</v>
      </c>
      <c r="AB16" s="221"/>
      <c r="AC16" s="76">
        <v>198.49</v>
      </c>
      <c r="AD16" s="223"/>
    </row>
    <row r="17" spans="1:30" x14ac:dyDescent="0.35">
      <c r="A17" s="75" t="s">
        <v>29</v>
      </c>
      <c r="B17" s="74">
        <v>941</v>
      </c>
      <c r="C17" s="75" t="s">
        <v>39</v>
      </c>
      <c r="D17" s="77">
        <f>'3-4YO 2026-27 rates'!D15</f>
        <v>5.71</v>
      </c>
      <c r="E17" s="77">
        <f t="shared" si="0"/>
        <v>5.71</v>
      </c>
      <c r="F17" s="76">
        <f>ACA!I24</f>
        <v>1.0730146753820815</v>
      </c>
      <c r="G17" s="76">
        <f>'Formula factor data'!D21</f>
        <v>5807.32</v>
      </c>
      <c r="H17" s="76">
        <f>'Formula factor data'!H21</f>
        <v>931.04495923757031</v>
      </c>
      <c r="I17" s="76">
        <f>'Formula factor data'!I21</f>
        <v>1444.480425381744</v>
      </c>
      <c r="J17" s="76">
        <f>'Formula factor data'!J21</f>
        <v>213.22651384167068</v>
      </c>
      <c r="K17" s="77">
        <f>F17*'National calculations'!$E$39</f>
        <v>5.6698795581117745</v>
      </c>
      <c r="L17" s="77">
        <f>F17*'National calculations'!$E$40</f>
        <v>2.023693427475858</v>
      </c>
      <c r="M17" s="77">
        <f>F17*'National calculations'!$E$41</f>
        <v>0.38986494691029389</v>
      </c>
      <c r="N17" s="77">
        <f>F17*'National calculations'!$E$42</f>
        <v>1.4521941679406392</v>
      </c>
      <c r="O17" s="78">
        <f t="shared" si="4"/>
        <v>18768278.824585792</v>
      </c>
      <c r="P17" s="78">
        <f t="shared" si="5"/>
        <v>1073965.2518753516</v>
      </c>
      <c r="Q17" s="78">
        <f t="shared" si="6"/>
        <v>320996.80208201503</v>
      </c>
      <c r="R17" s="78">
        <f t="shared" si="7"/>
        <v>176498.39091517724</v>
      </c>
      <c r="S17" s="77">
        <f t="shared" si="8"/>
        <v>5.6698795581117754</v>
      </c>
      <c r="T17" s="77">
        <f t="shared" si="1"/>
        <v>0.32444390264245809</v>
      </c>
      <c r="U17" s="77">
        <f t="shared" si="2"/>
        <v>9.6972835034820265E-2</v>
      </c>
      <c r="V17" s="77">
        <f t="shared" si="3"/>
        <v>5.3319999561103608E-2</v>
      </c>
      <c r="W17" s="77">
        <f t="shared" si="9"/>
        <v>6.1446162953501569</v>
      </c>
      <c r="X17" s="77">
        <v>5.5383704649845988E-2</v>
      </c>
      <c r="Y17" s="77">
        <v>0</v>
      </c>
      <c r="Z17" s="77">
        <v>-4.9503339462166451E-2</v>
      </c>
      <c r="AA17" s="77">
        <f t="shared" si="10"/>
        <v>6.2</v>
      </c>
      <c r="AB17" s="221"/>
      <c r="AC17" s="76">
        <v>3013.95</v>
      </c>
      <c r="AD17" s="223"/>
    </row>
    <row r="18" spans="1:30" x14ac:dyDescent="0.35">
      <c r="A18" s="75" t="s">
        <v>40</v>
      </c>
      <c r="B18" s="74">
        <v>822</v>
      </c>
      <c r="C18" s="75" t="s">
        <v>41</v>
      </c>
      <c r="D18" s="77">
        <f>'3-4YO 2026-27 rates'!D16</f>
        <v>6.04</v>
      </c>
      <c r="E18" s="77">
        <f t="shared" si="0"/>
        <v>6.04</v>
      </c>
      <c r="F18" s="76">
        <f>ACA!I25</f>
        <v>1.120251031430294</v>
      </c>
      <c r="G18" s="76">
        <f>'Formula factor data'!D22</f>
        <v>2835.86</v>
      </c>
      <c r="H18" s="76">
        <f>'Formula factor data'!H22</f>
        <v>610.94310632635779</v>
      </c>
      <c r="I18" s="76">
        <f>'Formula factor data'!I22</f>
        <v>783.77036122875404</v>
      </c>
      <c r="J18" s="76">
        <f>'Formula factor data'!J22</f>
        <v>110.52643184660275</v>
      </c>
      <c r="K18" s="77">
        <f>F18*'National calculations'!$E$39</f>
        <v>5.9194795456068956</v>
      </c>
      <c r="L18" s="77">
        <f>F18*'National calculations'!$E$40</f>
        <v>2.1127806556991242</v>
      </c>
      <c r="M18" s="77">
        <f>F18*'National calculations'!$E$41</f>
        <v>0.40702761939323506</v>
      </c>
      <c r="N18" s="77">
        <f>F18*'National calculations'!$E$42</f>
        <v>1.5161228003645675</v>
      </c>
      <c r="O18" s="78">
        <f t="shared" si="4"/>
        <v>9568484.70059672</v>
      </c>
      <c r="P18" s="78">
        <f t="shared" si="5"/>
        <v>735749.60276406526</v>
      </c>
      <c r="Q18" s="78">
        <f t="shared" si="6"/>
        <v>181839.22504069193</v>
      </c>
      <c r="R18" s="78">
        <f t="shared" si="7"/>
        <v>95515.836718377657</v>
      </c>
      <c r="S18" s="77">
        <f t="shared" si="8"/>
        <v>5.9194795456068965</v>
      </c>
      <c r="T18" s="77">
        <f t="shared" si="1"/>
        <v>0.45516660793518082</v>
      </c>
      <c r="U18" s="77">
        <f t="shared" si="2"/>
        <v>0.11249362954515232</v>
      </c>
      <c r="V18" s="77">
        <f t="shared" si="3"/>
        <v>5.9090238363521064E-2</v>
      </c>
      <c r="W18" s="77">
        <f t="shared" si="9"/>
        <v>6.5462300214507509</v>
      </c>
      <c r="X18" s="77">
        <v>0</v>
      </c>
      <c r="Y18" s="77">
        <v>0</v>
      </c>
      <c r="Z18" s="77">
        <v>-5.2738890660190663E-2</v>
      </c>
      <c r="AA18" s="77">
        <f t="shared" si="10"/>
        <v>6.55</v>
      </c>
      <c r="AB18" s="221"/>
      <c r="AC18" s="76">
        <v>1210.1600000000001</v>
      </c>
      <c r="AD18" s="223"/>
    </row>
    <row r="19" spans="1:30" x14ac:dyDescent="0.35">
      <c r="A19" s="75" t="s">
        <v>40</v>
      </c>
      <c r="B19" s="74">
        <v>873</v>
      </c>
      <c r="C19" s="75" t="s">
        <v>42</v>
      </c>
      <c r="D19" s="77">
        <f>'3-4YO 2026-27 rates'!D17</f>
        <v>6.06</v>
      </c>
      <c r="E19" s="77">
        <f t="shared" si="0"/>
        <v>6.06</v>
      </c>
      <c r="F19" s="76">
        <f>ACA!I26</f>
        <v>1.1187618287335239</v>
      </c>
      <c r="G19" s="76">
        <f>'Formula factor data'!D23</f>
        <v>8602.6200000000008</v>
      </c>
      <c r="H19" s="76">
        <f>'Formula factor data'!H23</f>
        <v>1853.9955632318504</v>
      </c>
      <c r="I19" s="76">
        <f>'Formula factor data'!I23</f>
        <v>1632.5933029494663</v>
      </c>
      <c r="J19" s="76">
        <f>'Formula factor data'!J23</f>
        <v>301.89656655790105</v>
      </c>
      <c r="K19" s="77">
        <f>F19*'National calculations'!$E$39</f>
        <v>5.9116105013878171</v>
      </c>
      <c r="L19" s="77">
        <f>F19*'National calculations'!$E$40</f>
        <v>2.1099720364148071</v>
      </c>
      <c r="M19" s="77">
        <f>F19*'National calculations'!$E$41</f>
        <v>0.40648653832171272</v>
      </c>
      <c r="N19" s="77">
        <f>F19*'National calculations'!$E$42</f>
        <v>1.5141073465960895</v>
      </c>
      <c r="O19" s="78">
        <f t="shared" si="4"/>
        <v>28987543.076925851</v>
      </c>
      <c r="P19" s="78">
        <f t="shared" si="5"/>
        <v>2229770.9126121053</v>
      </c>
      <c r="Q19" s="78">
        <f t="shared" si="6"/>
        <v>378267.50411578966</v>
      </c>
      <c r="R19" s="78">
        <f t="shared" si="7"/>
        <v>260549.17132234835</v>
      </c>
      <c r="S19" s="77">
        <f t="shared" si="8"/>
        <v>5.9116105013878162</v>
      </c>
      <c r="T19" s="77">
        <f t="shared" si="1"/>
        <v>0.45473109285965491</v>
      </c>
      <c r="U19" s="77">
        <f t="shared" si="2"/>
        <v>7.714245197429849E-2</v>
      </c>
      <c r="V19" s="77">
        <f t="shared" si="3"/>
        <v>5.3135417970043224E-2</v>
      </c>
      <c r="W19" s="77">
        <f t="shared" si="9"/>
        <v>6.4966194641918138</v>
      </c>
      <c r="X19" s="77">
        <v>0</v>
      </c>
      <c r="Y19" s="77">
        <v>0</v>
      </c>
      <c r="Z19" s="77">
        <v>-5.2339209355640293E-2</v>
      </c>
      <c r="AA19" s="77">
        <f t="shared" si="10"/>
        <v>6.5</v>
      </c>
      <c r="AB19" s="221"/>
      <c r="AC19" s="76">
        <v>4197.63</v>
      </c>
      <c r="AD19" s="223"/>
    </row>
    <row r="20" spans="1:30" x14ac:dyDescent="0.35">
      <c r="A20" s="75" t="s">
        <v>40</v>
      </c>
      <c r="B20" s="74">
        <v>823</v>
      </c>
      <c r="C20" s="75" t="s">
        <v>43</v>
      </c>
      <c r="D20" s="77">
        <f>'3-4YO 2026-27 rates'!D18</f>
        <v>5.78</v>
      </c>
      <c r="E20" s="77">
        <f t="shared" si="0"/>
        <v>5.78</v>
      </c>
      <c r="F20" s="76">
        <f>ACA!I27</f>
        <v>1.1159546088254271</v>
      </c>
      <c r="G20" s="76">
        <f>'Formula factor data'!D24</f>
        <v>4538.05</v>
      </c>
      <c r="H20" s="76">
        <f>'Formula factor data'!H24</f>
        <v>575.4619864690435</v>
      </c>
      <c r="I20" s="76">
        <f>'Formula factor data'!I24</f>
        <v>554.53687457938008</v>
      </c>
      <c r="J20" s="76">
        <f>'Formula factor data'!J24</f>
        <v>158.03305774771391</v>
      </c>
      <c r="K20" s="77">
        <f>F20*'National calculations'!$E$39</f>
        <v>5.896776968224466</v>
      </c>
      <c r="L20" s="77">
        <f>F20*'National calculations'!$E$40</f>
        <v>2.1046776517173451</v>
      </c>
      <c r="M20" s="77">
        <f>F20*'National calculations'!$E$41</f>
        <v>0.40546657404205733</v>
      </c>
      <c r="N20" s="77">
        <f>F20*'National calculations'!$E$42</f>
        <v>1.5103081176832012</v>
      </c>
      <c r="O20" s="78">
        <f t="shared" si="4"/>
        <v>15253125.170771092</v>
      </c>
      <c r="P20" s="78">
        <f t="shared" si="5"/>
        <v>690362.32993053109</v>
      </c>
      <c r="Q20" s="78">
        <f t="shared" si="6"/>
        <v>128162.31502794402</v>
      </c>
      <c r="R20" s="78">
        <f t="shared" si="7"/>
        <v>136046.80768784214</v>
      </c>
      <c r="S20" s="77">
        <f t="shared" si="8"/>
        <v>5.896776968224466</v>
      </c>
      <c r="T20" s="77">
        <f t="shared" si="1"/>
        <v>0.26689040057607677</v>
      </c>
      <c r="U20" s="77">
        <f t="shared" si="2"/>
        <v>4.9546868526281387E-2</v>
      </c>
      <c r="V20" s="77">
        <f t="shared" si="3"/>
        <v>5.2594971403724163E-2</v>
      </c>
      <c r="W20" s="77">
        <f t="shared" si="9"/>
        <v>6.2658092087305484</v>
      </c>
      <c r="X20" s="77">
        <v>0</v>
      </c>
      <c r="Y20" s="77">
        <v>0</v>
      </c>
      <c r="Z20" s="77">
        <v>-5.047971514505889E-2</v>
      </c>
      <c r="AA20" s="77">
        <f t="shared" si="10"/>
        <v>6.27</v>
      </c>
      <c r="AB20" s="221"/>
      <c r="AC20" s="76">
        <v>2298.2800000000002</v>
      </c>
      <c r="AD20" s="223"/>
    </row>
    <row r="21" spans="1:30" x14ac:dyDescent="0.35">
      <c r="A21" s="75" t="s">
        <v>40</v>
      </c>
      <c r="B21" s="74">
        <v>881</v>
      </c>
      <c r="C21" s="75" t="s">
        <v>44</v>
      </c>
      <c r="D21" s="77">
        <f>'3-4YO 2026-27 rates'!D19</f>
        <v>5.87</v>
      </c>
      <c r="E21" s="77">
        <f t="shared" si="0"/>
        <v>5.87</v>
      </c>
      <c r="F21" s="76">
        <f>ACA!I28</f>
        <v>1.0978365188677086</v>
      </c>
      <c r="G21" s="76">
        <f>'Formula factor data'!D25</f>
        <v>20788.490000000002</v>
      </c>
      <c r="H21" s="76">
        <f>'Formula factor data'!H25</f>
        <v>4207.2312342708801</v>
      </c>
      <c r="I21" s="76">
        <f>'Formula factor data'!I25</f>
        <v>2544.8303645543087</v>
      </c>
      <c r="J21" s="76">
        <f>'Formula factor data'!J25</f>
        <v>912.01956356088829</v>
      </c>
      <c r="K21" s="77">
        <f>F21*'National calculations'!$E$39</f>
        <v>5.8010397986962685</v>
      </c>
      <c r="L21" s="77">
        <f>F21*'National calculations'!$E$40</f>
        <v>2.0705071409060229</v>
      </c>
      <c r="M21" s="77">
        <f>F21*'National calculations'!$E$41</f>
        <v>0.398883618243278</v>
      </c>
      <c r="N21" s="77">
        <f>F21*'National calculations'!$E$42</f>
        <v>1.4857874981851931</v>
      </c>
      <c r="O21" s="78">
        <f t="shared" si="4"/>
        <v>68739068.971535653</v>
      </c>
      <c r="P21" s="78">
        <f t="shared" si="5"/>
        <v>4965328.3189804088</v>
      </c>
      <c r="Q21" s="78">
        <f t="shared" si="6"/>
        <v>578601.95186840626</v>
      </c>
      <c r="R21" s="78">
        <f t="shared" si="7"/>
        <v>772388.34141427779</v>
      </c>
      <c r="S21" s="77">
        <f t="shared" si="8"/>
        <v>5.8010397986962685</v>
      </c>
      <c r="T21" s="77">
        <f t="shared" si="1"/>
        <v>0.41903487526033478</v>
      </c>
      <c r="U21" s="77">
        <f t="shared" si="2"/>
        <v>4.8829479371940092E-2</v>
      </c>
      <c r="V21" s="77">
        <f t="shared" si="3"/>
        <v>6.5183535006105964E-2</v>
      </c>
      <c r="W21" s="77">
        <f t="shared" si="9"/>
        <v>6.3340876883346482</v>
      </c>
      <c r="X21" s="77">
        <v>0</v>
      </c>
      <c r="Y21" s="77">
        <v>0</v>
      </c>
      <c r="Z21" s="77">
        <v>-5.1029792251803485E-2</v>
      </c>
      <c r="AA21" s="77">
        <f t="shared" si="10"/>
        <v>6.33</v>
      </c>
      <c r="AB21" s="221"/>
      <c r="AC21" s="76">
        <v>9209.2999999999993</v>
      </c>
      <c r="AD21" s="223"/>
    </row>
    <row r="22" spans="1:30" x14ac:dyDescent="0.35">
      <c r="A22" s="75" t="s">
        <v>40</v>
      </c>
      <c r="B22" s="74">
        <v>919</v>
      </c>
      <c r="C22" s="75" t="s">
        <v>45</v>
      </c>
      <c r="D22" s="77">
        <f>'3-4YO 2026-27 rates'!D20</f>
        <v>6.25</v>
      </c>
      <c r="E22" s="77">
        <f t="shared" si="0"/>
        <v>6.25</v>
      </c>
      <c r="F22" s="76">
        <f>ACA!I29</f>
        <v>1.1760389637747812</v>
      </c>
      <c r="G22" s="76">
        <f>'Formula factor data'!D26</f>
        <v>17720.75</v>
      </c>
      <c r="H22" s="76">
        <f>'Formula factor data'!H26</f>
        <v>2861.7848147812333</v>
      </c>
      <c r="I22" s="76">
        <f>'Formula factor data'!I26</f>
        <v>3796.6477781143999</v>
      </c>
      <c r="J22" s="76">
        <f>'Formula factor data'!J26</f>
        <v>657.62849090223767</v>
      </c>
      <c r="K22" s="77">
        <f>F22*'National calculations'!$E$39</f>
        <v>6.2142666202353931</v>
      </c>
      <c r="L22" s="77">
        <f>F22*'National calculations'!$E$40</f>
        <v>2.2179960591863184</v>
      </c>
      <c r="M22" s="77">
        <f>F22*'National calculations'!$E$41</f>
        <v>0.42729738809325202</v>
      </c>
      <c r="N22" s="77">
        <f>F22*'National calculations'!$E$42</f>
        <v>1.5916249457227223</v>
      </c>
      <c r="O22" s="78">
        <f t="shared" si="4"/>
        <v>62769235.170005716</v>
      </c>
      <c r="P22" s="78">
        <f t="shared" si="5"/>
        <v>3618033.6416116934</v>
      </c>
      <c r="Q22" s="78">
        <f t="shared" si="6"/>
        <v>924709.67708604899</v>
      </c>
      <c r="R22" s="78">
        <f t="shared" si="7"/>
        <v>596617.80934865423</v>
      </c>
      <c r="S22" s="77">
        <f t="shared" si="8"/>
        <v>6.2142666202353931</v>
      </c>
      <c r="T22" s="77">
        <f t="shared" si="1"/>
        <v>0.35819180573192577</v>
      </c>
      <c r="U22" s="77">
        <f t="shared" si="2"/>
        <v>9.1547912988915903E-2</v>
      </c>
      <c r="V22" s="77">
        <f t="shared" si="3"/>
        <v>5.9066230895305778E-2</v>
      </c>
      <c r="W22" s="77">
        <f t="shared" si="9"/>
        <v>6.7230725698515412</v>
      </c>
      <c r="X22" s="77">
        <v>0</v>
      </c>
      <c r="Y22" s="77">
        <v>0</v>
      </c>
      <c r="Z22" s="77">
        <v>-5.4163600728982075E-2</v>
      </c>
      <c r="AA22" s="77">
        <f t="shared" si="10"/>
        <v>6.72</v>
      </c>
      <c r="AB22" s="221"/>
      <c r="AC22" s="76">
        <v>8425.5400000000009</v>
      </c>
      <c r="AD22" s="223"/>
    </row>
    <row r="23" spans="1:30" x14ac:dyDescent="0.35">
      <c r="A23" s="75" t="s">
        <v>40</v>
      </c>
      <c r="B23" s="74">
        <v>821</v>
      </c>
      <c r="C23" s="75" t="s">
        <v>46</v>
      </c>
      <c r="D23" s="77">
        <f>'3-4YO 2026-27 rates'!D21</f>
        <v>6.1</v>
      </c>
      <c r="E23" s="77">
        <f t="shared" si="0"/>
        <v>6.1</v>
      </c>
      <c r="F23" s="76">
        <f>ACA!I30</f>
        <v>1.0941760094873385</v>
      </c>
      <c r="G23" s="76">
        <f>'Formula factor data'!D27</f>
        <v>4041.93</v>
      </c>
      <c r="H23" s="76">
        <f>'Formula factor data'!H27</f>
        <v>1003.5747775054817</v>
      </c>
      <c r="I23" s="76">
        <f>'Formula factor data'!I27</f>
        <v>2144.0030245799849</v>
      </c>
      <c r="J23" s="76">
        <f>'Formula factor data'!J27</f>
        <v>162.52716538789429</v>
      </c>
      <c r="K23" s="77">
        <f>F23*'National calculations'!$E$39</f>
        <v>5.7816974282849349</v>
      </c>
      <c r="L23" s="77">
        <f>F23*'National calculations'!$E$40</f>
        <v>2.0636034620056098</v>
      </c>
      <c r="M23" s="77">
        <f>F23*'National calculations'!$E$41</f>
        <v>0.39755362311088666</v>
      </c>
      <c r="N23" s="77">
        <f>F23*'National calculations'!$E$42</f>
        <v>1.4808334463014454</v>
      </c>
      <c r="O23" s="78">
        <f t="shared" si="4"/>
        <v>13320453.283195402</v>
      </c>
      <c r="P23" s="78">
        <f t="shared" si="5"/>
        <v>1180458.8195878384</v>
      </c>
      <c r="Q23" s="78">
        <f t="shared" si="6"/>
        <v>485843.01711800927</v>
      </c>
      <c r="R23" s="78">
        <f t="shared" si="7"/>
        <v>137185.1275902075</v>
      </c>
      <c r="S23" s="77">
        <f t="shared" si="8"/>
        <v>5.781697428284934</v>
      </c>
      <c r="T23" s="77">
        <f t="shared" si="1"/>
        <v>0.5123741344461239</v>
      </c>
      <c r="U23" s="77">
        <f t="shared" si="2"/>
        <v>0.2108785086289155</v>
      </c>
      <c r="V23" s="77">
        <f t="shared" si="3"/>
        <v>5.9544737894758323E-2</v>
      </c>
      <c r="W23" s="77">
        <f t="shared" si="9"/>
        <v>6.5644948092547315</v>
      </c>
      <c r="X23" s="77">
        <v>0</v>
      </c>
      <c r="Y23" s="77">
        <v>0</v>
      </c>
      <c r="Z23" s="77">
        <v>-5.2886038658930268E-2</v>
      </c>
      <c r="AA23" s="77">
        <f t="shared" si="10"/>
        <v>6.56</v>
      </c>
      <c r="AB23" s="221"/>
      <c r="AC23" s="76">
        <v>1175.95</v>
      </c>
      <c r="AD23" s="223"/>
    </row>
    <row r="24" spans="1:30" x14ac:dyDescent="0.35">
      <c r="A24" s="75" t="s">
        <v>40</v>
      </c>
      <c r="B24" s="74">
        <v>926</v>
      </c>
      <c r="C24" s="75" t="s">
        <v>47</v>
      </c>
      <c r="D24" s="77">
        <f>'3-4YO 2026-27 rates'!D22</f>
        <v>5.71</v>
      </c>
      <c r="E24" s="77">
        <f t="shared" si="0"/>
        <v>5.71</v>
      </c>
      <c r="F24" s="76">
        <f>ACA!I31</f>
        <v>1.0485127160025409</v>
      </c>
      <c r="G24" s="76">
        <f>'Formula factor data'!D28</f>
        <v>10201.86</v>
      </c>
      <c r="H24" s="76">
        <f>'Formula factor data'!H28</f>
        <v>2357.3822089359296</v>
      </c>
      <c r="I24" s="76">
        <f>'Formula factor data'!I28</f>
        <v>1531.5292277411399</v>
      </c>
      <c r="J24" s="76">
        <f>'Formula factor data'!J28</f>
        <v>463.34385642931818</v>
      </c>
      <c r="K24" s="77">
        <f>F24*'National calculations'!$E$39</f>
        <v>5.5404096060160359</v>
      </c>
      <c r="L24" s="77">
        <f>F24*'National calculations'!$E$40</f>
        <v>1.9774830118177491</v>
      </c>
      <c r="M24" s="77">
        <f>F24*'National calculations'!$E$41</f>
        <v>0.38096250101476004</v>
      </c>
      <c r="N24" s="77">
        <f>F24*'National calculations'!$E$42</f>
        <v>1.419033761722134</v>
      </c>
      <c r="O24" s="78">
        <f t="shared" si="4"/>
        <v>32217815.391641535</v>
      </c>
      <c r="P24" s="78">
        <f t="shared" si="5"/>
        <v>2657159.4642033544</v>
      </c>
      <c r="Q24" s="78">
        <f t="shared" si="6"/>
        <v>332569.4668371572</v>
      </c>
      <c r="R24" s="78">
        <f t="shared" si="7"/>
        <v>374775.3280690494</v>
      </c>
      <c r="S24" s="77">
        <f t="shared" si="8"/>
        <v>5.5404096060160359</v>
      </c>
      <c r="T24" s="77">
        <f t="shared" si="1"/>
        <v>0.45694444645703819</v>
      </c>
      <c r="U24" s="77">
        <f t="shared" si="2"/>
        <v>5.7191061725750857E-2</v>
      </c>
      <c r="V24" s="77">
        <f t="shared" si="3"/>
        <v>6.4449088260350132E-2</v>
      </c>
      <c r="W24" s="77">
        <f t="shared" si="9"/>
        <v>6.1189942024591755</v>
      </c>
      <c r="X24" s="77">
        <v>8.1005797540825597E-2</v>
      </c>
      <c r="Y24" s="77">
        <v>0</v>
      </c>
      <c r="Z24" s="77">
        <v>-4.9296918247049959E-2</v>
      </c>
      <c r="AA24" s="77">
        <f t="shared" si="10"/>
        <v>6.2</v>
      </c>
      <c r="AB24" s="221"/>
      <c r="AC24" s="76">
        <v>4399.95</v>
      </c>
      <c r="AD24" s="223"/>
    </row>
    <row r="25" spans="1:30" x14ac:dyDescent="0.35">
      <c r="A25" s="75" t="s">
        <v>40</v>
      </c>
      <c r="B25" s="74">
        <v>874</v>
      </c>
      <c r="C25" s="75" t="s">
        <v>48</v>
      </c>
      <c r="D25" s="77">
        <f>'3-4YO 2026-27 rates'!D23</f>
        <v>6.24</v>
      </c>
      <c r="E25" s="77">
        <f t="shared" si="0"/>
        <v>6.24</v>
      </c>
      <c r="F25" s="76">
        <f>ACA!I32</f>
        <v>1.107954141783708</v>
      </c>
      <c r="G25" s="76">
        <f>'Formula factor data'!D29</f>
        <v>3354.36</v>
      </c>
      <c r="H25" s="76">
        <f>'Formula factor data'!H29</f>
        <v>1028.3146077538697</v>
      </c>
      <c r="I25" s="76">
        <f>'Formula factor data'!I29</f>
        <v>1405.5712571835359</v>
      </c>
      <c r="J25" s="76">
        <f>'Formula factor data'!J29</f>
        <v>186.35333333333332</v>
      </c>
      <c r="K25" s="77">
        <f>F25*'National calculations'!$E$39</f>
        <v>5.8545019783516228</v>
      </c>
      <c r="L25" s="77">
        <f>F25*'National calculations'!$E$40</f>
        <v>2.0895888622156558</v>
      </c>
      <c r="M25" s="77">
        <f>F25*'National calculations'!$E$41</f>
        <v>0.40255971570168403</v>
      </c>
      <c r="N25" s="77">
        <f>F25*'National calculations'!$E$42</f>
        <v>1.499480463742076</v>
      </c>
      <c r="O25" s="78">
        <f t="shared" si="4"/>
        <v>11193721.135979025</v>
      </c>
      <c r="P25" s="78">
        <f t="shared" si="5"/>
        <v>1224790.2081932037</v>
      </c>
      <c r="Q25" s="78">
        <f t="shared" si="6"/>
        <v>322521.02844344982</v>
      </c>
      <c r="R25" s="78">
        <f t="shared" si="7"/>
        <v>159276.91413133254</v>
      </c>
      <c r="S25" s="77">
        <f t="shared" si="8"/>
        <v>5.8545019783516237</v>
      </c>
      <c r="T25" s="77">
        <f t="shared" si="1"/>
        <v>0.64058561132858338</v>
      </c>
      <c r="U25" s="77">
        <f t="shared" si="2"/>
        <v>0.16868385196885929</v>
      </c>
      <c r="V25" s="77">
        <f t="shared" si="3"/>
        <v>8.3304470207893111E-2</v>
      </c>
      <c r="W25" s="77">
        <f t="shared" si="9"/>
        <v>6.7470759118569594</v>
      </c>
      <c r="X25" s="77">
        <v>0</v>
      </c>
      <c r="Y25" s="77">
        <v>0</v>
      </c>
      <c r="Z25" s="77">
        <v>-5.4356980678258893E-2</v>
      </c>
      <c r="AA25" s="77">
        <f t="shared" si="10"/>
        <v>6.75</v>
      </c>
      <c r="AB25" s="221"/>
      <c r="AC25" s="76">
        <v>1472.4</v>
      </c>
      <c r="AD25" s="223"/>
    </row>
    <row r="26" spans="1:30" x14ac:dyDescent="0.35">
      <c r="A26" s="75" t="s">
        <v>40</v>
      </c>
      <c r="B26" s="74">
        <v>882</v>
      </c>
      <c r="C26" s="75" t="s">
        <v>49</v>
      </c>
      <c r="D26" s="77">
        <f>'3-4YO 2026-27 rates'!D24</f>
        <v>5.88</v>
      </c>
      <c r="E26" s="77">
        <f t="shared" si="0"/>
        <v>5.88</v>
      </c>
      <c r="F26" s="76">
        <f>ACA!I33</f>
        <v>1.0853654307803484</v>
      </c>
      <c r="G26" s="76">
        <f>'Formula factor data'!D30</f>
        <v>2270.5300000000002</v>
      </c>
      <c r="H26" s="76">
        <f>'Formula factor data'!H30</f>
        <v>561.47563955026453</v>
      </c>
      <c r="I26" s="76">
        <f>'Formula factor data'!I30</f>
        <v>386.61870099861306</v>
      </c>
      <c r="J26" s="76">
        <f>'Formula factor data'!J30</f>
        <v>117.96392813789755</v>
      </c>
      <c r="K26" s="77">
        <f>F26*'National calculations'!$E$39</f>
        <v>5.7351417555136281</v>
      </c>
      <c r="L26" s="77">
        <f>F26*'National calculations'!$E$40</f>
        <v>2.0469868111520269</v>
      </c>
      <c r="M26" s="77">
        <f>F26*'National calculations'!$E$41</f>
        <v>0.39435242197295578</v>
      </c>
      <c r="N26" s="77">
        <f>F26*'National calculations'!$E$42</f>
        <v>1.4689094052719813</v>
      </c>
      <c r="O26" s="78">
        <f t="shared" si="4"/>
        <v>7422432.5037834253</v>
      </c>
      <c r="P26" s="78">
        <f t="shared" si="5"/>
        <v>655119.94049724832</v>
      </c>
      <c r="Q26" s="78">
        <f t="shared" si="6"/>
        <v>86904.492037739416</v>
      </c>
      <c r="R26" s="78">
        <f t="shared" si="7"/>
        <v>98768.644409013912</v>
      </c>
      <c r="S26" s="77">
        <f t="shared" si="8"/>
        <v>5.735141755513629</v>
      </c>
      <c r="T26" s="77">
        <f t="shared" si="1"/>
        <v>0.50619601103818967</v>
      </c>
      <c r="U26" s="77">
        <f t="shared" si="2"/>
        <v>6.7149089031565787E-2</v>
      </c>
      <c r="V26" s="77">
        <f t="shared" si="3"/>
        <v>7.631624489638357E-2</v>
      </c>
      <c r="W26" s="77">
        <f t="shared" si="9"/>
        <v>6.3848031004797683</v>
      </c>
      <c r="X26" s="77">
        <v>0</v>
      </c>
      <c r="Y26" s="77">
        <v>0</v>
      </c>
      <c r="Z26" s="77">
        <v>-5.1438374682781784E-2</v>
      </c>
      <c r="AA26" s="77">
        <f t="shared" si="10"/>
        <v>6.38</v>
      </c>
      <c r="AB26" s="221"/>
      <c r="AC26" s="76">
        <v>860.62</v>
      </c>
      <c r="AD26" s="223"/>
    </row>
    <row r="27" spans="1:30" x14ac:dyDescent="0.35">
      <c r="A27" s="75" t="s">
        <v>40</v>
      </c>
      <c r="B27" s="74">
        <v>935</v>
      </c>
      <c r="C27" s="75" t="s">
        <v>50</v>
      </c>
      <c r="D27" s="77">
        <f>'3-4YO 2026-27 rates'!D25</f>
        <v>5.72</v>
      </c>
      <c r="E27" s="77">
        <f t="shared" si="0"/>
        <v>5.72</v>
      </c>
      <c r="F27" s="76">
        <f>ACA!I34</f>
        <v>1.0560796873709113</v>
      </c>
      <c r="G27" s="76">
        <f>'Formula factor data'!D31</f>
        <v>9042.4699999999993</v>
      </c>
      <c r="H27" s="76">
        <f>'Formula factor data'!H31</f>
        <v>2044.2138789472715</v>
      </c>
      <c r="I27" s="76">
        <f>'Formula factor data'!I31</f>
        <v>1162.744347600395</v>
      </c>
      <c r="J27" s="76">
        <f>'Formula factor data'!J31</f>
        <v>408.90390955924443</v>
      </c>
      <c r="K27" s="77">
        <f>F27*'National calculations'!$E$39</f>
        <v>5.5803939764656416</v>
      </c>
      <c r="L27" s="77">
        <f>F27*'National calculations'!$E$40</f>
        <v>1.9917542334285965</v>
      </c>
      <c r="M27" s="77">
        <f>F27*'National calculations'!$E$41</f>
        <v>0.38371185473608815</v>
      </c>
      <c r="N27" s="77">
        <f>F27*'National calculations'!$E$42</f>
        <v>1.4292747322719621</v>
      </c>
      <c r="O27" s="78">
        <f t="shared" si="4"/>
        <v>28762510.71861162</v>
      </c>
      <c r="P27" s="78">
        <f t="shared" si="5"/>
        <v>2320795.8390332307</v>
      </c>
      <c r="Q27" s="78">
        <f t="shared" si="6"/>
        <v>254310.51041494071</v>
      </c>
      <c r="R27" s="78">
        <f t="shared" si="7"/>
        <v>333128.53474034119</v>
      </c>
      <c r="S27" s="77">
        <f t="shared" si="8"/>
        <v>5.5803939764656416</v>
      </c>
      <c r="T27" s="77">
        <f t="shared" si="1"/>
        <v>0.4502720658654904</v>
      </c>
      <c r="U27" s="77">
        <f t="shared" si="2"/>
        <v>4.9340367200737235E-2</v>
      </c>
      <c r="V27" s="77">
        <f t="shared" si="3"/>
        <v>6.4632343359751016E-2</v>
      </c>
      <c r="W27" s="77">
        <f t="shared" si="9"/>
        <v>6.1446387528916198</v>
      </c>
      <c r="X27" s="77">
        <v>5.5361247108382194E-2</v>
      </c>
      <c r="Y27" s="77">
        <v>0</v>
      </c>
      <c r="Z27" s="77">
        <v>-4.9503520388567424E-2</v>
      </c>
      <c r="AA27" s="77">
        <f t="shared" si="10"/>
        <v>6.2</v>
      </c>
      <c r="AB27" s="221"/>
      <c r="AC27" s="76">
        <v>3692.29</v>
      </c>
      <c r="AD27" s="223"/>
    </row>
    <row r="28" spans="1:30" x14ac:dyDescent="0.35">
      <c r="A28" s="75" t="s">
        <v>40</v>
      </c>
      <c r="B28" s="74">
        <v>883</v>
      </c>
      <c r="C28" s="75" t="s">
        <v>51</v>
      </c>
      <c r="D28" s="77">
        <f>'3-4YO 2026-27 rates'!D26</f>
        <v>6.13</v>
      </c>
      <c r="E28" s="77">
        <f t="shared" si="0"/>
        <v>6.13</v>
      </c>
      <c r="F28" s="76">
        <f>ACA!I35</f>
        <v>1.1272698890968724</v>
      </c>
      <c r="G28" s="76">
        <f>'Formula factor data'!D32</f>
        <v>2882.38</v>
      </c>
      <c r="H28" s="76">
        <f>'Formula factor data'!H32</f>
        <v>648.45266845475942</v>
      </c>
      <c r="I28" s="76">
        <f>'Formula factor data'!I32</f>
        <v>755.20537875188597</v>
      </c>
      <c r="J28" s="76">
        <f>'Formula factor data'!J32</f>
        <v>111.54721362229104</v>
      </c>
      <c r="K28" s="77">
        <f>F28*'National calculations'!$E$39</f>
        <v>5.9565676474922293</v>
      </c>
      <c r="L28" s="77">
        <f>F28*'National calculations'!$E$40</f>
        <v>2.1260181411260457</v>
      </c>
      <c r="M28" s="77">
        <f>F28*'National calculations'!$E$41</f>
        <v>0.40957782363026202</v>
      </c>
      <c r="N28" s="77">
        <f>F28*'National calculations'!$E$42</f>
        <v>1.5256219660356998</v>
      </c>
      <c r="O28" s="78">
        <f t="shared" si="4"/>
        <v>9786382.1297938321</v>
      </c>
      <c r="P28" s="78">
        <f t="shared" si="5"/>
        <v>785814.61797395477</v>
      </c>
      <c r="Q28" s="78">
        <f t="shared" si="6"/>
        <v>176309.76399114716</v>
      </c>
      <c r="R28" s="78">
        <f t="shared" si="7"/>
        <v>97001.961230778994</v>
      </c>
      <c r="S28" s="77">
        <f t="shared" si="8"/>
        <v>5.9565676474922293</v>
      </c>
      <c r="T28" s="77">
        <f t="shared" si="1"/>
        <v>0.47829298593398922</v>
      </c>
      <c r="U28" s="77">
        <f t="shared" si="2"/>
        <v>0.10731249017238018</v>
      </c>
      <c r="V28" s="77">
        <f t="shared" si="3"/>
        <v>5.9041097756799533E-2</v>
      </c>
      <c r="W28" s="77">
        <f t="shared" si="9"/>
        <v>6.6012142213553986</v>
      </c>
      <c r="X28" s="77">
        <v>0</v>
      </c>
      <c r="Y28" s="77">
        <v>0</v>
      </c>
      <c r="Z28" s="77">
        <v>-5.3181864050571015E-2</v>
      </c>
      <c r="AA28" s="77">
        <f t="shared" si="10"/>
        <v>6.6</v>
      </c>
      <c r="AB28" s="221"/>
      <c r="AC28" s="76">
        <v>1314.27</v>
      </c>
      <c r="AD28" s="223"/>
    </row>
    <row r="29" spans="1:30" x14ac:dyDescent="0.35">
      <c r="A29" s="75" t="s">
        <v>52</v>
      </c>
      <c r="B29" s="74">
        <v>202</v>
      </c>
      <c r="C29" s="75" t="s">
        <v>53</v>
      </c>
      <c r="D29" s="77">
        <f>'3-4YO 2026-27 rates'!D27</f>
        <v>9.23</v>
      </c>
      <c r="E29" s="77">
        <f t="shared" si="0"/>
        <v>9.23</v>
      </c>
      <c r="F29" s="76">
        <f>ACA!I36</f>
        <v>1.4574070997006396</v>
      </c>
      <c r="G29" s="76">
        <f>'Formula factor data'!D33</f>
        <v>2115.73</v>
      </c>
      <c r="H29" s="76">
        <f>'Formula factor data'!H33</f>
        <v>945.85072043773437</v>
      </c>
      <c r="I29" s="76">
        <f>'Formula factor data'!I33</f>
        <v>1110.033394977956</v>
      </c>
      <c r="J29" s="76">
        <f>'Formula factor data'!J33</f>
        <v>75.183877336141094</v>
      </c>
      <c r="K29" s="77">
        <f>F29*'National calculations'!$E$39</f>
        <v>7.7010342095248623</v>
      </c>
      <c r="L29" s="77">
        <f>F29*'National calculations'!$E$40</f>
        <v>2.7486531512447652</v>
      </c>
      <c r="M29" s="77">
        <f>F29*'National calculations'!$E$41</f>
        <v>0.52952858389299484</v>
      </c>
      <c r="N29" s="77">
        <f>F29*'National calculations'!$E$42</f>
        <v>1.9724223154235281</v>
      </c>
      <c r="O29" s="78">
        <f t="shared" si="4"/>
        <v>9287186.1916272808</v>
      </c>
      <c r="P29" s="78">
        <f t="shared" si="5"/>
        <v>1481894.8711028364</v>
      </c>
      <c r="Q29" s="78">
        <f t="shared" si="6"/>
        <v>335042.81467846798</v>
      </c>
      <c r="R29" s="78">
        <f t="shared" si="7"/>
        <v>84527.783728185866</v>
      </c>
      <c r="S29" s="77">
        <f t="shared" si="8"/>
        <v>7.7010342095248614</v>
      </c>
      <c r="T29" s="77">
        <f t="shared" si="1"/>
        <v>1.228803090818918</v>
      </c>
      <c r="U29" s="77">
        <f t="shared" si="2"/>
        <v>0.27782108856830051</v>
      </c>
      <c r="V29" s="77">
        <f t="shared" si="3"/>
        <v>7.0091343138240669E-2</v>
      </c>
      <c r="W29" s="77">
        <f t="shared" si="9"/>
        <v>9.2777497320503208</v>
      </c>
      <c r="X29" s="77">
        <v>0</v>
      </c>
      <c r="Y29" s="77">
        <v>0</v>
      </c>
      <c r="Z29" s="77">
        <v>-7.4745040594034862E-2</v>
      </c>
      <c r="AA29" s="77">
        <f t="shared" si="10"/>
        <v>9.2799999999999994</v>
      </c>
      <c r="AB29" s="221"/>
      <c r="AC29" s="76">
        <v>509.58</v>
      </c>
      <c r="AD29" s="223"/>
    </row>
    <row r="30" spans="1:30" x14ac:dyDescent="0.35">
      <c r="A30" s="75" t="s">
        <v>52</v>
      </c>
      <c r="B30" s="74">
        <v>204</v>
      </c>
      <c r="C30" s="75" t="s">
        <v>54</v>
      </c>
      <c r="D30" s="77">
        <f>'3-4YO 2026-27 rates'!D28</f>
        <v>7.99</v>
      </c>
      <c r="E30" s="77">
        <f t="shared" si="0"/>
        <v>7.99</v>
      </c>
      <c r="F30" s="76">
        <f>ACA!I37</f>
        <v>1.3930979734888553</v>
      </c>
      <c r="G30" s="76">
        <f>'Formula factor data'!D34</f>
        <v>4755.8100000000004</v>
      </c>
      <c r="H30" s="76">
        <f>'Formula factor data'!H34</f>
        <v>1962.9408883840499</v>
      </c>
      <c r="I30" s="76">
        <f>'Formula factor data'!I34</f>
        <v>1956.9151073941835</v>
      </c>
      <c r="J30" s="76">
        <f>'Formula factor data'!J34</f>
        <v>225.49437799438297</v>
      </c>
      <c r="K30" s="77">
        <f>F30*'National calculations'!$E$39</f>
        <v>7.3612205905001371</v>
      </c>
      <c r="L30" s="77">
        <f>F30*'National calculations'!$E$40</f>
        <v>2.6273668734078268</v>
      </c>
      <c r="M30" s="77">
        <f>F30*'National calculations'!$E$41</f>
        <v>0.50616275800857535</v>
      </c>
      <c r="N30" s="77">
        <f>F30*'National calculations'!$E$42</f>
        <v>1.8853877760339737</v>
      </c>
      <c r="O30" s="78">
        <f t="shared" si="4"/>
        <v>19954882.903008681</v>
      </c>
      <c r="P30" s="78">
        <f t="shared" si="5"/>
        <v>2939698.5428208504</v>
      </c>
      <c r="Q30" s="78">
        <f t="shared" si="6"/>
        <v>564595.00232995371</v>
      </c>
      <c r="R30" s="78">
        <f t="shared" si="7"/>
        <v>242332.27598594656</v>
      </c>
      <c r="S30" s="77">
        <f t="shared" si="8"/>
        <v>7.3612205905001371</v>
      </c>
      <c r="T30" s="77">
        <f t="shared" si="1"/>
        <v>1.0844347996656685</v>
      </c>
      <c r="U30" s="77">
        <f t="shared" si="2"/>
        <v>0.20827525656981399</v>
      </c>
      <c r="V30" s="77">
        <f t="shared" si="3"/>
        <v>8.9394728518379402E-2</v>
      </c>
      <c r="W30" s="77">
        <f t="shared" si="9"/>
        <v>8.743325375253999</v>
      </c>
      <c r="X30" s="77">
        <v>0</v>
      </c>
      <c r="Y30" s="77">
        <v>0</v>
      </c>
      <c r="Z30" s="77">
        <v>-7.0439517013765496E-2</v>
      </c>
      <c r="AA30" s="77">
        <f t="shared" si="10"/>
        <v>8.74</v>
      </c>
      <c r="AB30" s="221"/>
      <c r="AC30" s="76">
        <v>2217.9899999999998</v>
      </c>
      <c r="AD30" s="223"/>
    </row>
    <row r="31" spans="1:30" x14ac:dyDescent="0.35">
      <c r="A31" s="75" t="s">
        <v>52</v>
      </c>
      <c r="B31" s="74">
        <v>205</v>
      </c>
      <c r="C31" s="75" t="s">
        <v>55</v>
      </c>
      <c r="D31" s="77">
        <f>'3-4YO 2026-27 rates'!D29</f>
        <v>8.8699999999999992</v>
      </c>
      <c r="E31" s="77">
        <f t="shared" si="0"/>
        <v>8.8699999999999992</v>
      </c>
      <c r="F31" s="76">
        <f>ACA!I38</f>
        <v>1.4688252151611536</v>
      </c>
      <c r="G31" s="76">
        <f>'Formula factor data'!D35</f>
        <v>2095.67</v>
      </c>
      <c r="H31" s="76">
        <f>'Formula factor data'!H35</f>
        <v>642.60336391095211</v>
      </c>
      <c r="I31" s="76">
        <f>'Formula factor data'!I35</f>
        <v>967.99100637487697</v>
      </c>
      <c r="J31" s="76">
        <f>'Formula factor data'!J35</f>
        <v>74.331544622425625</v>
      </c>
      <c r="K31" s="77">
        <f>F31*'National calculations'!$E$39</f>
        <v>7.7613682766415826</v>
      </c>
      <c r="L31" s="77">
        <f>F31*'National calculations'!$E$40</f>
        <v>2.7701875866460095</v>
      </c>
      <c r="M31" s="77">
        <f>F31*'National calculations'!$E$41</f>
        <v>0.53367719721577522</v>
      </c>
      <c r="N31" s="77">
        <f>F31*'National calculations'!$E$42</f>
        <v>1.9878753386309944</v>
      </c>
      <c r="O31" s="78">
        <f t="shared" si="4"/>
        <v>9271201.9940963965</v>
      </c>
      <c r="P31" s="78">
        <f t="shared" si="5"/>
        <v>1014675.1612505601</v>
      </c>
      <c r="Q31" s="78">
        <f t="shared" si="6"/>
        <v>294458.99451096653</v>
      </c>
      <c r="R31" s="78">
        <f t="shared" si="7"/>
        <v>84224.25132924346</v>
      </c>
      <c r="S31" s="77">
        <f t="shared" si="8"/>
        <v>7.7613682766415826</v>
      </c>
      <c r="T31" s="77">
        <f t="shared" si="1"/>
        <v>0.84943328951747543</v>
      </c>
      <c r="U31" s="77">
        <f t="shared" si="2"/>
        <v>0.24650576055019249</v>
      </c>
      <c r="V31" s="77">
        <f t="shared" si="3"/>
        <v>7.0508164184852201E-2</v>
      </c>
      <c r="W31" s="77">
        <f t="shared" si="9"/>
        <v>8.927815490894103</v>
      </c>
      <c r="X31" s="77">
        <v>0</v>
      </c>
      <c r="Y31" s="77">
        <v>0</v>
      </c>
      <c r="Z31" s="77">
        <v>-7.1925838759984373E-2</v>
      </c>
      <c r="AA31" s="77">
        <f t="shared" si="10"/>
        <v>8.93</v>
      </c>
      <c r="AB31" s="221"/>
      <c r="AC31" s="76">
        <v>508.37</v>
      </c>
      <c r="AD31" s="223"/>
    </row>
    <row r="32" spans="1:30" x14ac:dyDescent="0.35">
      <c r="A32" s="75" t="s">
        <v>52</v>
      </c>
      <c r="B32" s="74">
        <v>309</v>
      </c>
      <c r="C32" s="75" t="s">
        <v>56</v>
      </c>
      <c r="D32" s="77">
        <f>'3-4YO 2026-27 rates'!D30</f>
        <v>6.77</v>
      </c>
      <c r="E32" s="77">
        <f t="shared" si="0"/>
        <v>6.77</v>
      </c>
      <c r="F32" s="76">
        <f>ACA!I39</f>
        <v>1.2211254771396356</v>
      </c>
      <c r="G32" s="76">
        <f>'Formula factor data'!D36</f>
        <v>3448.87</v>
      </c>
      <c r="H32" s="76">
        <f>'Formula factor data'!H36</f>
        <v>838.97642154350717</v>
      </c>
      <c r="I32" s="76">
        <f>'Formula factor data'!I36</f>
        <v>1682.2422862753829</v>
      </c>
      <c r="J32" s="76">
        <f>'Formula factor data'!J36</f>
        <v>107.86829247675402</v>
      </c>
      <c r="K32" s="77">
        <f>F32*'National calculations'!$E$39</f>
        <v>6.4525066987160473</v>
      </c>
      <c r="L32" s="77">
        <f>F32*'National calculations'!$E$40</f>
        <v>2.3030287086528962</v>
      </c>
      <c r="M32" s="77">
        <f>F32*'National calculations'!$E$41</f>
        <v>0.44367894516105272</v>
      </c>
      <c r="N32" s="77">
        <f>F32*'National calculations'!$E$42</f>
        <v>1.6526440289313511</v>
      </c>
      <c r="O32" s="78">
        <f t="shared" si="4"/>
        <v>12684698.363460463</v>
      </c>
      <c r="P32" s="78">
        <f t="shared" si="5"/>
        <v>1101346.4672776156</v>
      </c>
      <c r="Q32" s="78">
        <f t="shared" si="6"/>
        <v>425434.02535558835</v>
      </c>
      <c r="R32" s="78">
        <f t="shared" si="7"/>
        <v>101612.69699945503</v>
      </c>
      <c r="S32" s="77">
        <f t="shared" si="8"/>
        <v>6.4525066987160464</v>
      </c>
      <c r="T32" s="77">
        <f t="shared" si="1"/>
        <v>0.56023763861716191</v>
      </c>
      <c r="U32" s="77">
        <f t="shared" si="2"/>
        <v>0.21641160237410503</v>
      </c>
      <c r="V32" s="77">
        <f t="shared" si="3"/>
        <v>5.1688781969957735E-2</v>
      </c>
      <c r="W32" s="77">
        <f t="shared" si="9"/>
        <v>7.2808447216772718</v>
      </c>
      <c r="X32" s="77">
        <v>0</v>
      </c>
      <c r="Y32" s="77">
        <v>0</v>
      </c>
      <c r="Z32" s="77">
        <v>-5.8657222925581287E-2</v>
      </c>
      <c r="AA32" s="77">
        <f t="shared" si="10"/>
        <v>7.28</v>
      </c>
      <c r="AB32" s="221"/>
      <c r="AC32" s="76">
        <v>1298.3599999999999</v>
      </c>
      <c r="AD32" s="223"/>
    </row>
    <row r="33" spans="1:30" x14ac:dyDescent="0.35">
      <c r="A33" s="75" t="s">
        <v>52</v>
      </c>
      <c r="B33" s="74">
        <v>206</v>
      </c>
      <c r="C33" s="75" t="s">
        <v>57</v>
      </c>
      <c r="D33" s="77">
        <f>'3-4YO 2026-27 rates'!D31</f>
        <v>8.6</v>
      </c>
      <c r="E33" s="77">
        <f t="shared" si="0"/>
        <v>8.6</v>
      </c>
      <c r="F33" s="76">
        <f>ACA!I40</f>
        <v>1.4092951408871965</v>
      </c>
      <c r="G33" s="76">
        <f>'Formula factor data'!D37</f>
        <v>2553.25</v>
      </c>
      <c r="H33" s="76">
        <f>'Formula factor data'!H37</f>
        <v>1136.0875189047201</v>
      </c>
      <c r="I33" s="76">
        <f>'Formula factor data'!I37</f>
        <v>1050.9114246221502</v>
      </c>
      <c r="J33" s="76">
        <f>'Formula factor data'!J37</f>
        <v>157.20369420215494</v>
      </c>
      <c r="K33" s="77">
        <f>F33*'National calculations'!$E$39</f>
        <v>7.4468074798858463</v>
      </c>
      <c r="L33" s="77">
        <f>F33*'National calculations'!$E$40</f>
        <v>2.6579145462027749</v>
      </c>
      <c r="M33" s="77">
        <f>F33*'National calculations'!$E$41</f>
        <v>0.51204777333290241</v>
      </c>
      <c r="N33" s="77">
        <f>F33*'National calculations'!$E$42</f>
        <v>1.9073086617149211</v>
      </c>
      <c r="O33" s="78">
        <f t="shared" si="4"/>
        <v>10837729.882870566</v>
      </c>
      <c r="P33" s="78">
        <f t="shared" si="5"/>
        <v>1721185.4190860773</v>
      </c>
      <c r="Q33" s="78">
        <f t="shared" si="6"/>
        <v>306726.60732029181</v>
      </c>
      <c r="R33" s="78">
        <f t="shared" si="7"/>
        <v>170906.50153505168</v>
      </c>
      <c r="S33" s="77">
        <f t="shared" si="8"/>
        <v>7.4468074798858463</v>
      </c>
      <c r="T33" s="77">
        <f t="shared" si="1"/>
        <v>1.1826587847865566</v>
      </c>
      <c r="U33" s="77">
        <f t="shared" si="2"/>
        <v>0.21075760499280538</v>
      </c>
      <c r="V33" s="77">
        <f t="shared" si="3"/>
        <v>0.11743306280440764</v>
      </c>
      <c r="W33" s="77">
        <f t="shared" si="9"/>
        <v>8.9576569324696163</v>
      </c>
      <c r="X33" s="77">
        <v>0</v>
      </c>
      <c r="Y33" s="77">
        <v>0</v>
      </c>
      <c r="Z33" s="77">
        <v>-7.2166252634723094E-2</v>
      </c>
      <c r="AA33" s="77">
        <f t="shared" si="10"/>
        <v>8.9600000000000009</v>
      </c>
      <c r="AB33" s="221"/>
      <c r="AC33" s="76">
        <v>763.72</v>
      </c>
      <c r="AD33" s="223"/>
    </row>
    <row r="34" spans="1:30" x14ac:dyDescent="0.35">
      <c r="A34" s="75" t="s">
        <v>52</v>
      </c>
      <c r="B34" s="74">
        <v>207</v>
      </c>
      <c r="C34" s="75" t="s">
        <v>58</v>
      </c>
      <c r="D34" s="77">
        <f>'3-4YO 2026-27 rates'!D32</f>
        <v>8.7200000000000006</v>
      </c>
      <c r="E34" s="77">
        <f t="shared" si="0"/>
        <v>8.7200000000000006</v>
      </c>
      <c r="F34" s="76">
        <f>ACA!I41</f>
        <v>1.4827506763918126</v>
      </c>
      <c r="G34" s="76">
        <f>'Formula factor data'!D38</f>
        <v>1890.29</v>
      </c>
      <c r="H34" s="76">
        <f>'Formula factor data'!H38</f>
        <v>617.61380067052733</v>
      </c>
      <c r="I34" s="76">
        <f>'Formula factor data'!I38</f>
        <v>958.15225296969402</v>
      </c>
      <c r="J34" s="76">
        <f>'Formula factor data'!J38</f>
        <v>54.859162520729683</v>
      </c>
      <c r="K34" s="77">
        <f>F34*'National calculations'!$E$39</f>
        <v>7.8349513224101566</v>
      </c>
      <c r="L34" s="77">
        <f>F34*'National calculations'!$E$40</f>
        <v>2.7964508475441137</v>
      </c>
      <c r="M34" s="77">
        <f>F34*'National calculations'!$E$41</f>
        <v>0.53873681972416165</v>
      </c>
      <c r="N34" s="77">
        <f>F34*'National calculations'!$E$42</f>
        <v>2.006721747770595</v>
      </c>
      <c r="O34" s="78">
        <f t="shared" si="4"/>
        <v>8441888.1770860553</v>
      </c>
      <c r="P34" s="78">
        <f t="shared" si="5"/>
        <v>984462.1827138213</v>
      </c>
      <c r="Q34" s="78">
        <f t="shared" si="6"/>
        <v>294229.38161856704</v>
      </c>
      <c r="R34" s="78">
        <f t="shared" si="7"/>
        <v>62749.632462052985</v>
      </c>
      <c r="S34" s="77">
        <f t="shared" si="8"/>
        <v>7.8349513224101557</v>
      </c>
      <c r="T34" s="77">
        <f t="shared" si="1"/>
        <v>0.91368342230030164</v>
      </c>
      <c r="U34" s="77">
        <f t="shared" si="2"/>
        <v>0.273075505650685</v>
      </c>
      <c r="V34" s="77">
        <f t="shared" si="3"/>
        <v>5.8238193343259394E-2</v>
      </c>
      <c r="W34" s="77">
        <f t="shared" si="9"/>
        <v>9.0799484437044011</v>
      </c>
      <c r="X34" s="77">
        <v>0</v>
      </c>
      <c r="Y34" s="77">
        <v>0</v>
      </c>
      <c r="Z34" s="77">
        <v>-7.315147903504382E-2</v>
      </c>
      <c r="AA34" s="77">
        <f t="shared" si="10"/>
        <v>9.08</v>
      </c>
      <c r="AB34" s="221"/>
      <c r="AC34" s="76">
        <v>305.39999999999998</v>
      </c>
      <c r="AD34" s="223"/>
    </row>
    <row r="35" spans="1:30" x14ac:dyDescent="0.35">
      <c r="A35" s="75" t="s">
        <v>52</v>
      </c>
      <c r="B35" s="74">
        <v>208</v>
      </c>
      <c r="C35" s="75" t="s">
        <v>59</v>
      </c>
      <c r="D35" s="77">
        <f>'3-4YO 2026-27 rates'!D33</f>
        <v>8.07</v>
      </c>
      <c r="E35" s="77">
        <f t="shared" si="0"/>
        <v>8.07</v>
      </c>
      <c r="F35" s="76">
        <f>ACA!I42</f>
        <v>1.4019221391732639</v>
      </c>
      <c r="G35" s="76">
        <f>'Formula factor data'!D39</f>
        <v>3456.43</v>
      </c>
      <c r="H35" s="76">
        <f>'Formula factor data'!H39</f>
        <v>1265.0218073966803</v>
      </c>
      <c r="I35" s="76">
        <f>'Formula factor data'!I39</f>
        <v>1578.546528736269</v>
      </c>
      <c r="J35" s="76">
        <f>'Formula factor data'!J39</f>
        <v>114.12121821631879</v>
      </c>
      <c r="K35" s="77">
        <f>F35*'National calculations'!$E$39</f>
        <v>7.407848057746663</v>
      </c>
      <c r="L35" s="77">
        <f>F35*'National calculations'!$E$40</f>
        <v>2.6440091491457025</v>
      </c>
      <c r="M35" s="77">
        <f>F35*'National calculations'!$E$41</f>
        <v>0.50936889578563282</v>
      </c>
      <c r="N35" s="77">
        <f>F35*'National calculations'!$E$42</f>
        <v>1.8973302053761232</v>
      </c>
      <c r="O35" s="78">
        <f t="shared" si="4"/>
        <v>14594683.70947526</v>
      </c>
      <c r="P35" s="78">
        <f t="shared" si="5"/>
        <v>1906495.6625966234</v>
      </c>
      <c r="Q35" s="78">
        <f t="shared" si="6"/>
        <v>458315.62630452309</v>
      </c>
      <c r="R35" s="78">
        <f t="shared" si="7"/>
        <v>123419.61160580064</v>
      </c>
      <c r="S35" s="77">
        <f t="shared" si="8"/>
        <v>7.4078480577466639</v>
      </c>
      <c r="T35" s="77">
        <f t="shared" si="1"/>
        <v>0.96768319700548122</v>
      </c>
      <c r="U35" s="77">
        <f t="shared" si="2"/>
        <v>0.23262803016078354</v>
      </c>
      <c r="V35" s="77">
        <f t="shared" si="3"/>
        <v>6.2644299001033285E-2</v>
      </c>
      <c r="W35" s="77">
        <f t="shared" si="9"/>
        <v>8.6708035839139619</v>
      </c>
      <c r="X35" s="77">
        <v>0</v>
      </c>
      <c r="Y35" s="77">
        <v>0</v>
      </c>
      <c r="Z35" s="77">
        <v>-6.9855254192045635E-2</v>
      </c>
      <c r="AA35" s="77">
        <f t="shared" si="10"/>
        <v>8.67</v>
      </c>
      <c r="AB35" s="221"/>
      <c r="AC35" s="76">
        <v>1477.12</v>
      </c>
      <c r="AD35" s="223"/>
    </row>
    <row r="36" spans="1:30" x14ac:dyDescent="0.35">
      <c r="A36" s="75" t="s">
        <v>52</v>
      </c>
      <c r="B36" s="74">
        <v>209</v>
      </c>
      <c r="C36" s="75" t="s">
        <v>60</v>
      </c>
      <c r="D36" s="77">
        <f>'3-4YO 2026-27 rates'!D34</f>
        <v>7.52</v>
      </c>
      <c r="E36" s="77">
        <f t="shared" si="0"/>
        <v>7.52</v>
      </c>
      <c r="F36" s="76">
        <f>ACA!I43</f>
        <v>1.3562846394091284</v>
      </c>
      <c r="G36" s="76">
        <f>'Formula factor data'!D40</f>
        <v>3845.31</v>
      </c>
      <c r="H36" s="76">
        <f>'Formula factor data'!H40</f>
        <v>982.97257396724979</v>
      </c>
      <c r="I36" s="76">
        <f>'Formula factor data'!I40</f>
        <v>1461.479089583562</v>
      </c>
      <c r="J36" s="76">
        <f>'Formula factor data'!J40</f>
        <v>147.27665125018066</v>
      </c>
      <c r="K36" s="77">
        <f>F36*'National calculations'!$E$39</f>
        <v>7.1666965311807624</v>
      </c>
      <c r="L36" s="77">
        <f>F36*'National calculations'!$E$40</f>
        <v>2.5579373456205308</v>
      </c>
      <c r="M36" s="77">
        <f>F36*'National calculations'!$E$41</f>
        <v>0.49278714547888364</v>
      </c>
      <c r="N36" s="77">
        <f>F36*'National calculations'!$E$42</f>
        <v>1.8355654294439854</v>
      </c>
      <c r="O36" s="78">
        <f t="shared" si="4"/>
        <v>15708156.807839379</v>
      </c>
      <c r="P36" s="78">
        <f t="shared" si="5"/>
        <v>1433197.8863027936</v>
      </c>
      <c r="Q36" s="78">
        <f t="shared" si="6"/>
        <v>410512.92197778786</v>
      </c>
      <c r="R36" s="78">
        <f t="shared" si="7"/>
        <v>154091.47987149266</v>
      </c>
      <c r="S36" s="77">
        <f t="shared" si="8"/>
        <v>7.1666965311807624</v>
      </c>
      <c r="T36" s="77">
        <f t="shared" si="1"/>
        <v>0.65388284863159729</v>
      </c>
      <c r="U36" s="77">
        <f t="shared" si="2"/>
        <v>0.18729260026706848</v>
      </c>
      <c r="V36" s="77">
        <f t="shared" si="3"/>
        <v>7.0302766122655888E-2</v>
      </c>
      <c r="W36" s="77">
        <f t="shared" si="9"/>
        <v>8.0781747462020856</v>
      </c>
      <c r="X36" s="77">
        <v>0</v>
      </c>
      <c r="Y36" s="77">
        <v>0</v>
      </c>
      <c r="Z36" s="77">
        <v>-6.5080813426636297E-2</v>
      </c>
      <c r="AA36" s="77">
        <f t="shared" si="10"/>
        <v>8.08</v>
      </c>
      <c r="AB36" s="221"/>
      <c r="AC36" s="76">
        <v>1654.4</v>
      </c>
      <c r="AD36" s="223"/>
    </row>
    <row r="37" spans="1:30" x14ac:dyDescent="0.35">
      <c r="A37" s="75" t="s">
        <v>52</v>
      </c>
      <c r="B37" s="74">
        <v>316</v>
      </c>
      <c r="C37" s="75" t="s">
        <v>61</v>
      </c>
      <c r="D37" s="77">
        <f>'3-4YO 2026-27 rates'!D35</f>
        <v>6.74</v>
      </c>
      <c r="E37" s="77">
        <f t="shared" si="0"/>
        <v>6.74</v>
      </c>
      <c r="F37" s="76">
        <f>ACA!I44</f>
        <v>1.1758658612777473</v>
      </c>
      <c r="G37" s="76">
        <f>'Formula factor data'!D41</f>
        <v>5579.1</v>
      </c>
      <c r="H37" s="76">
        <f>'Formula factor data'!H41</f>
        <v>1928.2942663279418</v>
      </c>
      <c r="I37" s="76">
        <f>'Formula factor data'!I41</f>
        <v>4040.3588702433303</v>
      </c>
      <c r="J37" s="76">
        <f>'Formula factor data'!J41</f>
        <v>222.85248577257596</v>
      </c>
      <c r="K37" s="77">
        <f>F37*'National calculations'!$E$39</f>
        <v>6.2133519353462594</v>
      </c>
      <c r="L37" s="77">
        <f>F37*'National calculations'!$E$40</f>
        <v>2.2176695898531729</v>
      </c>
      <c r="M37" s="77">
        <f>F37*'National calculations'!$E$41</f>
        <v>0.42723449371038424</v>
      </c>
      <c r="N37" s="77">
        <f>F37*'National calculations'!$E$42</f>
        <v>1.5913906726578555</v>
      </c>
      <c r="O37" s="78">
        <f t="shared" si="4"/>
        <v>19758999.716019481</v>
      </c>
      <c r="P37" s="78">
        <f t="shared" si="5"/>
        <v>2437502.1461925157</v>
      </c>
      <c r="Q37" s="78">
        <f t="shared" si="6"/>
        <v>983922.98551190132</v>
      </c>
      <c r="R37" s="78">
        <f t="shared" si="7"/>
        <v>202147.85932514403</v>
      </c>
      <c r="S37" s="77">
        <f t="shared" si="8"/>
        <v>6.2133519353462594</v>
      </c>
      <c r="T37" s="77">
        <f t="shared" si="1"/>
        <v>0.76648913887969594</v>
      </c>
      <c r="U37" s="77">
        <f t="shared" si="2"/>
        <v>0.30940127911969117</v>
      </c>
      <c r="V37" s="77">
        <f t="shared" si="3"/>
        <v>6.3566770130862468E-2</v>
      </c>
      <c r="W37" s="77">
        <f t="shared" si="9"/>
        <v>7.3528091234765105</v>
      </c>
      <c r="X37" s="77">
        <v>0</v>
      </c>
      <c r="Y37" s="77">
        <v>0</v>
      </c>
      <c r="Z37" s="77">
        <v>-5.923699520756287E-2</v>
      </c>
      <c r="AA37" s="77">
        <f t="shared" si="10"/>
        <v>7.35</v>
      </c>
      <c r="AB37" s="221"/>
      <c r="AC37" s="76">
        <v>1625.07</v>
      </c>
      <c r="AD37" s="223"/>
    </row>
    <row r="38" spans="1:30" x14ac:dyDescent="0.35">
      <c r="A38" s="75" t="s">
        <v>52</v>
      </c>
      <c r="B38" s="74">
        <v>210</v>
      </c>
      <c r="C38" s="75" t="s">
        <v>62</v>
      </c>
      <c r="D38" s="77">
        <f>'3-4YO 2026-27 rates'!D36</f>
        <v>7.91</v>
      </c>
      <c r="E38" s="77">
        <f t="shared" si="0"/>
        <v>7.91</v>
      </c>
      <c r="F38" s="76">
        <f>ACA!I45</f>
        <v>1.3786449127843501</v>
      </c>
      <c r="G38" s="76">
        <f>'Formula factor data'!D42</f>
        <v>3277.22</v>
      </c>
      <c r="H38" s="76">
        <f>'Formula factor data'!H42</f>
        <v>1267.4340537569942</v>
      </c>
      <c r="I38" s="76">
        <f>'Formula factor data'!I42</f>
        <v>1170.4013957528657</v>
      </c>
      <c r="J38" s="76">
        <f>'Formula factor data'!J42</f>
        <v>141.60827160493827</v>
      </c>
      <c r="K38" s="77">
        <f>F38*'National calculations'!$E$39</f>
        <v>7.2848496746862947</v>
      </c>
      <c r="L38" s="77">
        <f>F38*'National calculations'!$E$40</f>
        <v>2.6001085659254972</v>
      </c>
      <c r="M38" s="77">
        <f>F38*'National calculations'!$E$41</f>
        <v>0.50091143957507234</v>
      </c>
      <c r="N38" s="77">
        <f>F38*'National calculations'!$E$42</f>
        <v>1.8658273255149713</v>
      </c>
      <c r="O38" s="78">
        <f t="shared" si="4"/>
        <v>13608211.378998987</v>
      </c>
      <c r="P38" s="78">
        <f t="shared" si="5"/>
        <v>1878415.6997539657</v>
      </c>
      <c r="Q38" s="78">
        <f t="shared" si="6"/>
        <v>334172.4453755279</v>
      </c>
      <c r="R38" s="78">
        <f t="shared" si="7"/>
        <v>150603.45212728059</v>
      </c>
      <c r="S38" s="77">
        <f t="shared" si="8"/>
        <v>7.2848496746862947</v>
      </c>
      <c r="T38" s="77">
        <f t="shared" si="1"/>
        <v>1.005567566388353</v>
      </c>
      <c r="U38" s="77">
        <f t="shared" si="2"/>
        <v>0.17889169723950238</v>
      </c>
      <c r="V38" s="77">
        <f t="shared" si="3"/>
        <v>8.062216838644938E-2</v>
      </c>
      <c r="W38" s="77">
        <f t="shared" si="9"/>
        <v>8.5499311067005994</v>
      </c>
      <c r="X38" s="77">
        <v>0</v>
      </c>
      <c r="Y38" s="77">
        <v>0</v>
      </c>
      <c r="Z38" s="77">
        <v>-6.8881460063412447E-2</v>
      </c>
      <c r="AA38" s="77">
        <f t="shared" si="10"/>
        <v>8.5500000000000007</v>
      </c>
      <c r="AB38" s="221"/>
      <c r="AC38" s="76">
        <v>1138.81</v>
      </c>
      <c r="AD38" s="223"/>
    </row>
    <row r="39" spans="1:30" x14ac:dyDescent="0.35">
      <c r="A39" s="75" t="s">
        <v>52</v>
      </c>
      <c r="B39" s="74">
        <v>211</v>
      </c>
      <c r="C39" s="75" t="s">
        <v>63</v>
      </c>
      <c r="D39" s="77">
        <f>'3-4YO 2026-27 rates'!D37</f>
        <v>8.91</v>
      </c>
      <c r="E39" s="77">
        <f t="shared" si="0"/>
        <v>8.91</v>
      </c>
      <c r="F39" s="76">
        <f>ACA!I46</f>
        <v>1.3509082500337766</v>
      </c>
      <c r="G39" s="76">
        <f>'Formula factor data'!D43</f>
        <v>4116.6499999999996</v>
      </c>
      <c r="H39" s="76">
        <f>'Formula factor data'!H43</f>
        <v>1698.995875533049</v>
      </c>
      <c r="I39" s="76">
        <f>'Formula factor data'!I43</f>
        <v>2689.4714605541599</v>
      </c>
      <c r="J39" s="76">
        <f>'Formula factor data'!J43</f>
        <v>232.27052777372793</v>
      </c>
      <c r="K39" s="77">
        <f>F39*'National calculations'!$E$39</f>
        <v>7.1382873389160792</v>
      </c>
      <c r="L39" s="77">
        <f>F39*'National calculations'!$E$40</f>
        <v>2.5477975366392824</v>
      </c>
      <c r="M39" s="77">
        <f>F39*'National calculations'!$E$41</f>
        <v>0.49083370923380693</v>
      </c>
      <c r="N39" s="77">
        <f>F39*'National calculations'!$E$42</f>
        <v>1.8282891437839746</v>
      </c>
      <c r="O39" s="78">
        <f t="shared" si="4"/>
        <v>16749923.427036855</v>
      </c>
      <c r="P39" s="78">
        <f t="shared" si="5"/>
        <v>2467357.5786727397</v>
      </c>
      <c r="Q39" s="78">
        <f t="shared" si="6"/>
        <v>752447.45413148962</v>
      </c>
      <c r="R39" s="78">
        <f t="shared" si="7"/>
        <v>242054.88007931816</v>
      </c>
      <c r="S39" s="77">
        <f t="shared" si="8"/>
        <v>7.1382873389160784</v>
      </c>
      <c r="T39" s="77">
        <f t="shared" si="1"/>
        <v>1.0515097242766336</v>
      </c>
      <c r="U39" s="77">
        <f t="shared" si="2"/>
        <v>0.32066929490295815</v>
      </c>
      <c r="V39" s="77">
        <f t="shared" si="3"/>
        <v>0.10315613043364898</v>
      </c>
      <c r="W39" s="77">
        <f t="shared" si="9"/>
        <v>8.6136224885293196</v>
      </c>
      <c r="X39" s="77">
        <v>0</v>
      </c>
      <c r="Y39" s="77">
        <v>0.29637751147068059</v>
      </c>
      <c r="Z39" s="77">
        <v>-6.9394581785571674E-2</v>
      </c>
      <c r="AA39" s="77">
        <f t="shared" si="10"/>
        <v>8.91</v>
      </c>
      <c r="AB39" s="221"/>
      <c r="AC39" s="76">
        <v>1024.67</v>
      </c>
      <c r="AD39" s="223"/>
    </row>
    <row r="40" spans="1:30" x14ac:dyDescent="0.35">
      <c r="A40" s="75" t="s">
        <v>52</v>
      </c>
      <c r="B40" s="74">
        <v>212</v>
      </c>
      <c r="C40" s="75" t="s">
        <v>64</v>
      </c>
      <c r="D40" s="77">
        <f>'3-4YO 2026-27 rates'!D38</f>
        <v>8.01</v>
      </c>
      <c r="E40" s="77">
        <f t="shared" ref="E40:E71" si="11">D40*100%</f>
        <v>8.01</v>
      </c>
      <c r="F40" s="76">
        <f>ACA!I47</f>
        <v>1.4334005565526793</v>
      </c>
      <c r="G40" s="76">
        <f>'Formula factor data'!D44</f>
        <v>4471.8900000000003</v>
      </c>
      <c r="H40" s="76">
        <f>'Formula factor data'!H44</f>
        <v>1270.7934985372569</v>
      </c>
      <c r="I40" s="76">
        <f>'Formula factor data'!I44</f>
        <v>1810.341512071803</v>
      </c>
      <c r="J40" s="76">
        <f>'Formula factor data'!J44</f>
        <v>132.21579813574135</v>
      </c>
      <c r="K40" s="77">
        <f>F40*'National calculations'!$E$39</f>
        <v>7.5741820691223269</v>
      </c>
      <c r="L40" s="77">
        <f>F40*'National calculations'!$E$40</f>
        <v>2.7033770849433942</v>
      </c>
      <c r="M40" s="77">
        <f>F40*'National calculations'!$E$41</f>
        <v>0.52080614058946173</v>
      </c>
      <c r="N40" s="77">
        <f>F40*'National calculations'!$E$42</f>
        <v>1.9399323945009932</v>
      </c>
      <c r="O40" s="78">
        <f t="shared" ref="O40:O71" si="12">G40*K40*38*15</f>
        <v>19306418.160259843</v>
      </c>
      <c r="P40" s="78">
        <f t="shared" ref="P40:P71" si="13">H40*L40*38*15</f>
        <v>1958197.39347518</v>
      </c>
      <c r="Q40" s="78">
        <f t="shared" ref="Q40:Q71" si="14">I40*M40*38*15</f>
        <v>537417.07634907344</v>
      </c>
      <c r="R40" s="78">
        <f t="shared" ref="R40:R71" si="15">J40*N40*38*15</f>
        <v>146199.13462494733</v>
      </c>
      <c r="S40" s="77">
        <f t="shared" ref="S40:S71" si="16">O40/($G40*15*38)</f>
        <v>7.5741820691223261</v>
      </c>
      <c r="T40" s="77">
        <f t="shared" ref="T40:T71" si="17">P40/($G40*15*38)</f>
        <v>0.76822865133996276</v>
      </c>
      <c r="U40" s="77">
        <f t="shared" ref="U40:U71" si="18">Q40/($G40*15*38)</f>
        <v>0.2108363524261567</v>
      </c>
      <c r="V40" s="77">
        <f t="shared" ref="V40:V71" si="19">R40/($G40*15*38)</f>
        <v>5.7355997099286571E-2</v>
      </c>
      <c r="W40" s="77">
        <f t="shared" si="9"/>
        <v>8.6106030699877305</v>
      </c>
      <c r="X40" s="77">
        <v>0</v>
      </c>
      <c r="Y40" s="77">
        <v>0</v>
      </c>
      <c r="Z40" s="77">
        <v>-6.9370256214398296E-2</v>
      </c>
      <c r="AA40" s="77">
        <f t="shared" si="10"/>
        <v>8.61</v>
      </c>
      <c r="AB40" s="221"/>
      <c r="AC40" s="76">
        <v>1068.6400000000001</v>
      </c>
      <c r="AD40" s="223"/>
    </row>
    <row r="41" spans="1:30" x14ac:dyDescent="0.35">
      <c r="A41" s="75" t="s">
        <v>52</v>
      </c>
      <c r="B41" s="74">
        <v>213</v>
      </c>
      <c r="C41" s="75" t="s">
        <v>65</v>
      </c>
      <c r="D41" s="77">
        <f>'3-4YO 2026-27 rates'!D39</f>
        <v>8.77</v>
      </c>
      <c r="E41" s="77">
        <f t="shared" si="11"/>
        <v>8.77</v>
      </c>
      <c r="F41" s="76">
        <f>ACA!I48</f>
        <v>1.4769741782546306</v>
      </c>
      <c r="G41" s="76">
        <f>'Formula factor data'!D45</f>
        <v>1773.3</v>
      </c>
      <c r="H41" s="76">
        <f>'Formula factor data'!H45</f>
        <v>675.67526460211684</v>
      </c>
      <c r="I41" s="76">
        <f>'Formula factor data'!I45</f>
        <v>984.78047818079995</v>
      </c>
      <c r="J41" s="76">
        <f>'Formula factor data'!J45</f>
        <v>70.655751947273828</v>
      </c>
      <c r="K41" s="77">
        <f>F41*'National calculations'!$E$39</f>
        <v>7.8044279293411698</v>
      </c>
      <c r="L41" s="77">
        <f>F41*'National calculations'!$E$40</f>
        <v>2.7855564380059787</v>
      </c>
      <c r="M41" s="77">
        <f>F41*'National calculations'!$E$41</f>
        <v>0.53663800952962459</v>
      </c>
      <c r="N41" s="77">
        <f>F41*'National calculations'!$E$42</f>
        <v>1.998903963821882</v>
      </c>
      <c r="O41" s="78">
        <f t="shared" si="12"/>
        <v>7888567.4668473974</v>
      </c>
      <c r="P41" s="78">
        <f t="shared" si="13"/>
        <v>1072815.0024888772</v>
      </c>
      <c r="Q41" s="78">
        <f t="shared" si="14"/>
        <v>301228.26231170859</v>
      </c>
      <c r="R41" s="78">
        <f t="shared" si="15"/>
        <v>80503.41570150615</v>
      </c>
      <c r="S41" s="77">
        <f t="shared" si="16"/>
        <v>7.8044279293411698</v>
      </c>
      <c r="T41" s="77">
        <f t="shared" si="17"/>
        <v>1.0613723472135677</v>
      </c>
      <c r="U41" s="77">
        <f t="shared" si="18"/>
        <v>0.29801535872924856</v>
      </c>
      <c r="V41" s="77">
        <f t="shared" si="19"/>
        <v>7.9644765484814362E-2</v>
      </c>
      <c r="W41" s="77">
        <f t="shared" si="9"/>
        <v>9.2434604007688019</v>
      </c>
      <c r="X41" s="77">
        <v>0</v>
      </c>
      <c r="Y41" s="77">
        <v>0</v>
      </c>
      <c r="Z41" s="77">
        <v>-7.4468792847268261E-2</v>
      </c>
      <c r="AA41" s="77">
        <f t="shared" si="10"/>
        <v>9.24</v>
      </c>
      <c r="AB41" s="221"/>
      <c r="AC41" s="76">
        <v>340.42</v>
      </c>
      <c r="AD41" s="223"/>
    </row>
    <row r="42" spans="1:30" x14ac:dyDescent="0.35">
      <c r="A42" s="75" t="s">
        <v>66</v>
      </c>
      <c r="B42" s="74">
        <v>841</v>
      </c>
      <c r="C42" s="75" t="s">
        <v>67</v>
      </c>
      <c r="D42" s="77">
        <f>'3-4YO 2026-27 rates'!D40</f>
        <v>5.71</v>
      </c>
      <c r="E42" s="77">
        <f t="shared" si="11"/>
        <v>5.71</v>
      </c>
      <c r="F42" s="76">
        <f>ACA!I49</f>
        <v>1.0365003581460095</v>
      </c>
      <c r="G42" s="76">
        <f>'Formula factor data'!D46</f>
        <v>1434.67</v>
      </c>
      <c r="H42" s="76">
        <f>'Formula factor data'!H46</f>
        <v>388.71117764705883</v>
      </c>
      <c r="I42" s="76">
        <f>'Formula factor data'!I46</f>
        <v>163.72155341705999</v>
      </c>
      <c r="J42" s="76">
        <f>'Formula factor data'!J46</f>
        <v>70.435994832041345</v>
      </c>
      <c r="K42" s="77">
        <f>F42*'National calculations'!$E$39</f>
        <v>5.4769355233048946</v>
      </c>
      <c r="L42" s="77">
        <f>F42*'National calculations'!$E$40</f>
        <v>1.9548278420419076</v>
      </c>
      <c r="M42" s="77">
        <f>F42*'National calculations'!$E$41</f>
        <v>0.37659797798870126</v>
      </c>
      <c r="N42" s="77">
        <f>F42*'National calculations'!$E$42</f>
        <v>1.4027765040883935</v>
      </c>
      <c r="O42" s="78">
        <f t="shared" si="12"/>
        <v>4478829.1997153051</v>
      </c>
      <c r="P42" s="78">
        <f t="shared" si="13"/>
        <v>433122.1565691001</v>
      </c>
      <c r="Q42" s="78">
        <f t="shared" si="14"/>
        <v>35144.607402919341</v>
      </c>
      <c r="R42" s="78">
        <f t="shared" si="15"/>
        <v>56319.396397713092</v>
      </c>
      <c r="S42" s="77">
        <f t="shared" si="16"/>
        <v>5.4769355233048937</v>
      </c>
      <c r="T42" s="77">
        <f t="shared" si="17"/>
        <v>0.52964335532029561</v>
      </c>
      <c r="U42" s="77">
        <f t="shared" si="18"/>
        <v>4.2976577171080402E-2</v>
      </c>
      <c r="V42" s="77">
        <f t="shared" si="19"/>
        <v>6.8870164283409488E-2</v>
      </c>
      <c r="W42" s="77">
        <f t="shared" si="9"/>
        <v>6.1184256200796794</v>
      </c>
      <c r="X42" s="77">
        <v>8.1574379920319906E-2</v>
      </c>
      <c r="Y42" s="77">
        <v>0</v>
      </c>
      <c r="Z42" s="77">
        <v>-4.9292337533594299E-2</v>
      </c>
      <c r="AA42" s="77">
        <f t="shared" si="10"/>
        <v>6.2</v>
      </c>
      <c r="AB42" s="221"/>
      <c r="AC42" s="76">
        <v>758.19</v>
      </c>
      <c r="AD42" s="223"/>
    </row>
    <row r="43" spans="1:30" x14ac:dyDescent="0.35">
      <c r="A43" s="75" t="s">
        <v>66</v>
      </c>
      <c r="B43" s="74">
        <v>840</v>
      </c>
      <c r="C43" s="75" t="s">
        <v>68</v>
      </c>
      <c r="D43" s="77">
        <f>'3-4YO 2026-27 rates'!D41</f>
        <v>5.71</v>
      </c>
      <c r="E43" s="77">
        <f t="shared" si="11"/>
        <v>5.71</v>
      </c>
      <c r="F43" s="76">
        <f>ACA!I50</f>
        <v>1.0133810464322111</v>
      </c>
      <c r="G43" s="76">
        <f>'Formula factor data'!D47</f>
        <v>6349.13</v>
      </c>
      <c r="H43" s="76">
        <f>'Formula factor data'!H47</f>
        <v>2128.1303106908022</v>
      </c>
      <c r="I43" s="76">
        <f>'Formula factor data'!I47</f>
        <v>315.00173536016956</v>
      </c>
      <c r="J43" s="76">
        <f>'Formula factor data'!J47</f>
        <v>439.02884553981238</v>
      </c>
      <c r="K43" s="77">
        <f>F43*'National calculations'!$E$39</f>
        <v>5.3547715716916482</v>
      </c>
      <c r="L43" s="77">
        <f>F43*'National calculations'!$E$40</f>
        <v>1.9112250840961043</v>
      </c>
      <c r="M43" s="77">
        <f>F43*'National calculations'!$E$41</f>
        <v>0.36819789787731505</v>
      </c>
      <c r="N43" s="77">
        <f>F43*'National calculations'!$E$42</f>
        <v>1.3714873424321239</v>
      </c>
      <c r="O43" s="78">
        <f t="shared" si="12"/>
        <v>19378940.27251552</v>
      </c>
      <c r="P43" s="78">
        <f t="shared" si="13"/>
        <v>2318381.5382499732</v>
      </c>
      <c r="Q43" s="78">
        <f t="shared" si="14"/>
        <v>66110.296768772823</v>
      </c>
      <c r="R43" s="78">
        <f t="shared" si="15"/>
        <v>343209.82763365121</v>
      </c>
      <c r="S43" s="77">
        <f t="shared" si="16"/>
        <v>5.3547715716916482</v>
      </c>
      <c r="T43" s="77">
        <f t="shared" si="17"/>
        <v>0.6406131284156249</v>
      </c>
      <c r="U43" s="77">
        <f t="shared" si="18"/>
        <v>1.8267538511153612E-2</v>
      </c>
      <c r="V43" s="77">
        <f t="shared" si="19"/>
        <v>9.4835434873823773E-2</v>
      </c>
      <c r="W43" s="77">
        <f t="shared" si="9"/>
        <v>6.1084876734922515</v>
      </c>
      <c r="X43" s="77">
        <v>9.151232650775043E-2</v>
      </c>
      <c r="Y43" s="77">
        <v>0</v>
      </c>
      <c r="Z43" s="77">
        <v>-4.9212273698877596E-2</v>
      </c>
      <c r="AA43" s="77">
        <f t="shared" si="10"/>
        <v>6.2</v>
      </c>
      <c r="AB43" s="221"/>
      <c r="AC43" s="76">
        <v>3364.81</v>
      </c>
      <c r="AD43" s="223"/>
    </row>
    <row r="44" spans="1:30" x14ac:dyDescent="0.35">
      <c r="A44" s="75" t="s">
        <v>66</v>
      </c>
      <c r="B44" s="74">
        <v>390</v>
      </c>
      <c r="C44" s="75" t="s">
        <v>69</v>
      </c>
      <c r="D44" s="77">
        <f>'3-4YO 2026-27 rates'!D42</f>
        <v>5.71</v>
      </c>
      <c r="E44" s="77">
        <f t="shared" si="11"/>
        <v>5.71</v>
      </c>
      <c r="F44" s="76">
        <f>ACA!I51</f>
        <v>1.0194251827738918</v>
      </c>
      <c r="G44" s="76">
        <f>'Formula factor data'!D48</f>
        <v>2686.4</v>
      </c>
      <c r="H44" s="76">
        <f>'Formula factor data'!H48</f>
        <v>788.34270248325322</v>
      </c>
      <c r="I44" s="76">
        <f>'Formula factor data'!I48</f>
        <v>383.84533020736001</v>
      </c>
      <c r="J44" s="76">
        <f>'Formula factor data'!J48</f>
        <v>184.50727932285369</v>
      </c>
      <c r="K44" s="77">
        <f>F44*'National calculations'!$E$39</f>
        <v>5.3867091824963964</v>
      </c>
      <c r="L44" s="77">
        <f>F44*'National calculations'!$E$40</f>
        <v>1.9226242562323772</v>
      </c>
      <c r="M44" s="77">
        <f>F44*'National calculations'!$E$41</f>
        <v>0.3703939506881761</v>
      </c>
      <c r="N44" s="77">
        <f>F44*'National calculations'!$E$42</f>
        <v>1.3796673419670802</v>
      </c>
      <c r="O44" s="78">
        <f t="shared" si="12"/>
        <v>8248387.6622792417</v>
      </c>
      <c r="P44" s="78">
        <f t="shared" si="13"/>
        <v>863941.47715030948</v>
      </c>
      <c r="Q44" s="78">
        <f t="shared" si="14"/>
        <v>81039.173335965606</v>
      </c>
      <c r="R44" s="78">
        <f t="shared" si="15"/>
        <v>145098.44055305532</v>
      </c>
      <c r="S44" s="77">
        <f t="shared" si="16"/>
        <v>5.3867091824963964</v>
      </c>
      <c r="T44" s="77">
        <f t="shared" si="17"/>
        <v>0.56420741587927592</v>
      </c>
      <c r="U44" s="77">
        <f t="shared" si="18"/>
        <v>5.2923610895142789E-2</v>
      </c>
      <c r="V44" s="77">
        <f t="shared" si="19"/>
        <v>9.4758289025066694E-2</v>
      </c>
      <c r="W44" s="77">
        <f t="shared" si="9"/>
        <v>6.0985984982958819</v>
      </c>
      <c r="X44" s="77">
        <v>0.10140150170411921</v>
      </c>
      <c r="Y44" s="77">
        <v>0</v>
      </c>
      <c r="Z44" s="77">
        <v>-4.9132602784824897E-2</v>
      </c>
      <c r="AA44" s="77">
        <f>ROUND(W44+X44+Y44,2)</f>
        <v>6.2</v>
      </c>
      <c r="AB44" s="221"/>
      <c r="AC44" s="76">
        <v>1421.25</v>
      </c>
      <c r="AD44" s="223"/>
    </row>
    <row r="45" spans="1:30" x14ac:dyDescent="0.35">
      <c r="A45" s="75" t="s">
        <v>66</v>
      </c>
      <c r="B45" s="74">
        <v>805</v>
      </c>
      <c r="C45" s="75" t="s">
        <v>70</v>
      </c>
      <c r="D45" s="77">
        <f>'3-4YO 2026-27 rates'!D43</f>
        <v>5.9</v>
      </c>
      <c r="E45" s="77">
        <f t="shared" si="11"/>
        <v>5.9</v>
      </c>
      <c r="F45" s="76">
        <f>ACA!I52</f>
        <v>1.0143879660316255</v>
      </c>
      <c r="G45" s="76">
        <f>'Formula factor data'!D49</f>
        <v>1275.27</v>
      </c>
      <c r="H45" s="76">
        <f>'Formula factor data'!H49</f>
        <v>512.73241234756097</v>
      </c>
      <c r="I45" s="76">
        <f>'Formula factor data'!I49</f>
        <v>93.134481717962998</v>
      </c>
      <c r="J45" s="76">
        <f>'Formula factor data'!J49</f>
        <v>83.169782608695655</v>
      </c>
      <c r="K45" s="77">
        <f>F45*'National calculations'!$E$39</f>
        <v>5.3600922005556937</v>
      </c>
      <c r="L45" s="77">
        <f>F45*'National calculations'!$E$40</f>
        <v>1.9131241229648934</v>
      </c>
      <c r="M45" s="77">
        <f>F45*'National calculations'!$E$41</f>
        <v>0.36856374809835596</v>
      </c>
      <c r="N45" s="77">
        <f>F45*'National calculations'!$E$42</f>
        <v>1.3728500849960446</v>
      </c>
      <c r="O45" s="78">
        <f t="shared" si="12"/>
        <v>3896271.9249435156</v>
      </c>
      <c r="P45" s="78">
        <f t="shared" si="13"/>
        <v>559124.82561221789</v>
      </c>
      <c r="Q45" s="78">
        <f t="shared" si="14"/>
        <v>19565.816385727041</v>
      </c>
      <c r="R45" s="78">
        <f t="shared" si="15"/>
        <v>65082.396580366709</v>
      </c>
      <c r="S45" s="77">
        <f t="shared" si="16"/>
        <v>5.3600922005556928</v>
      </c>
      <c r="T45" s="77">
        <f t="shared" si="17"/>
        <v>0.76918671864632704</v>
      </c>
      <c r="U45" s="77">
        <f t="shared" si="18"/>
        <v>2.6916647971935548E-2</v>
      </c>
      <c r="V45" s="77">
        <f t="shared" si="19"/>
        <v>8.9533701195394194E-2</v>
      </c>
      <c r="W45" s="77">
        <f t="shared" si="9"/>
        <v>6.2457292683693497</v>
      </c>
      <c r="X45" s="77">
        <v>0</v>
      </c>
      <c r="Y45" s="77">
        <v>0</v>
      </c>
      <c r="Z45" s="77">
        <v>-5.0317943594761161E-2</v>
      </c>
      <c r="AA45" s="77">
        <f t="shared" si="10"/>
        <v>6.25</v>
      </c>
      <c r="AB45" s="221"/>
      <c r="AC45" s="76">
        <v>500.29</v>
      </c>
      <c r="AD45" s="223"/>
    </row>
    <row r="46" spans="1:30" x14ac:dyDescent="0.35">
      <c r="A46" s="75" t="s">
        <v>66</v>
      </c>
      <c r="B46" s="74">
        <v>806</v>
      </c>
      <c r="C46" s="75" t="s">
        <v>71</v>
      </c>
      <c r="D46" s="77">
        <f>'3-4YO 2026-27 rates'!D44</f>
        <v>5.91</v>
      </c>
      <c r="E46" s="77">
        <f t="shared" si="11"/>
        <v>5.91</v>
      </c>
      <c r="F46" s="76">
        <f>ACA!I53</f>
        <v>1.0172687213205258</v>
      </c>
      <c r="G46" s="76">
        <f>'Formula factor data'!D50</f>
        <v>2321.4</v>
      </c>
      <c r="H46" s="76">
        <f>'Formula factor data'!H50</f>
        <v>1026.231687829933</v>
      </c>
      <c r="I46" s="76">
        <f>'Formula factor data'!I50</f>
        <v>541.07594357537994</v>
      </c>
      <c r="J46" s="76">
        <f>'Formula factor data'!J50</f>
        <v>141.54117647058825</v>
      </c>
      <c r="K46" s="77">
        <f>F46*'National calculations'!$E$39</f>
        <v>5.3753142994693377</v>
      </c>
      <c r="L46" s="77">
        <f>F46*'National calculations'!$E$40</f>
        <v>1.9185571945510187</v>
      </c>
      <c r="M46" s="77">
        <f>F46*'National calculations'!$E$41</f>
        <v>0.36961043043508052</v>
      </c>
      <c r="N46" s="77">
        <f>F46*'National calculations'!$E$42</f>
        <v>1.3767488350558381</v>
      </c>
      <c r="O46" s="78">
        <f t="shared" si="12"/>
        <v>7112605.1304292288</v>
      </c>
      <c r="P46" s="78">
        <f t="shared" si="13"/>
        <v>1122263.9871385414</v>
      </c>
      <c r="Q46" s="78">
        <f t="shared" si="14"/>
        <v>113992.76806968921</v>
      </c>
      <c r="R46" s="78">
        <f t="shared" si="15"/>
        <v>111073.99039643965</v>
      </c>
      <c r="S46" s="77">
        <f t="shared" si="16"/>
        <v>5.3753142994693377</v>
      </c>
      <c r="T46" s="77">
        <f t="shared" si="17"/>
        <v>0.84814516583197785</v>
      </c>
      <c r="U46" s="77">
        <f t="shared" si="18"/>
        <v>8.6149441028243096E-2</v>
      </c>
      <c r="V46" s="77">
        <f t="shared" si="19"/>
        <v>8.3943589996689577E-2</v>
      </c>
      <c r="W46" s="77">
        <f t="shared" si="9"/>
        <v>6.3935524963262482</v>
      </c>
      <c r="X46" s="77">
        <v>0</v>
      </c>
      <c r="Y46" s="77">
        <v>0</v>
      </c>
      <c r="Z46" s="77">
        <v>-5.1508863105794056E-2</v>
      </c>
      <c r="AA46" s="77">
        <f t="shared" si="10"/>
        <v>6.39</v>
      </c>
      <c r="AB46" s="221"/>
      <c r="AC46" s="76">
        <v>826.43</v>
      </c>
      <c r="AD46" s="223"/>
    </row>
    <row r="47" spans="1:30" x14ac:dyDescent="0.35">
      <c r="A47" s="75" t="s">
        <v>66</v>
      </c>
      <c r="B47" s="74">
        <v>391</v>
      </c>
      <c r="C47" s="75" t="s">
        <v>72</v>
      </c>
      <c r="D47" s="77">
        <f>'3-4YO 2026-27 rates'!D45</f>
        <v>5.84</v>
      </c>
      <c r="E47" s="77">
        <f t="shared" si="11"/>
        <v>5.84</v>
      </c>
      <c r="F47" s="76">
        <f>ACA!I54</f>
        <v>1.0170431411073242</v>
      </c>
      <c r="G47" s="76">
        <f>'Formula factor data'!D51</f>
        <v>3913.37</v>
      </c>
      <c r="H47" s="76">
        <f>'Formula factor data'!H51</f>
        <v>1607.5955111251521</v>
      </c>
      <c r="I47" s="76">
        <f>'Formula factor data'!I51</f>
        <v>1181.75173195414</v>
      </c>
      <c r="J47" s="76">
        <f>'Formula factor data'!J51</f>
        <v>187.05565270004536</v>
      </c>
      <c r="K47" s="77">
        <f>F47*'National calculations'!$E$39</f>
        <v>5.3741223189038427</v>
      </c>
      <c r="L47" s="77">
        <f>F47*'National calculations'!$E$40</f>
        <v>1.9181317528443038</v>
      </c>
      <c r="M47" s="77">
        <f>F47*'National calculations'!$E$41</f>
        <v>0.36952846900448538</v>
      </c>
      <c r="N47" s="77">
        <f>F47*'National calculations'!$E$42</f>
        <v>1.3764435398184756</v>
      </c>
      <c r="O47" s="78">
        <f t="shared" si="12"/>
        <v>11987629.563703377</v>
      </c>
      <c r="P47" s="78">
        <f t="shared" si="13"/>
        <v>1757640.5975029001</v>
      </c>
      <c r="Q47" s="78">
        <f t="shared" si="14"/>
        <v>248913.81770387504</v>
      </c>
      <c r="R47" s="78">
        <f t="shared" si="15"/>
        <v>146758.7805049383</v>
      </c>
      <c r="S47" s="77">
        <f t="shared" si="16"/>
        <v>5.3741223189038427</v>
      </c>
      <c r="T47" s="77">
        <f t="shared" si="17"/>
        <v>0.78796024797530595</v>
      </c>
      <c r="U47" s="77">
        <f t="shared" si="18"/>
        <v>0.11158947614266282</v>
      </c>
      <c r="V47" s="77">
        <f t="shared" si="19"/>
        <v>6.5792793614073239E-2</v>
      </c>
      <c r="W47" s="77">
        <f t="shared" si="9"/>
        <v>6.3394648366358846</v>
      </c>
      <c r="X47" s="77">
        <v>0</v>
      </c>
      <c r="Y47" s="77">
        <v>0</v>
      </c>
      <c r="Z47" s="77">
        <v>-5.1073112580511726E-2</v>
      </c>
      <c r="AA47" s="77">
        <f t="shared" si="10"/>
        <v>6.34</v>
      </c>
      <c r="AB47" s="221"/>
      <c r="AC47" s="76">
        <v>1535.62</v>
      </c>
      <c r="AD47" s="223"/>
    </row>
    <row r="48" spans="1:30" x14ac:dyDescent="0.35">
      <c r="A48" s="75" t="s">
        <v>66</v>
      </c>
      <c r="B48" s="74">
        <v>392</v>
      </c>
      <c r="C48" s="75" t="s">
        <v>73</v>
      </c>
      <c r="D48" s="77">
        <f>'3-4YO 2026-27 rates'!D46</f>
        <v>5.71</v>
      </c>
      <c r="E48" s="77">
        <f t="shared" si="11"/>
        <v>5.71</v>
      </c>
      <c r="F48" s="76">
        <f>ACA!I55</f>
        <v>1.0146812115827006</v>
      </c>
      <c r="G48" s="76">
        <f>'Formula factor data'!D52</f>
        <v>2951.62</v>
      </c>
      <c r="H48" s="76">
        <f>'Formula factor data'!H52</f>
        <v>872.59202844564845</v>
      </c>
      <c r="I48" s="76">
        <f>'Formula factor data'!I52</f>
        <v>222.98741797041916</v>
      </c>
      <c r="J48" s="76">
        <f>'Formula factor data'!J52</f>
        <v>169.60906533142582</v>
      </c>
      <c r="K48" s="77">
        <f>F48*'National calculations'!$E$39</f>
        <v>5.3616417291816241</v>
      </c>
      <c r="L48" s="77">
        <f>F48*'National calculations'!$E$40</f>
        <v>1.9136771807263224</v>
      </c>
      <c r="M48" s="77">
        <f>F48*'National calculations'!$E$41</f>
        <v>0.36867029478762736</v>
      </c>
      <c r="N48" s="77">
        <f>F48*'National calculations'!$E$42</f>
        <v>1.3732469569949239</v>
      </c>
      <c r="O48" s="78">
        <f t="shared" si="12"/>
        <v>9020551.5075916275</v>
      </c>
      <c r="P48" s="78">
        <f t="shared" si="13"/>
        <v>951819.88816447486</v>
      </c>
      <c r="Q48" s="78">
        <f t="shared" si="14"/>
        <v>46859.037156739192</v>
      </c>
      <c r="R48" s="78">
        <f t="shared" si="15"/>
        <v>132761.62572172625</v>
      </c>
      <c r="S48" s="77">
        <f t="shared" si="16"/>
        <v>5.361641729181625</v>
      </c>
      <c r="T48" s="77">
        <f t="shared" si="17"/>
        <v>0.56574337242603434</v>
      </c>
      <c r="U48" s="77">
        <f t="shared" si="18"/>
        <v>2.7852107357006085E-2</v>
      </c>
      <c r="V48" s="77">
        <f t="shared" si="19"/>
        <v>7.8910948172574311E-2</v>
      </c>
      <c r="W48" s="77">
        <f t="shared" si="9"/>
        <v>6.0341481571372393</v>
      </c>
      <c r="X48" s="77">
        <v>0.16585184286276267</v>
      </c>
      <c r="Y48" s="77">
        <v>0</v>
      </c>
      <c r="Z48" s="77">
        <v>-4.8613366600908314E-2</v>
      </c>
      <c r="AA48" s="77">
        <f t="shared" si="10"/>
        <v>6.2</v>
      </c>
      <c r="AB48" s="221"/>
      <c r="AC48" s="76">
        <v>1649.83</v>
      </c>
      <c r="AD48" s="223"/>
    </row>
    <row r="49" spans="1:30" x14ac:dyDescent="0.35">
      <c r="A49" s="75" t="s">
        <v>66</v>
      </c>
      <c r="B49" s="74">
        <v>929</v>
      </c>
      <c r="C49" s="75" t="s">
        <v>74</v>
      </c>
      <c r="D49" s="77">
        <f>'3-4YO 2026-27 rates'!D47</f>
        <v>5.71</v>
      </c>
      <c r="E49" s="77">
        <f t="shared" si="11"/>
        <v>5.71</v>
      </c>
      <c r="F49" s="76">
        <f>ACA!I56</f>
        <v>1.0176638162476537</v>
      </c>
      <c r="G49" s="76">
        <f>'Formula factor data'!D53</f>
        <v>3869.24</v>
      </c>
      <c r="H49" s="76">
        <f>'Formula factor data'!H53</f>
        <v>915.33109668397913</v>
      </c>
      <c r="I49" s="76">
        <f>'Formula factor data'!I53</f>
        <v>139.6024674196876</v>
      </c>
      <c r="J49" s="76">
        <f>'Formula factor data'!J53</f>
        <v>219.57853826311262</v>
      </c>
      <c r="K49" s="77">
        <f>F49*'National calculations'!$E$39</f>
        <v>5.3774020068439254</v>
      </c>
      <c r="L49" s="77">
        <f>F49*'National calculations'!$E$40</f>
        <v>1.9193023390728985</v>
      </c>
      <c r="M49" s="77">
        <f>F49*'National calculations'!$E$41</f>
        <v>0.36975398267748982</v>
      </c>
      <c r="N49" s="77">
        <f>F49*'National calculations'!$E$42</f>
        <v>1.3772835477323013</v>
      </c>
      <c r="O49" s="78">
        <f t="shared" si="12"/>
        <v>11859681.596347651</v>
      </c>
      <c r="P49" s="78">
        <f t="shared" si="13"/>
        <v>1001374.3554882817</v>
      </c>
      <c r="Q49" s="78">
        <f t="shared" si="14"/>
        <v>29422.583942419384</v>
      </c>
      <c r="R49" s="78">
        <f t="shared" si="15"/>
        <v>172380.48766538879</v>
      </c>
      <c r="S49" s="77">
        <f t="shared" si="16"/>
        <v>5.3774020068439263</v>
      </c>
      <c r="T49" s="77">
        <f t="shared" si="17"/>
        <v>0.45404190871895317</v>
      </c>
      <c r="U49" s="77">
        <f t="shared" si="18"/>
        <v>1.3340751237978003E-2</v>
      </c>
      <c r="V49" s="77">
        <f t="shared" si="19"/>
        <v>7.8160545271136611E-2</v>
      </c>
      <c r="W49" s="77">
        <f t="shared" si="9"/>
        <v>5.9229452120719932</v>
      </c>
      <c r="X49" s="77">
        <v>0.27705478792800875</v>
      </c>
      <c r="Y49" s="77">
        <v>0</v>
      </c>
      <c r="Z49" s="77">
        <v>-4.7717473859336224E-2</v>
      </c>
      <c r="AA49" s="77">
        <f t="shared" si="10"/>
        <v>6.2</v>
      </c>
      <c r="AB49" s="221"/>
      <c r="AC49" s="76">
        <v>2057.09</v>
      </c>
      <c r="AD49" s="223"/>
    </row>
    <row r="50" spans="1:30" x14ac:dyDescent="0.35">
      <c r="A50" s="75" t="s">
        <v>66</v>
      </c>
      <c r="B50" s="74">
        <v>807</v>
      </c>
      <c r="C50" s="75" t="s">
        <v>75</v>
      </c>
      <c r="D50" s="77">
        <f>'3-4YO 2026-27 rates'!D48</f>
        <v>5.75</v>
      </c>
      <c r="E50" s="77">
        <f t="shared" si="11"/>
        <v>5.75</v>
      </c>
      <c r="F50" s="76">
        <f>ACA!I57</f>
        <v>1.0203930391338856</v>
      </c>
      <c r="G50" s="76">
        <f>'Formula factor data'!D54</f>
        <v>1641.43</v>
      </c>
      <c r="H50" s="76">
        <f>'Formula factor data'!H54</f>
        <v>561.77366067225319</v>
      </c>
      <c r="I50" s="76">
        <f>'Formula factor data'!I54</f>
        <v>61.352808809825397</v>
      </c>
      <c r="J50" s="76">
        <f>'Formula factor data'!J54</f>
        <v>127.35232758620691</v>
      </c>
      <c r="K50" s="77">
        <f>F50*'National calculations'!$E$39</f>
        <v>5.3918233986544957</v>
      </c>
      <c r="L50" s="77">
        <f>F50*'National calculations'!$E$40</f>
        <v>1.9244496222775924</v>
      </c>
      <c r="M50" s="77">
        <f>F50*'National calculations'!$E$41</f>
        <v>0.37074560782489824</v>
      </c>
      <c r="N50" s="77">
        <f>F50*'National calculations'!$E$42</f>
        <v>1.3809772172126231</v>
      </c>
      <c r="O50" s="78">
        <f t="shared" si="12"/>
        <v>5044671.388314466</v>
      </c>
      <c r="P50" s="78">
        <f t="shared" si="13"/>
        <v>616229.91217914422</v>
      </c>
      <c r="Q50" s="78">
        <f t="shared" si="14"/>
        <v>12965.382104559189</v>
      </c>
      <c r="R50" s="78">
        <f t="shared" si="15"/>
        <v>100246.27788466372</v>
      </c>
      <c r="S50" s="77">
        <f t="shared" si="16"/>
        <v>5.3918233986544957</v>
      </c>
      <c r="T50" s="77">
        <f t="shared" si="17"/>
        <v>0.65863613378957253</v>
      </c>
      <c r="U50" s="77">
        <f t="shared" si="18"/>
        <v>1.3857602452717136E-2</v>
      </c>
      <c r="V50" s="77">
        <f t="shared" si="19"/>
        <v>0.10714478409408285</v>
      </c>
      <c r="W50" s="77">
        <f t="shared" si="9"/>
        <v>6.1714619189908682</v>
      </c>
      <c r="X50" s="77">
        <v>2.853808100913291E-2</v>
      </c>
      <c r="Y50" s="77">
        <v>0</v>
      </c>
      <c r="Z50" s="77">
        <v>-4.971961790109436E-2</v>
      </c>
      <c r="AA50" s="77">
        <f t="shared" si="10"/>
        <v>6.2</v>
      </c>
      <c r="AB50" s="221"/>
      <c r="AC50" s="76">
        <v>777.98</v>
      </c>
      <c r="AD50" s="223"/>
    </row>
    <row r="51" spans="1:30" x14ac:dyDescent="0.35">
      <c r="A51" s="75" t="s">
        <v>66</v>
      </c>
      <c r="B51" s="74">
        <v>393</v>
      </c>
      <c r="C51" s="75" t="s">
        <v>76</v>
      </c>
      <c r="D51" s="77">
        <f>'3-4YO 2026-27 rates'!D49</f>
        <v>5.71</v>
      </c>
      <c r="E51" s="77">
        <f t="shared" si="11"/>
        <v>5.71</v>
      </c>
      <c r="F51" s="76">
        <f>ACA!I58</f>
        <v>1.0132333574431138</v>
      </c>
      <c r="G51" s="76">
        <f>'Formula factor data'!D55</f>
        <v>1980.8</v>
      </c>
      <c r="H51" s="76">
        <f>'Formula factor data'!H55</f>
        <v>677.23330552311018</v>
      </c>
      <c r="I51" s="76">
        <f>'Formula factor data'!I55</f>
        <v>153.700553104704</v>
      </c>
      <c r="J51" s="76">
        <f>'Formula factor data'!J55</f>
        <v>146.22531017369727</v>
      </c>
      <c r="K51" s="77">
        <f>F51*'National calculations'!$E$39</f>
        <v>5.3539911734366639</v>
      </c>
      <c r="L51" s="77">
        <f>F51*'National calculations'!$E$40</f>
        <v>1.910946544348789</v>
      </c>
      <c r="M51" s="77">
        <f>F51*'National calculations'!$E$41</f>
        <v>0.36814423713882316</v>
      </c>
      <c r="N51" s="77">
        <f>F51*'National calculations'!$E$42</f>
        <v>1.3712874634429948</v>
      </c>
      <c r="O51" s="78">
        <f t="shared" si="12"/>
        <v>6044955.8583157063</v>
      </c>
      <c r="P51" s="78">
        <f t="shared" si="13"/>
        <v>737669.28759715811</v>
      </c>
      <c r="Q51" s="78">
        <f t="shared" si="14"/>
        <v>32252.864536211462</v>
      </c>
      <c r="R51" s="78">
        <f t="shared" si="15"/>
        <v>114294.65276717505</v>
      </c>
      <c r="S51" s="77">
        <f t="shared" si="16"/>
        <v>5.3539911734366639</v>
      </c>
      <c r="T51" s="77">
        <f t="shared" si="17"/>
        <v>0.65335048713009636</v>
      </c>
      <c r="U51" s="77">
        <f t="shared" si="18"/>
        <v>2.8566222168086845E-2</v>
      </c>
      <c r="V51" s="77">
        <f t="shared" si="19"/>
        <v>0.10123027800850892</v>
      </c>
      <c r="W51" s="77">
        <f t="shared" si="9"/>
        <v>6.1371381607433566</v>
      </c>
      <c r="X51" s="77">
        <v>6.2861839256645347E-2</v>
      </c>
      <c r="Y51" s="77">
        <v>0</v>
      </c>
      <c r="Z51" s="77">
        <v>-4.9443092797740285E-2</v>
      </c>
      <c r="AA51" s="77">
        <f t="shared" si="10"/>
        <v>6.2</v>
      </c>
      <c r="AB51" s="221"/>
      <c r="AC51" s="76">
        <v>935.7</v>
      </c>
      <c r="AD51" s="223"/>
    </row>
    <row r="52" spans="1:30" x14ac:dyDescent="0.35">
      <c r="A52" s="75" t="s">
        <v>66</v>
      </c>
      <c r="B52" s="74">
        <v>808</v>
      </c>
      <c r="C52" s="75" t="s">
        <v>77</v>
      </c>
      <c r="D52" s="77">
        <f>'3-4YO 2026-27 rates'!D50</f>
        <v>5.71</v>
      </c>
      <c r="E52" s="77">
        <f t="shared" si="11"/>
        <v>5.71</v>
      </c>
      <c r="F52" s="76">
        <f>ACA!I59</f>
        <v>1.0281001058886434</v>
      </c>
      <c r="G52" s="76">
        <f>'Formula factor data'!D56</f>
        <v>2752.03</v>
      </c>
      <c r="H52" s="76">
        <f>'Formula factor data'!H56</f>
        <v>802.00734444185503</v>
      </c>
      <c r="I52" s="76">
        <f>'Formula factor data'!I56</f>
        <v>243.80739851804819</v>
      </c>
      <c r="J52" s="76">
        <f>'Formula factor data'!J56</f>
        <v>164.21705696915109</v>
      </c>
      <c r="K52" s="77">
        <f>F52*'National calculations'!$E$39</f>
        <v>5.4325480422668901</v>
      </c>
      <c r="L52" s="77">
        <f>F52*'National calculations'!$E$40</f>
        <v>1.9389850621877385</v>
      </c>
      <c r="M52" s="77">
        <f>F52*'National calculations'!$E$41</f>
        <v>0.37354586325486977</v>
      </c>
      <c r="N52" s="77">
        <f>F52*'National calculations'!$E$42</f>
        <v>1.391407789738766</v>
      </c>
      <c r="O52" s="78">
        <f t="shared" si="12"/>
        <v>8521805.0575930588</v>
      </c>
      <c r="P52" s="78">
        <f t="shared" si="13"/>
        <v>886395.74856343947</v>
      </c>
      <c r="Q52" s="78">
        <f t="shared" si="14"/>
        <v>51911.749733988567</v>
      </c>
      <c r="R52" s="78">
        <f t="shared" si="15"/>
        <v>130240.94859666537</v>
      </c>
      <c r="S52" s="77">
        <f t="shared" si="16"/>
        <v>5.432548042266891</v>
      </c>
      <c r="T52" s="77">
        <f t="shared" si="17"/>
        <v>0.5650666092439447</v>
      </c>
      <c r="U52" s="77">
        <f t="shared" si="18"/>
        <v>3.309311495417868E-2</v>
      </c>
      <c r="V52" s="77">
        <f t="shared" si="19"/>
        <v>8.3027035415621023E-2</v>
      </c>
      <c r="W52" s="77">
        <f t="shared" si="9"/>
        <v>6.1137348018806348</v>
      </c>
      <c r="X52" s="77">
        <v>8.626519811936717E-2</v>
      </c>
      <c r="Y52" s="77">
        <v>0</v>
      </c>
      <c r="Z52" s="77">
        <v>-4.9254546538275434E-2</v>
      </c>
      <c r="AA52" s="77">
        <f t="shared" si="10"/>
        <v>6.2</v>
      </c>
      <c r="AB52" s="221"/>
      <c r="AC52" s="76">
        <v>1301.57</v>
      </c>
      <c r="AD52" s="223"/>
    </row>
    <row r="53" spans="1:30" x14ac:dyDescent="0.35">
      <c r="A53" s="75" t="s">
        <v>66</v>
      </c>
      <c r="B53" s="74">
        <v>394</v>
      </c>
      <c r="C53" s="75" t="s">
        <v>78</v>
      </c>
      <c r="D53" s="77">
        <f>'3-4YO 2026-27 rates'!D51</f>
        <v>5.71</v>
      </c>
      <c r="E53" s="77">
        <f t="shared" si="11"/>
        <v>5.71</v>
      </c>
      <c r="F53" s="76">
        <f>ACA!I60</f>
        <v>1.0219896793538736</v>
      </c>
      <c r="G53" s="76">
        <f>'Formula factor data'!D57</f>
        <v>3726.18</v>
      </c>
      <c r="H53" s="76">
        <f>'Formula factor data'!H57</f>
        <v>1085.5650444856349</v>
      </c>
      <c r="I53" s="76">
        <f>'Formula factor data'!I57</f>
        <v>315.79435949818139</v>
      </c>
      <c r="J53" s="76">
        <f>'Formula factor data'!J57</f>
        <v>297.40660741753544</v>
      </c>
      <c r="K53" s="77">
        <f>F53*'National calculations'!$E$39</f>
        <v>5.4002601497564751</v>
      </c>
      <c r="L53" s="77">
        <f>F53*'National calculations'!$E$40</f>
        <v>1.9274608675041154</v>
      </c>
      <c r="M53" s="77">
        <f>F53*'National calculations'!$E$41</f>
        <v>0.37132572482504911</v>
      </c>
      <c r="N53" s="77">
        <f>F53*'National calculations'!$E$42</f>
        <v>1.3831380745326225</v>
      </c>
      <c r="O53" s="78">
        <f t="shared" si="12"/>
        <v>11469734.577947162</v>
      </c>
      <c r="P53" s="78">
        <f t="shared" si="13"/>
        <v>1192658.9611545622</v>
      </c>
      <c r="Q53" s="78">
        <f t="shared" si="14"/>
        <v>66839.664578704876</v>
      </c>
      <c r="R53" s="78">
        <f t="shared" si="15"/>
        <v>234472.0093319586</v>
      </c>
      <c r="S53" s="77">
        <f t="shared" si="16"/>
        <v>5.4002601497564751</v>
      </c>
      <c r="T53" s="77">
        <f t="shared" si="17"/>
        <v>0.56153598118620807</v>
      </c>
      <c r="U53" s="77">
        <f t="shared" si="18"/>
        <v>3.1469915419095253E-2</v>
      </c>
      <c r="V53" s="77">
        <f t="shared" si="19"/>
        <v>0.1103957410368714</v>
      </c>
      <c r="W53" s="77">
        <f t="shared" si="9"/>
        <v>6.1036617873986492</v>
      </c>
      <c r="X53" s="77">
        <v>9.6338212601351003E-2</v>
      </c>
      <c r="Y53" s="77">
        <v>0</v>
      </c>
      <c r="Z53" s="77">
        <v>-4.9173394545808158E-2</v>
      </c>
      <c r="AA53" s="77">
        <f t="shared" si="10"/>
        <v>6.2</v>
      </c>
      <c r="AB53" s="221"/>
      <c r="AC53" s="76">
        <v>1784.18</v>
      </c>
      <c r="AD53" s="223"/>
    </row>
    <row r="54" spans="1:30" x14ac:dyDescent="0.35">
      <c r="A54" s="75" t="s">
        <v>79</v>
      </c>
      <c r="B54" s="74">
        <v>889</v>
      </c>
      <c r="C54" s="75" t="s">
        <v>80</v>
      </c>
      <c r="D54" s="77">
        <f>'3-4YO 2026-27 rates'!D52</f>
        <v>5.71</v>
      </c>
      <c r="E54" s="77">
        <f t="shared" si="11"/>
        <v>5.71</v>
      </c>
      <c r="F54" s="76">
        <f>ACA!I61</f>
        <v>1.0282633803166901</v>
      </c>
      <c r="G54" s="76">
        <f>'Formula factor data'!D58</f>
        <v>2508.04</v>
      </c>
      <c r="H54" s="76">
        <f>'Formula factor data'!H58</f>
        <v>615.08717374316223</v>
      </c>
      <c r="I54" s="76">
        <f>'Formula factor data'!I58</f>
        <v>1161.626990607584</v>
      </c>
      <c r="J54" s="76">
        <f>'Formula factor data'!J58</f>
        <v>127.50763059701492</v>
      </c>
      <c r="K54" s="77">
        <f>F54*'National calculations'!$E$39</f>
        <v>5.4334107949982213</v>
      </c>
      <c r="L54" s="77">
        <f>F54*'National calculations'!$E$40</f>
        <v>1.9392929958949781</v>
      </c>
      <c r="M54" s="77">
        <f>F54*'National calculations'!$E$41</f>
        <v>0.37360518674566873</v>
      </c>
      <c r="N54" s="77">
        <f>F54*'National calculations'!$E$42</f>
        <v>1.3916287617139151</v>
      </c>
      <c r="O54" s="78">
        <f t="shared" si="12"/>
        <v>7767510.6178637836</v>
      </c>
      <c r="P54" s="78">
        <f t="shared" si="13"/>
        <v>679915.52130582265</v>
      </c>
      <c r="Q54" s="78">
        <f t="shared" si="14"/>
        <v>247374.22519021068</v>
      </c>
      <c r="R54" s="78">
        <f t="shared" si="15"/>
        <v>101142.67306377552</v>
      </c>
      <c r="S54" s="77">
        <f t="shared" si="16"/>
        <v>5.4334107949982213</v>
      </c>
      <c r="T54" s="77">
        <f t="shared" si="17"/>
        <v>0.47560415619565555</v>
      </c>
      <c r="U54" s="77">
        <f t="shared" si="18"/>
        <v>0.173039452622269</v>
      </c>
      <c r="V54" s="77">
        <f t="shared" si="19"/>
        <v>7.0749783128179436E-2</v>
      </c>
      <c r="W54" s="77">
        <f t="shared" si="9"/>
        <v>6.1528041869443255</v>
      </c>
      <c r="X54" s="77">
        <v>4.7195813055675551E-2</v>
      </c>
      <c r="Y54" s="77">
        <v>0</v>
      </c>
      <c r="Z54" s="77">
        <v>-4.9569304195778763E-2</v>
      </c>
      <c r="AA54" s="77">
        <f t="shared" si="10"/>
        <v>6.2</v>
      </c>
      <c r="AB54" s="221"/>
      <c r="AC54" s="76">
        <v>1023.37</v>
      </c>
      <c r="AD54" s="223"/>
    </row>
    <row r="55" spans="1:30" x14ac:dyDescent="0.35">
      <c r="A55" s="75" t="s">
        <v>79</v>
      </c>
      <c r="B55" s="74">
        <v>890</v>
      </c>
      <c r="C55" s="75" t="s">
        <v>81</v>
      </c>
      <c r="D55" s="77">
        <f>'3-4YO 2026-27 rates'!D53</f>
        <v>5.86</v>
      </c>
      <c r="E55" s="77">
        <f t="shared" si="11"/>
        <v>5.86</v>
      </c>
      <c r="F55" s="76">
        <f>ACA!I62</f>
        <v>1.0341461783408674</v>
      </c>
      <c r="G55" s="76">
        <f>'Formula factor data'!D59</f>
        <v>1643.66</v>
      </c>
      <c r="H55" s="76">
        <f>'Formula factor data'!H59</f>
        <v>652.32992191088658</v>
      </c>
      <c r="I55" s="76">
        <f>'Formula factor data'!I59</f>
        <v>196.27935663641401</v>
      </c>
      <c r="J55" s="76">
        <f>'Formula factor data'!J59</f>
        <v>115.50939475453934</v>
      </c>
      <c r="K55" s="77">
        <f>F55*'National calculations'!$E$39</f>
        <v>5.4644958836060784</v>
      </c>
      <c r="L55" s="77">
        <f>F55*'National calculations'!$E$40</f>
        <v>1.9503878858063919</v>
      </c>
      <c r="M55" s="77">
        <f>F55*'National calculations'!$E$41</f>
        <v>0.37574261952454774</v>
      </c>
      <c r="N55" s="77">
        <f>F55*'National calculations'!$E$42</f>
        <v>1.3995904095626186</v>
      </c>
      <c r="O55" s="78">
        <f t="shared" si="12"/>
        <v>5119610.7833073409</v>
      </c>
      <c r="P55" s="78">
        <f t="shared" si="13"/>
        <v>725208.93502909294</v>
      </c>
      <c r="Q55" s="78">
        <f t="shared" si="14"/>
        <v>42037.796184060702</v>
      </c>
      <c r="R55" s="78">
        <f t="shared" si="15"/>
        <v>92149.529434316471</v>
      </c>
      <c r="S55" s="77">
        <f t="shared" si="16"/>
        <v>5.4644958836060775</v>
      </c>
      <c r="T55" s="77">
        <f t="shared" si="17"/>
        <v>0.77406299188641359</v>
      </c>
      <c r="U55" s="77">
        <f t="shared" si="18"/>
        <v>4.4869693015075575E-2</v>
      </c>
      <c r="V55" s="77">
        <f t="shared" si="19"/>
        <v>9.8357227840816172E-2</v>
      </c>
      <c r="W55" s="77">
        <f t="shared" si="9"/>
        <v>6.3817857963483844</v>
      </c>
      <c r="X55" s="77">
        <v>0</v>
      </c>
      <c r="Y55" s="77">
        <v>0</v>
      </c>
      <c r="Z55" s="77">
        <v>-5.1414066146088899E-2</v>
      </c>
      <c r="AA55" s="77">
        <f t="shared" si="10"/>
        <v>6.38</v>
      </c>
      <c r="AB55" s="221"/>
      <c r="AC55" s="76">
        <v>801.56</v>
      </c>
      <c r="AD55" s="223"/>
    </row>
    <row r="56" spans="1:30" x14ac:dyDescent="0.35">
      <c r="A56" s="75" t="s">
        <v>79</v>
      </c>
      <c r="B56" s="74">
        <v>350</v>
      </c>
      <c r="C56" s="75" t="s">
        <v>82</v>
      </c>
      <c r="D56" s="77">
        <f>'3-4YO 2026-27 rates'!D54</f>
        <v>5.85</v>
      </c>
      <c r="E56" s="77">
        <f t="shared" si="11"/>
        <v>5.85</v>
      </c>
      <c r="F56" s="76">
        <f>ACA!I63</f>
        <v>1.0608253305476454</v>
      </c>
      <c r="G56" s="76">
        <f>'Formula factor data'!D60</f>
        <v>4746.6000000000004</v>
      </c>
      <c r="H56" s="76">
        <f>'Formula factor data'!H60</f>
        <v>1303.3508896551725</v>
      </c>
      <c r="I56" s="76">
        <f>'Formula factor data'!I60</f>
        <v>1625.6976224742</v>
      </c>
      <c r="J56" s="76">
        <f>'Formula factor data'!J60</f>
        <v>203.56696483274112</v>
      </c>
      <c r="K56" s="77">
        <f>F56*'National calculations'!$E$39</f>
        <v>5.6054702646611183</v>
      </c>
      <c r="L56" s="77">
        <f>F56*'National calculations'!$E$40</f>
        <v>2.0007044622802965</v>
      </c>
      <c r="M56" s="77">
        <f>F56*'National calculations'!$E$41</f>
        <v>0.38543611812931139</v>
      </c>
      <c r="N56" s="77">
        <f>F56*'National calculations'!$E$42</f>
        <v>1.4356973800721207</v>
      </c>
      <c r="O56" s="78">
        <f t="shared" si="12"/>
        <v>15165947.340197064</v>
      </c>
      <c r="P56" s="78">
        <f t="shared" si="13"/>
        <v>1486343.3662845558</v>
      </c>
      <c r="Q56" s="78">
        <f t="shared" si="14"/>
        <v>357163.4710893486</v>
      </c>
      <c r="R56" s="78">
        <f t="shared" si="15"/>
        <v>166588.51810537197</v>
      </c>
      <c r="S56" s="77">
        <f t="shared" si="16"/>
        <v>5.6054702646611183</v>
      </c>
      <c r="T56" s="77">
        <f t="shared" si="17"/>
        <v>0.54936584941855182</v>
      </c>
      <c r="U56" s="77">
        <f t="shared" si="18"/>
        <v>0.13201082477110065</v>
      </c>
      <c r="V56" s="77">
        <f t="shared" si="19"/>
        <v>6.1572611570302943E-2</v>
      </c>
      <c r="W56" s="77">
        <f t="shared" si="9"/>
        <v>6.3484195504210739</v>
      </c>
      <c r="X56" s="77">
        <v>0</v>
      </c>
      <c r="Y56" s="77">
        <v>0</v>
      </c>
      <c r="Z56" s="77">
        <v>-5.1145255122045263E-2</v>
      </c>
      <c r="AA56" s="77">
        <f t="shared" si="10"/>
        <v>6.35</v>
      </c>
      <c r="AB56" s="221"/>
      <c r="AC56" s="76">
        <v>2073.25</v>
      </c>
      <c r="AD56" s="223"/>
    </row>
    <row r="57" spans="1:30" x14ac:dyDescent="0.35">
      <c r="A57" s="75" t="s">
        <v>79</v>
      </c>
      <c r="B57" s="74">
        <v>351</v>
      </c>
      <c r="C57" s="75" t="s">
        <v>83</v>
      </c>
      <c r="D57" s="77">
        <f>'3-4YO 2026-27 rates'!D55</f>
        <v>5.71</v>
      </c>
      <c r="E57" s="77">
        <f t="shared" si="11"/>
        <v>5.71</v>
      </c>
      <c r="F57" s="76">
        <f>ACA!I64</f>
        <v>1.0580732529016645</v>
      </c>
      <c r="G57" s="76">
        <f>'Formula factor data'!D61</f>
        <v>2706.95</v>
      </c>
      <c r="H57" s="76">
        <f>'Formula factor data'!H61</f>
        <v>595.98004778240625</v>
      </c>
      <c r="I57" s="76">
        <f>'Formula factor data'!I61</f>
        <v>547.02181272333996</v>
      </c>
      <c r="J57" s="76">
        <f>'Formula factor data'!J61</f>
        <v>135.4637779209622</v>
      </c>
      <c r="K57" s="77">
        <f>F57*'National calculations'!$E$39</f>
        <v>5.5909281068087786</v>
      </c>
      <c r="L57" s="77">
        <f>F57*'National calculations'!$E$40</f>
        <v>1.9955140752596425</v>
      </c>
      <c r="M57" s="77">
        <f>F57*'National calculations'!$E$41</f>
        <v>0.3844361890230657</v>
      </c>
      <c r="N57" s="77">
        <f>F57*'National calculations'!$E$42</f>
        <v>1.4319727794688808</v>
      </c>
      <c r="O57" s="78">
        <f t="shared" si="12"/>
        <v>8626586.8180738334</v>
      </c>
      <c r="P57" s="78">
        <f t="shared" si="13"/>
        <v>677893.3471365124</v>
      </c>
      <c r="Q57" s="78">
        <f t="shared" si="14"/>
        <v>119868.13916763448</v>
      </c>
      <c r="R57" s="78">
        <f t="shared" si="15"/>
        <v>110568.8522744962</v>
      </c>
      <c r="S57" s="77">
        <f t="shared" si="16"/>
        <v>5.5909281068087786</v>
      </c>
      <c r="T57" s="77">
        <f t="shared" si="17"/>
        <v>0.43934560074020795</v>
      </c>
      <c r="U57" s="77">
        <f t="shared" si="18"/>
        <v>7.7687057757199043E-2</v>
      </c>
      <c r="V57" s="77">
        <f t="shared" si="19"/>
        <v>7.1660149831668643E-2</v>
      </c>
      <c r="W57" s="77">
        <f t="shared" si="9"/>
        <v>6.1796209151378543</v>
      </c>
      <c r="X57" s="77">
        <v>2.0379084862145902E-2</v>
      </c>
      <c r="Y57" s="77">
        <v>0</v>
      </c>
      <c r="Z57" s="77">
        <v>-4.9785349842116133E-2</v>
      </c>
      <c r="AA57" s="77">
        <f t="shared" si="10"/>
        <v>6.2</v>
      </c>
      <c r="AB57" s="221"/>
      <c r="AC57" s="76">
        <v>1338.19</v>
      </c>
      <c r="AD57" s="223"/>
    </row>
    <row r="58" spans="1:30" x14ac:dyDescent="0.35">
      <c r="A58" s="75" t="s">
        <v>79</v>
      </c>
      <c r="B58" s="74">
        <v>895</v>
      </c>
      <c r="C58" s="75" t="s">
        <v>84</v>
      </c>
      <c r="D58" s="77">
        <f>'3-4YO 2026-27 rates'!D56</f>
        <v>5.71</v>
      </c>
      <c r="E58" s="77">
        <f t="shared" si="11"/>
        <v>5.71</v>
      </c>
      <c r="F58" s="76">
        <f>ACA!I65</f>
        <v>1.0519521745848841</v>
      </c>
      <c r="G58" s="76">
        <f>'Formula factor data'!D62</f>
        <v>5325.08</v>
      </c>
      <c r="H58" s="76">
        <f>'Formula factor data'!H62</f>
        <v>818.11001594584923</v>
      </c>
      <c r="I58" s="76">
        <f>'Formula factor data'!I62</f>
        <v>595.78232056083993</v>
      </c>
      <c r="J58" s="76">
        <f>'Formula factor data'!J62</f>
        <v>209.80729813308901</v>
      </c>
      <c r="K58" s="77">
        <f>F58*'National calculations'!$E$39</f>
        <v>5.5585839295871979</v>
      </c>
      <c r="L58" s="77">
        <f>F58*'National calculations'!$E$40</f>
        <v>1.9839697914367556</v>
      </c>
      <c r="M58" s="77">
        <f>F58*'National calculations'!$E$41</f>
        <v>0.38221218041651461</v>
      </c>
      <c r="N58" s="77">
        <f>F58*'National calculations'!$E$42</f>
        <v>1.4236886483781563</v>
      </c>
      <c r="O58" s="78">
        <f t="shared" si="12"/>
        <v>16871945.343706731</v>
      </c>
      <c r="P58" s="78">
        <f t="shared" si="13"/>
        <v>925170.16789379215</v>
      </c>
      <c r="Q58" s="78">
        <f t="shared" si="14"/>
        <v>129797.69808324661</v>
      </c>
      <c r="R58" s="78">
        <f t="shared" si="15"/>
        <v>170259.1531584131</v>
      </c>
      <c r="S58" s="77">
        <f t="shared" si="16"/>
        <v>5.558583929587197</v>
      </c>
      <c r="T58" s="77">
        <f t="shared" si="17"/>
        <v>0.30480397622353228</v>
      </c>
      <c r="U58" s="77">
        <f t="shared" si="18"/>
        <v>4.2762786623894752E-2</v>
      </c>
      <c r="V58" s="77">
        <f t="shared" si="19"/>
        <v>5.6093104460209112E-2</v>
      </c>
      <c r="W58" s="77">
        <f t="shared" si="9"/>
        <v>5.9622437968948336</v>
      </c>
      <c r="X58" s="77">
        <v>0.23775620310516565</v>
      </c>
      <c r="Y58" s="77">
        <v>0</v>
      </c>
      <c r="Z58" s="77">
        <v>-4.8034078036285344E-2</v>
      </c>
      <c r="AA58" s="77">
        <f t="shared" si="10"/>
        <v>6.2</v>
      </c>
      <c r="AB58" s="221"/>
      <c r="AC58" s="76">
        <v>2929.56</v>
      </c>
      <c r="AD58" s="223"/>
    </row>
    <row r="59" spans="1:30" x14ac:dyDescent="0.35">
      <c r="A59" s="75" t="s">
        <v>79</v>
      </c>
      <c r="B59" s="74">
        <v>896</v>
      </c>
      <c r="C59" s="75" t="s">
        <v>85</v>
      </c>
      <c r="D59" s="77">
        <f>'3-4YO 2026-27 rates'!D57</f>
        <v>5.71</v>
      </c>
      <c r="E59" s="77">
        <f t="shared" si="11"/>
        <v>5.71</v>
      </c>
      <c r="F59" s="76">
        <f>ACA!I66</f>
        <v>1.0690766173669213</v>
      </c>
      <c r="G59" s="76">
        <f>'Formula factor data'!D63</f>
        <v>4663.6499999999996</v>
      </c>
      <c r="H59" s="76">
        <f>'Formula factor data'!H63</f>
        <v>885.64628912610817</v>
      </c>
      <c r="I59" s="76">
        <f>'Formula factor data'!I63</f>
        <v>435.87513141123446</v>
      </c>
      <c r="J59" s="76">
        <f>'Formula factor data'!J63</f>
        <v>214.76919951239333</v>
      </c>
      <c r="K59" s="77">
        <f>F59*'National calculations'!$E$39</f>
        <v>5.6490706026043718</v>
      </c>
      <c r="L59" s="77">
        <f>F59*'National calculations'!$E$40</f>
        <v>2.0162662950189225</v>
      </c>
      <c r="M59" s="77">
        <f>F59*'National calculations'!$E$41</f>
        <v>0.38843410834467645</v>
      </c>
      <c r="N59" s="77">
        <f>F59*'National calculations'!$E$42</f>
        <v>1.4468644879149757</v>
      </c>
      <c r="O59" s="78">
        <f t="shared" si="12"/>
        <v>15016814.226026449</v>
      </c>
      <c r="P59" s="78">
        <f t="shared" si="13"/>
        <v>1017848.2943819268</v>
      </c>
      <c r="Q59" s="78">
        <f t="shared" si="14"/>
        <v>96505.997771024675</v>
      </c>
      <c r="R59" s="78">
        <f t="shared" si="15"/>
        <v>177122.89888727269</v>
      </c>
      <c r="S59" s="77">
        <f t="shared" si="16"/>
        <v>5.6490706026043709</v>
      </c>
      <c r="T59" s="77">
        <f t="shared" si="17"/>
        <v>0.38289725045266171</v>
      </c>
      <c r="U59" s="77">
        <f t="shared" si="18"/>
        <v>3.6303918179825145E-2</v>
      </c>
      <c r="V59" s="77">
        <f t="shared" si="19"/>
        <v>6.6630627914274917E-2</v>
      </c>
      <c r="W59" s="77">
        <f t="shared" si="9"/>
        <v>6.1349023991511338</v>
      </c>
      <c r="X59" s="77">
        <v>6.5097600848867287E-2</v>
      </c>
      <c r="Y59" s="77">
        <v>0</v>
      </c>
      <c r="Z59" s="77">
        <v>-4.9425080661628762E-2</v>
      </c>
      <c r="AA59" s="77">
        <f t="shared" si="10"/>
        <v>6.2</v>
      </c>
      <c r="AB59" s="221"/>
      <c r="AC59" s="76">
        <v>2603.5700000000002</v>
      </c>
      <c r="AD59" s="223"/>
    </row>
    <row r="60" spans="1:30" x14ac:dyDescent="0.35">
      <c r="A60" s="75" t="s">
        <v>79</v>
      </c>
      <c r="B60" s="74">
        <v>942</v>
      </c>
      <c r="C60" s="75" t="s">
        <v>86</v>
      </c>
      <c r="D60" s="77">
        <f>'3-4YO 2026-27 rates'!D58</f>
        <v>5.71</v>
      </c>
      <c r="E60" s="77">
        <f t="shared" si="11"/>
        <v>5.71</v>
      </c>
      <c r="F60" s="76">
        <f>ACA!I67</f>
        <v>1.0189760957811669</v>
      </c>
      <c r="G60" s="76">
        <f>'Formula factor data'!D64</f>
        <v>3314.01</v>
      </c>
      <c r="H60" s="76">
        <f>'Formula factor data'!H64</f>
        <v>683.81836379171216</v>
      </c>
      <c r="I60" s="76">
        <f>'Formula factor data'!I64</f>
        <v>213.40560869714312</v>
      </c>
      <c r="J60" s="76">
        <f>'Formula factor data'!J64</f>
        <v>175.65424028268552</v>
      </c>
      <c r="K60" s="77">
        <f>F60*'National calculations'!$E$39</f>
        <v>5.3843361775242524</v>
      </c>
      <c r="L60" s="77">
        <f>F60*'National calculations'!$E$40</f>
        <v>1.9217772832911928</v>
      </c>
      <c r="M60" s="77">
        <f>F60*'National calculations'!$E$41</f>
        <v>0.37023078118025254</v>
      </c>
      <c r="N60" s="77">
        <f>F60*'National calculations'!$E$42</f>
        <v>1.3790595576313247</v>
      </c>
      <c r="O60" s="78">
        <f t="shared" si="12"/>
        <v>10170934.043335974</v>
      </c>
      <c r="P60" s="78">
        <f t="shared" si="13"/>
        <v>749063.5605363911</v>
      </c>
      <c r="Q60" s="78">
        <f t="shared" si="14"/>
        <v>45035.315373228637</v>
      </c>
      <c r="R60" s="78">
        <f t="shared" si="15"/>
        <v>138075.46557317482</v>
      </c>
      <c r="S60" s="77">
        <f t="shared" si="16"/>
        <v>5.3843361775242524</v>
      </c>
      <c r="T60" s="77">
        <f t="shared" si="17"/>
        <v>0.39654273747884439</v>
      </c>
      <c r="U60" s="77">
        <f t="shared" si="18"/>
        <v>2.3841003864258282E-2</v>
      </c>
      <c r="V60" s="77">
        <f t="shared" si="19"/>
        <v>7.3095029556430643E-2</v>
      </c>
      <c r="W60" s="77">
        <f t="shared" si="9"/>
        <v>5.8778149484237865</v>
      </c>
      <c r="X60" s="77">
        <v>0.32218505157621546</v>
      </c>
      <c r="Y60" s="77">
        <v>0</v>
      </c>
      <c r="Z60" s="77">
        <v>-4.7353887484855584E-2</v>
      </c>
      <c r="AA60" s="77">
        <f t="shared" si="10"/>
        <v>6.2</v>
      </c>
      <c r="AB60" s="221"/>
      <c r="AC60" s="76">
        <v>1927.57</v>
      </c>
      <c r="AD60" s="223"/>
    </row>
    <row r="61" spans="1:30" x14ac:dyDescent="0.35">
      <c r="A61" s="75" t="s">
        <v>79</v>
      </c>
      <c r="B61" s="74">
        <v>876</v>
      </c>
      <c r="C61" s="75" t="s">
        <v>87</v>
      </c>
      <c r="D61" s="77">
        <f>'3-4YO 2026-27 rates'!D59</f>
        <v>5.97</v>
      </c>
      <c r="E61" s="77">
        <f t="shared" si="11"/>
        <v>5.97</v>
      </c>
      <c r="F61" s="76">
        <f>ACA!I68</f>
        <v>1.0651958422004286</v>
      </c>
      <c r="G61" s="76">
        <f>'Formula factor data'!D65</f>
        <v>1623.6</v>
      </c>
      <c r="H61" s="76">
        <f>'Formula factor data'!H65</f>
        <v>592.94974087999185</v>
      </c>
      <c r="I61" s="76">
        <f>'Formula factor data'!I65</f>
        <v>101.66280074042399</v>
      </c>
      <c r="J61" s="76">
        <f>'Formula factor data'!J65</f>
        <v>103.4784897817804</v>
      </c>
      <c r="K61" s="77">
        <f>F61*'National calculations'!$E$39</f>
        <v>5.6285643334069917</v>
      </c>
      <c r="L61" s="77">
        <f>F61*'National calculations'!$E$40</f>
        <v>2.0089471973605924</v>
      </c>
      <c r="M61" s="77">
        <f>F61*'National calculations'!$E$41</f>
        <v>0.38702408270479721</v>
      </c>
      <c r="N61" s="77">
        <f>F61*'National calculations'!$E$42</f>
        <v>1.4416123332211337</v>
      </c>
      <c r="O61" s="78">
        <f t="shared" si="12"/>
        <v>5208966.1194801675</v>
      </c>
      <c r="P61" s="78">
        <f t="shared" si="13"/>
        <v>678986.69046643295</v>
      </c>
      <c r="Q61" s="78">
        <f t="shared" si="14"/>
        <v>22427.19275500501</v>
      </c>
      <c r="R61" s="78">
        <f t="shared" si="15"/>
        <v>85030.244242731656</v>
      </c>
      <c r="S61" s="77">
        <f t="shared" si="16"/>
        <v>5.6285643334069917</v>
      </c>
      <c r="T61" s="77">
        <f t="shared" si="17"/>
        <v>0.73368115306513249</v>
      </c>
      <c r="U61" s="77">
        <f t="shared" si="18"/>
        <v>2.4233771989260394E-2</v>
      </c>
      <c r="V61" s="77">
        <f t="shared" si="19"/>
        <v>9.1879691483439066E-2</v>
      </c>
      <c r="W61" s="77">
        <f t="shared" si="9"/>
        <v>6.4783589499448242</v>
      </c>
      <c r="X61" s="77">
        <v>0</v>
      </c>
      <c r="Y61" s="77">
        <v>0</v>
      </c>
      <c r="Z61" s="77">
        <v>-5.2192095786285364E-2</v>
      </c>
      <c r="AA61" s="77">
        <f t="shared" si="10"/>
        <v>6.48</v>
      </c>
      <c r="AB61" s="221"/>
      <c r="AC61" s="76">
        <v>840.31</v>
      </c>
      <c r="AD61" s="223"/>
    </row>
    <row r="62" spans="1:30" x14ac:dyDescent="0.35">
      <c r="A62" s="75" t="s">
        <v>79</v>
      </c>
      <c r="B62" s="74">
        <v>340</v>
      </c>
      <c r="C62" s="75" t="s">
        <v>88</v>
      </c>
      <c r="D62" s="77">
        <f>'3-4YO 2026-27 rates'!D60</f>
        <v>5.86</v>
      </c>
      <c r="E62" s="77">
        <f t="shared" si="11"/>
        <v>5.86</v>
      </c>
      <c r="F62" s="76">
        <f>ACA!I69</f>
        <v>1.0382022441737786</v>
      </c>
      <c r="G62" s="76">
        <f>'Formula factor data'!D66</f>
        <v>2461.0500000000002</v>
      </c>
      <c r="H62" s="76">
        <f>'Formula factor data'!H66</f>
        <v>937.29571910586264</v>
      </c>
      <c r="I62" s="76">
        <f>'Formula factor data'!I66</f>
        <v>221.89114910201403</v>
      </c>
      <c r="J62" s="76">
        <f>'Formula factor data'!J66</f>
        <v>139.73656387665199</v>
      </c>
      <c r="K62" s="77">
        <f>F62*'National calculations'!$E$39</f>
        <v>5.4859284001223978</v>
      </c>
      <c r="L62" s="77">
        <f>F62*'National calculations'!$E$40</f>
        <v>1.9580375796603451</v>
      </c>
      <c r="M62" s="77">
        <f>F62*'National calculations'!$E$41</f>
        <v>0.37721633458818332</v>
      </c>
      <c r="N62" s="77">
        <f>F62*'National calculations'!$E$42</f>
        <v>1.4050797987410468</v>
      </c>
      <c r="O62" s="78">
        <f t="shared" si="12"/>
        <v>7695652.1307990998</v>
      </c>
      <c r="P62" s="78">
        <f t="shared" si="13"/>
        <v>1046098.3375205063</v>
      </c>
      <c r="Q62" s="78">
        <f t="shared" si="14"/>
        <v>47709.550586838421</v>
      </c>
      <c r="R62" s="78">
        <f t="shared" si="15"/>
        <v>111914.38313768581</v>
      </c>
      <c r="S62" s="77">
        <f t="shared" si="16"/>
        <v>5.4859284001223978</v>
      </c>
      <c r="T62" s="77">
        <f t="shared" si="17"/>
        <v>0.74572245231264955</v>
      </c>
      <c r="U62" s="77">
        <f t="shared" si="18"/>
        <v>3.4010266326089188E-2</v>
      </c>
      <c r="V62" s="77">
        <f t="shared" si="19"/>
        <v>7.9779371832580243E-2</v>
      </c>
      <c r="W62" s="77">
        <f t="shared" si="9"/>
        <v>6.3454404905937167</v>
      </c>
      <c r="X62" s="77">
        <v>0</v>
      </c>
      <c r="Y62" s="77">
        <v>0</v>
      </c>
      <c r="Z62" s="77">
        <v>-5.1121254695846829E-2</v>
      </c>
      <c r="AA62" s="77">
        <f t="shared" si="10"/>
        <v>6.35</v>
      </c>
      <c r="AB62" s="221"/>
      <c r="AC62" s="76">
        <v>1423.52</v>
      </c>
      <c r="AD62" s="223"/>
    </row>
    <row r="63" spans="1:30" x14ac:dyDescent="0.35">
      <c r="A63" s="75" t="s">
        <v>79</v>
      </c>
      <c r="B63" s="74">
        <v>888</v>
      </c>
      <c r="C63" s="75" t="s">
        <v>89</v>
      </c>
      <c r="D63" s="77">
        <f>'3-4YO 2026-27 rates'!D61</f>
        <v>5.71</v>
      </c>
      <c r="E63" s="77">
        <f t="shared" si="11"/>
        <v>5.71</v>
      </c>
      <c r="F63" s="76">
        <f>ACA!I70</f>
        <v>1.0286199251865678</v>
      </c>
      <c r="G63" s="76">
        <f>'Formula factor data'!D67</f>
        <v>16631.009999999998</v>
      </c>
      <c r="H63" s="76">
        <f>'Formula factor data'!H67</f>
        <v>4011.7922670137896</v>
      </c>
      <c r="I63" s="76">
        <f>'Formula factor data'!I67</f>
        <v>2659.3751230523726</v>
      </c>
      <c r="J63" s="76">
        <f>'Formula factor data'!J67</f>
        <v>775.3355973402289</v>
      </c>
      <c r="K63" s="77">
        <f>F63*'National calculations'!$E$39</f>
        <v>5.4352948013549369</v>
      </c>
      <c r="L63" s="77">
        <f>F63*'National calculations'!$E$40</f>
        <v>1.9399654354489988</v>
      </c>
      <c r="M63" s="77">
        <f>F63*'National calculations'!$E$41</f>
        <v>0.37373473236135801</v>
      </c>
      <c r="N63" s="77">
        <f>F63*'National calculations'!$E$42</f>
        <v>1.3921113016013227</v>
      </c>
      <c r="O63" s="78">
        <f t="shared" si="12"/>
        <v>51524832.050740711</v>
      </c>
      <c r="P63" s="78">
        <f t="shared" si="13"/>
        <v>4436160.8493587486</v>
      </c>
      <c r="Q63" s="78">
        <f t="shared" si="14"/>
        <v>566523.48442158627</v>
      </c>
      <c r="R63" s="78">
        <f t="shared" si="15"/>
        <v>615231.46512695274</v>
      </c>
      <c r="S63" s="77">
        <f t="shared" si="16"/>
        <v>5.435294801354936</v>
      </c>
      <c r="T63" s="77">
        <f t="shared" si="17"/>
        <v>0.4679654652488533</v>
      </c>
      <c r="U63" s="77">
        <f t="shared" si="18"/>
        <v>5.9761905612613554E-2</v>
      </c>
      <c r="V63" s="77">
        <f t="shared" si="19"/>
        <v>6.4900054031062776E-2</v>
      </c>
      <c r="W63" s="77">
        <f t="shared" si="9"/>
        <v>6.0279222262474654</v>
      </c>
      <c r="X63" s="77">
        <v>0.17207777375253386</v>
      </c>
      <c r="Y63" s="77">
        <v>0</v>
      </c>
      <c r="Z63" s="77">
        <v>-4.8563208160496529E-2</v>
      </c>
      <c r="AA63" s="77">
        <f t="shared" si="10"/>
        <v>6.2</v>
      </c>
      <c r="AB63" s="221"/>
      <c r="AC63" s="76">
        <v>9423.18</v>
      </c>
      <c r="AD63" s="223"/>
    </row>
    <row r="64" spans="1:30" x14ac:dyDescent="0.35">
      <c r="A64" s="75" t="s">
        <v>79</v>
      </c>
      <c r="B64" s="74">
        <v>341</v>
      </c>
      <c r="C64" s="75" t="s">
        <v>90</v>
      </c>
      <c r="D64" s="77">
        <f>'3-4YO 2026-27 rates'!D62</f>
        <v>5.86</v>
      </c>
      <c r="E64" s="77">
        <f t="shared" si="11"/>
        <v>5.86</v>
      </c>
      <c r="F64" s="76">
        <f>ACA!I71</f>
        <v>1.0405959955072814</v>
      </c>
      <c r="G64" s="76">
        <f>'Formula factor data'!D68</f>
        <v>6701.37</v>
      </c>
      <c r="H64" s="76">
        <f>'Formula factor data'!H68</f>
        <v>2369.6963046619517</v>
      </c>
      <c r="I64" s="76">
        <f>'Formula factor data'!I68</f>
        <v>1661.8972505295419</v>
      </c>
      <c r="J64" s="76">
        <f>'Formula factor data'!J68</f>
        <v>426.47349088202452</v>
      </c>
      <c r="K64" s="77">
        <f>F64*'National calculations'!$E$39</f>
        <v>5.4985771383590833</v>
      </c>
      <c r="L64" s="77">
        <f>F64*'National calculations'!$E$40</f>
        <v>1.9625521673465725</v>
      </c>
      <c r="M64" s="77">
        <f>F64*'National calculations'!$E$41</f>
        <v>0.37808607081636697</v>
      </c>
      <c r="N64" s="77">
        <f>F64*'National calculations'!$E$42</f>
        <v>1.4083194484921326</v>
      </c>
      <c r="O64" s="78">
        <f t="shared" si="12"/>
        <v>21003359.930280685</v>
      </c>
      <c r="P64" s="78">
        <f t="shared" si="13"/>
        <v>2650871.9926404622</v>
      </c>
      <c r="Q64" s="78">
        <f t="shared" si="14"/>
        <v>358153.91488534567</v>
      </c>
      <c r="R64" s="78">
        <f t="shared" si="15"/>
        <v>342348.21954102779</v>
      </c>
      <c r="S64" s="77">
        <f t="shared" si="16"/>
        <v>5.4985771383590842</v>
      </c>
      <c r="T64" s="77">
        <f t="shared" si="17"/>
        <v>0.69398535205002521</v>
      </c>
      <c r="U64" s="77">
        <f t="shared" si="18"/>
        <v>9.3762947211277398E-2</v>
      </c>
      <c r="V64" s="77">
        <f t="shared" si="19"/>
        <v>8.9625093298159542E-2</v>
      </c>
      <c r="W64" s="77">
        <f t="shared" si="9"/>
        <v>6.375950530918546</v>
      </c>
      <c r="X64" s="77">
        <v>0</v>
      </c>
      <c r="Y64" s="77">
        <v>0</v>
      </c>
      <c r="Z64" s="77">
        <v>-5.1367055053526123E-2</v>
      </c>
      <c r="AA64" s="77">
        <f t="shared" si="10"/>
        <v>6.38</v>
      </c>
      <c r="AB64" s="221"/>
      <c r="AC64" s="76">
        <v>3153.36</v>
      </c>
      <c r="AD64" s="223"/>
    </row>
    <row r="65" spans="1:30" x14ac:dyDescent="0.35">
      <c r="A65" s="75" t="s">
        <v>79</v>
      </c>
      <c r="B65" s="74">
        <v>352</v>
      </c>
      <c r="C65" s="75" t="s">
        <v>91</v>
      </c>
      <c r="D65" s="77">
        <f>'3-4YO 2026-27 rates'!D63</f>
        <v>6.12</v>
      </c>
      <c r="E65" s="77">
        <f t="shared" si="11"/>
        <v>6.12</v>
      </c>
      <c r="F65" s="76">
        <f>ACA!I72</f>
        <v>1.0443463587593647</v>
      </c>
      <c r="G65" s="76">
        <f>'Formula factor data'!D69</f>
        <v>7869.13</v>
      </c>
      <c r="H65" s="76">
        <f>'Formula factor data'!H69</f>
        <v>3683.1943585666422</v>
      </c>
      <c r="I65" s="76">
        <f>'Formula factor data'!I69</f>
        <v>3586.6948068267147</v>
      </c>
      <c r="J65" s="76">
        <f>'Formula factor data'!J69</f>
        <v>386.09287303995956</v>
      </c>
      <c r="K65" s="77">
        <f>F65*'National calculations'!$E$39</f>
        <v>5.5183943024914459</v>
      </c>
      <c r="L65" s="77">
        <f>F65*'National calculations'!$E$40</f>
        <v>1.9696253096232008</v>
      </c>
      <c r="M65" s="77">
        <f>F65*'National calculations'!$E$41</f>
        <v>0.37944871310236095</v>
      </c>
      <c r="N65" s="77">
        <f>F65*'National calculations'!$E$42</f>
        <v>1.4133951066050048</v>
      </c>
      <c r="O65" s="78">
        <f t="shared" si="12"/>
        <v>24752228.429811772</v>
      </c>
      <c r="P65" s="78">
        <f t="shared" si="13"/>
        <v>4135072.3124697218</v>
      </c>
      <c r="Q65" s="78">
        <f t="shared" si="14"/>
        <v>775751.03538255126</v>
      </c>
      <c r="R65" s="78">
        <f t="shared" si="15"/>
        <v>311050.01314635534</v>
      </c>
      <c r="S65" s="77">
        <f t="shared" si="16"/>
        <v>5.5183943024914468</v>
      </c>
      <c r="T65" s="77">
        <f t="shared" si="17"/>
        <v>0.9218951559949129</v>
      </c>
      <c r="U65" s="77">
        <f t="shared" si="18"/>
        <v>0.17295008835046799</v>
      </c>
      <c r="V65" s="77">
        <f t="shared" si="19"/>
        <v>6.9347154952294127E-2</v>
      </c>
      <c r="W65" s="77">
        <f t="shared" si="9"/>
        <v>6.6825867017891207</v>
      </c>
      <c r="X65" s="77">
        <v>0</v>
      </c>
      <c r="Y65" s="77">
        <v>0</v>
      </c>
      <c r="Z65" s="77">
        <v>-5.3837431351794862E-2</v>
      </c>
      <c r="AA65" s="77">
        <f t="shared" si="10"/>
        <v>6.68</v>
      </c>
      <c r="AB65" s="221"/>
      <c r="AC65" s="76">
        <v>2157.1</v>
      </c>
      <c r="AD65" s="223"/>
    </row>
    <row r="66" spans="1:30" x14ac:dyDescent="0.35">
      <c r="A66" s="75" t="s">
        <v>79</v>
      </c>
      <c r="B66" s="74">
        <v>353</v>
      </c>
      <c r="C66" s="75" t="s">
        <v>92</v>
      </c>
      <c r="D66" s="77">
        <f>'3-4YO 2026-27 rates'!D64</f>
        <v>5.92</v>
      </c>
      <c r="E66" s="77">
        <f t="shared" si="11"/>
        <v>5.92</v>
      </c>
      <c r="F66" s="76">
        <f>ACA!I73</f>
        <v>1.0523666401530494</v>
      </c>
      <c r="G66" s="76">
        <f>'Formula factor data'!D70</f>
        <v>3963.27</v>
      </c>
      <c r="H66" s="76">
        <f>'Formula factor data'!H70</f>
        <v>1328.2736245586982</v>
      </c>
      <c r="I66" s="76">
        <f>'Formula factor data'!I70</f>
        <v>1427.474200082223</v>
      </c>
      <c r="J66" s="76">
        <f>'Formula factor data'!J70</f>
        <v>186.65229386421038</v>
      </c>
      <c r="K66" s="77">
        <f>F66*'National calculations'!$E$39</f>
        <v>5.5607739926929467</v>
      </c>
      <c r="L66" s="77">
        <f>F66*'National calculations'!$E$40</f>
        <v>1.9847514687664831</v>
      </c>
      <c r="M66" s="77">
        <f>F66*'National calculations'!$E$41</f>
        <v>0.3823627707117232</v>
      </c>
      <c r="N66" s="77">
        <f>F66*'National calculations'!$E$42</f>
        <v>1.4242495768488572</v>
      </c>
      <c r="O66" s="78">
        <f t="shared" si="12"/>
        <v>12562143.7829515</v>
      </c>
      <c r="P66" s="78">
        <f t="shared" si="13"/>
        <v>1502687.025541994</v>
      </c>
      <c r="Q66" s="78">
        <f t="shared" si="14"/>
        <v>311113.40444987552</v>
      </c>
      <c r="R66" s="78">
        <f t="shared" si="15"/>
        <v>151528.486815763</v>
      </c>
      <c r="S66" s="77">
        <f t="shared" si="16"/>
        <v>5.5607739926929476</v>
      </c>
      <c r="T66" s="77">
        <f t="shared" si="17"/>
        <v>0.66518128395659548</v>
      </c>
      <c r="U66" s="77">
        <f t="shared" si="18"/>
        <v>0.13771784164665529</v>
      </c>
      <c r="V66" s="77">
        <f t="shared" si="19"/>
        <v>6.707578604384011E-2</v>
      </c>
      <c r="W66" s="77">
        <f t="shared" si="9"/>
        <v>6.4307489043400388</v>
      </c>
      <c r="X66" s="77">
        <v>0</v>
      </c>
      <c r="Y66" s="77">
        <v>0</v>
      </c>
      <c r="Z66" s="77">
        <v>-5.1808531355880483E-2</v>
      </c>
      <c r="AA66" s="77">
        <f t="shared" si="10"/>
        <v>6.43</v>
      </c>
      <c r="AB66" s="221"/>
      <c r="AC66" s="76">
        <v>1547.99</v>
      </c>
      <c r="AD66" s="223"/>
    </row>
    <row r="67" spans="1:30" x14ac:dyDescent="0.35">
      <c r="A67" s="75" t="s">
        <v>79</v>
      </c>
      <c r="B67" s="74">
        <v>354</v>
      </c>
      <c r="C67" s="75" t="s">
        <v>93</v>
      </c>
      <c r="D67" s="77">
        <f>'3-4YO 2026-27 rates'!D65</f>
        <v>5.85</v>
      </c>
      <c r="E67" s="77">
        <f t="shared" si="11"/>
        <v>5.85</v>
      </c>
      <c r="F67" s="76">
        <f>ACA!I74</f>
        <v>1.0529943564285182</v>
      </c>
      <c r="G67" s="76">
        <f>'Formula factor data'!D71</f>
        <v>3514.09</v>
      </c>
      <c r="H67" s="76">
        <f>'Formula factor data'!H71</f>
        <v>1087.8350415323862</v>
      </c>
      <c r="I67" s="76">
        <f>'Formula factor data'!I71</f>
        <v>970.33847519508913</v>
      </c>
      <c r="J67" s="76">
        <f>'Formula factor data'!J71</f>
        <v>178.58675458346735</v>
      </c>
      <c r="K67" s="77">
        <f>F67*'National calculations'!$E$39</f>
        <v>5.5640908864505354</v>
      </c>
      <c r="L67" s="77">
        <f>F67*'National calculations'!$E$40</f>
        <v>1.9859353344955644</v>
      </c>
      <c r="M67" s="77">
        <f>F67*'National calculations'!$E$41</f>
        <v>0.38259084268317434</v>
      </c>
      <c r="N67" s="77">
        <f>F67*'National calculations'!$E$42</f>
        <v>1.4250991140781899</v>
      </c>
      <c r="O67" s="78">
        <f t="shared" si="12"/>
        <v>11145048.201605169</v>
      </c>
      <c r="P67" s="78">
        <f t="shared" si="13"/>
        <v>1231410.9268365209</v>
      </c>
      <c r="Q67" s="78">
        <f t="shared" si="14"/>
        <v>211608.29050029349</v>
      </c>
      <c r="R67" s="78">
        <f t="shared" si="15"/>
        <v>145067.18067350911</v>
      </c>
      <c r="S67" s="77">
        <f t="shared" si="16"/>
        <v>5.5640908864505354</v>
      </c>
      <c r="T67" s="77">
        <f t="shared" si="17"/>
        <v>0.61477368168761048</v>
      </c>
      <c r="U67" s="77">
        <f t="shared" si="18"/>
        <v>0.10564402588231819</v>
      </c>
      <c r="V67" s="77">
        <f t="shared" si="19"/>
        <v>7.242382117219491E-2</v>
      </c>
      <c r="W67" s="77">
        <f t="shared" si="9"/>
        <v>6.3569324151926585</v>
      </c>
      <c r="X67" s="77">
        <v>0</v>
      </c>
      <c r="Y67" s="77">
        <v>0</v>
      </c>
      <c r="Z67" s="77">
        <v>-5.1213837961774367E-2</v>
      </c>
      <c r="AA67" s="77">
        <f t="shared" si="10"/>
        <v>6.36</v>
      </c>
      <c r="AB67" s="221"/>
      <c r="AC67" s="76">
        <v>1509.83</v>
      </c>
      <c r="AD67" s="223"/>
    </row>
    <row r="68" spans="1:30" x14ac:dyDescent="0.35">
      <c r="A68" s="75" t="s">
        <v>79</v>
      </c>
      <c r="B68" s="74">
        <v>355</v>
      </c>
      <c r="C68" s="75" t="s">
        <v>94</v>
      </c>
      <c r="D68" s="77">
        <f>'3-4YO 2026-27 rates'!D66</f>
        <v>5.94</v>
      </c>
      <c r="E68" s="77">
        <f t="shared" si="11"/>
        <v>5.94</v>
      </c>
      <c r="F68" s="76">
        <f>ACA!I75</f>
        <v>1.0626568002180303</v>
      </c>
      <c r="G68" s="76">
        <f>'Formula factor data'!D72</f>
        <v>4684.4399999999996</v>
      </c>
      <c r="H68" s="76">
        <f>'Formula factor data'!H72</f>
        <v>1599.9285025125625</v>
      </c>
      <c r="I68" s="76">
        <f>'Formula factor data'!I72</f>
        <v>1128.4886343710998</v>
      </c>
      <c r="J68" s="76">
        <f>'Formula factor data'!J72</f>
        <v>226.12765770707622</v>
      </c>
      <c r="K68" s="77">
        <f>F68*'National calculations'!$E$39</f>
        <v>5.6151478699014374</v>
      </c>
      <c r="L68" s="77">
        <f>F68*'National calculations'!$E$40</f>
        <v>2.0041585931692891</v>
      </c>
      <c r="M68" s="77">
        <f>F68*'National calculations'!$E$41</f>
        <v>0.38610155714165129</v>
      </c>
      <c r="N68" s="77">
        <f>F68*'National calculations'!$E$42</f>
        <v>1.438176050341142</v>
      </c>
      <c r="O68" s="78">
        <f t="shared" si="12"/>
        <v>14993179.27397822</v>
      </c>
      <c r="P68" s="78">
        <f t="shared" si="13"/>
        <v>1827710.9603572041</v>
      </c>
      <c r="Q68" s="78">
        <f t="shared" si="14"/>
        <v>248355.39479998223</v>
      </c>
      <c r="R68" s="78">
        <f t="shared" si="15"/>
        <v>185370.48753141225</v>
      </c>
      <c r="S68" s="77">
        <f t="shared" si="16"/>
        <v>5.6151478699014374</v>
      </c>
      <c r="T68" s="77">
        <f t="shared" si="17"/>
        <v>0.68450240728177214</v>
      </c>
      <c r="U68" s="77">
        <f t="shared" si="18"/>
        <v>9.3012445233013399E-2</v>
      </c>
      <c r="V68" s="77">
        <f t="shared" si="19"/>
        <v>6.9423747904564168E-2</v>
      </c>
      <c r="W68" s="77">
        <f t="shared" si="9"/>
        <v>6.4620864703207861</v>
      </c>
      <c r="X68" s="77">
        <v>0</v>
      </c>
      <c r="Y68" s="77">
        <v>0</v>
      </c>
      <c r="Z68" s="77">
        <v>-5.2060998571424655E-2</v>
      </c>
      <c r="AA68" s="77">
        <f t="shared" si="10"/>
        <v>6.46</v>
      </c>
      <c r="AB68" s="221"/>
      <c r="AC68" s="76">
        <v>2003.71</v>
      </c>
      <c r="AD68" s="223"/>
    </row>
    <row r="69" spans="1:30" x14ac:dyDescent="0.35">
      <c r="A69" s="75" t="s">
        <v>79</v>
      </c>
      <c r="B69" s="74">
        <v>343</v>
      </c>
      <c r="C69" s="75" t="s">
        <v>95</v>
      </c>
      <c r="D69" s="77">
        <f>'3-4YO 2026-27 rates'!D67</f>
        <v>5.71</v>
      </c>
      <c r="E69" s="77">
        <f t="shared" si="11"/>
        <v>5.71</v>
      </c>
      <c r="F69" s="76">
        <f>ACA!I76</f>
        <v>1.0342069803837637</v>
      </c>
      <c r="G69" s="76">
        <f>'Formula factor data'!D73</f>
        <v>3485.39</v>
      </c>
      <c r="H69" s="76">
        <f>'Formula factor data'!H73</f>
        <v>877.55507499062605</v>
      </c>
      <c r="I69" s="76">
        <f>'Formula factor data'!I73</f>
        <v>303.67040438001527</v>
      </c>
      <c r="J69" s="76">
        <f>'Formula factor data'!J73</f>
        <v>222.77999480339508</v>
      </c>
      <c r="K69" s="77">
        <f>F69*'National calculations'!$E$39</f>
        <v>5.4648171655680295</v>
      </c>
      <c r="L69" s="77">
        <f>F69*'National calculations'!$E$40</f>
        <v>1.9505025577651351</v>
      </c>
      <c r="M69" s="77">
        <f>F69*'National calculations'!$E$41</f>
        <v>0.3757647111005249</v>
      </c>
      <c r="N69" s="77">
        <f>F69*'National calculations'!$E$42</f>
        <v>1.3996726976935443</v>
      </c>
      <c r="O69" s="78">
        <f t="shared" si="12"/>
        <v>10856800.887398519</v>
      </c>
      <c r="P69" s="78">
        <f t="shared" si="13"/>
        <v>975653.84845892491</v>
      </c>
      <c r="Q69" s="78">
        <f t="shared" si="14"/>
        <v>65041.914409832527</v>
      </c>
      <c r="R69" s="78">
        <f t="shared" si="15"/>
        <v>177736.87350161443</v>
      </c>
      <c r="S69" s="77">
        <f t="shared" si="16"/>
        <v>5.4648171655680295</v>
      </c>
      <c r="T69" s="77">
        <f t="shared" si="17"/>
        <v>0.49109953788499738</v>
      </c>
      <c r="U69" s="77">
        <f t="shared" si="18"/>
        <v>3.2739125828568971E-2</v>
      </c>
      <c r="V69" s="77">
        <f t="shared" si="19"/>
        <v>8.9464615529000147E-2</v>
      </c>
      <c r="W69" s="77">
        <f t="shared" si="9"/>
        <v>6.0781204448105965</v>
      </c>
      <c r="X69" s="77">
        <v>0.12187955518940452</v>
      </c>
      <c r="Y69" s="77">
        <v>0</v>
      </c>
      <c r="Z69" s="77">
        <v>-4.8967623885496359E-2</v>
      </c>
      <c r="AA69" s="77">
        <f t="shared" si="10"/>
        <v>6.2</v>
      </c>
      <c r="AB69" s="221"/>
      <c r="AC69" s="76">
        <v>1911.49</v>
      </c>
      <c r="AD69" s="223"/>
    </row>
    <row r="70" spans="1:30" x14ac:dyDescent="0.35">
      <c r="A70" s="75" t="s">
        <v>79</v>
      </c>
      <c r="B70" s="74">
        <v>342</v>
      </c>
      <c r="C70" s="75" t="s">
        <v>96</v>
      </c>
      <c r="D70" s="77">
        <f>'3-4YO 2026-27 rates'!D68</f>
        <v>5.76</v>
      </c>
      <c r="E70" s="77">
        <f t="shared" si="11"/>
        <v>5.76</v>
      </c>
      <c r="F70" s="76">
        <f>ACA!I77</f>
        <v>1.0489273602416356</v>
      </c>
      <c r="G70" s="76">
        <f>'Formula factor data'!D74</f>
        <v>2432.02</v>
      </c>
      <c r="H70" s="76">
        <f>'Formula factor data'!H74</f>
        <v>689.21258823529411</v>
      </c>
      <c r="I70" s="76">
        <f>'Formula factor data'!I74</f>
        <v>187.33777821709941</v>
      </c>
      <c r="J70" s="76">
        <f>'Formula factor data'!J74</f>
        <v>133.40722637136236</v>
      </c>
      <c r="K70" s="77">
        <f>F70*'National calculations'!$E$39</f>
        <v>5.5426006132306336</v>
      </c>
      <c r="L70" s="77">
        <f>F70*'National calculations'!$E$40</f>
        <v>1.9782650261188097</v>
      </c>
      <c r="M70" s="77">
        <f>F70*'National calculations'!$E$41</f>
        <v>0.38111315622756387</v>
      </c>
      <c r="N70" s="77">
        <f>F70*'National calculations'!$E$42</f>
        <v>1.4195949320020922</v>
      </c>
      <c r="O70" s="78">
        <f t="shared" si="12"/>
        <v>7683437.8597318241</v>
      </c>
      <c r="P70" s="78">
        <f t="shared" si="13"/>
        <v>777163.74055402284</v>
      </c>
      <c r="Q70" s="78">
        <f t="shared" si="14"/>
        <v>40696.228404077534</v>
      </c>
      <c r="R70" s="78">
        <f t="shared" si="15"/>
        <v>107949.00679606786</v>
      </c>
      <c r="S70" s="77">
        <f t="shared" si="16"/>
        <v>5.5426006132306327</v>
      </c>
      <c r="T70" s="77">
        <f t="shared" si="17"/>
        <v>0.56062251086204329</v>
      </c>
      <c r="U70" s="77">
        <f t="shared" si="18"/>
        <v>2.9357033222168455E-2</v>
      </c>
      <c r="V70" s="77">
        <f t="shared" si="19"/>
        <v>7.787116160608952E-2</v>
      </c>
      <c r="W70" s="77">
        <f t="shared" si="9"/>
        <v>6.2104513189209332</v>
      </c>
      <c r="X70" s="77">
        <v>0</v>
      </c>
      <c r="Y70" s="77">
        <v>0</v>
      </c>
      <c r="Z70" s="77">
        <v>-5.0033731168283246E-2</v>
      </c>
      <c r="AA70" s="77">
        <f t="shared" si="10"/>
        <v>6.21</v>
      </c>
      <c r="AB70" s="221"/>
      <c r="AC70" s="76">
        <v>1261.3800000000001</v>
      </c>
      <c r="AD70" s="223"/>
    </row>
    <row r="71" spans="1:30" x14ac:dyDescent="0.35">
      <c r="A71" s="75" t="s">
        <v>79</v>
      </c>
      <c r="B71" s="74">
        <v>356</v>
      </c>
      <c r="C71" s="75" t="s">
        <v>97</v>
      </c>
      <c r="D71" s="77">
        <f>'3-4YO 2026-27 rates'!D69</f>
        <v>5.71</v>
      </c>
      <c r="E71" s="77">
        <f t="shared" si="11"/>
        <v>5.71</v>
      </c>
      <c r="F71" s="76">
        <f>ACA!I78</f>
        <v>1.0510964182008473</v>
      </c>
      <c r="G71" s="76">
        <f>'Formula factor data'!D75</f>
        <v>4384.5600000000004</v>
      </c>
      <c r="H71" s="76">
        <f>'Formula factor data'!H75</f>
        <v>868.28744729735183</v>
      </c>
      <c r="I71" s="76">
        <f>'Formula factor data'!I75</f>
        <v>645.91222413645608</v>
      </c>
      <c r="J71" s="76">
        <f>'Formula factor data'!J75</f>
        <v>179.99639202081528</v>
      </c>
      <c r="K71" s="77">
        <f>F71*'National calculations'!$E$39</f>
        <v>5.5540620570164938</v>
      </c>
      <c r="L71" s="77">
        <f>F71*'National calculations'!$E$40</f>
        <v>1.9823558446663827</v>
      </c>
      <c r="M71" s="77">
        <f>F71*'National calculations'!$E$41</f>
        <v>0.38190125324572655</v>
      </c>
      <c r="N71" s="77">
        <f>F71*'National calculations'!$E$42</f>
        <v>1.4225304867438491</v>
      </c>
      <c r="O71" s="78">
        <f t="shared" si="12"/>
        <v>13880707.449645979</v>
      </c>
      <c r="P71" s="78">
        <f t="shared" si="13"/>
        <v>981115.17672020476</v>
      </c>
      <c r="Q71" s="78">
        <f t="shared" si="14"/>
        <v>140604.5720941349</v>
      </c>
      <c r="R71" s="78">
        <f t="shared" si="15"/>
        <v>145948.70243749901</v>
      </c>
      <c r="S71" s="77">
        <f t="shared" si="16"/>
        <v>5.5540620570164947</v>
      </c>
      <c r="T71" s="77">
        <f t="shared" si="17"/>
        <v>0.39257181929323787</v>
      </c>
      <c r="U71" s="77">
        <f t="shared" si="18"/>
        <v>5.6259849992803652E-2</v>
      </c>
      <c r="V71" s="77">
        <f t="shared" si="19"/>
        <v>5.83981870822858E-2</v>
      </c>
      <c r="W71" s="77">
        <f t="shared" si="9"/>
        <v>6.0612919133848218</v>
      </c>
      <c r="X71" s="77">
        <v>0.13870808661518019</v>
      </c>
      <c r="Y71" s="77">
        <v>0</v>
      </c>
      <c r="Z71" s="77">
        <v>-4.8832046908223958E-2</v>
      </c>
      <c r="AA71" s="77">
        <f t="shared" si="10"/>
        <v>6.2</v>
      </c>
      <c r="AB71" s="221"/>
      <c r="AC71" s="76">
        <v>2579.4</v>
      </c>
      <c r="AD71" s="223"/>
    </row>
    <row r="72" spans="1:30" x14ac:dyDescent="0.35">
      <c r="A72" s="75" t="s">
        <v>79</v>
      </c>
      <c r="B72" s="74">
        <v>357</v>
      </c>
      <c r="C72" s="75" t="s">
        <v>98</v>
      </c>
      <c r="D72" s="77">
        <f>'3-4YO 2026-27 rates'!D70</f>
        <v>5.91</v>
      </c>
      <c r="E72" s="77">
        <f t="shared" ref="E72:E103" si="20">D72*100%</f>
        <v>5.91</v>
      </c>
      <c r="F72" s="76">
        <f>ACA!I79</f>
        <v>1.0562284319205519</v>
      </c>
      <c r="G72" s="76">
        <f>'Formula factor data'!D76</f>
        <v>3277.62</v>
      </c>
      <c r="H72" s="76">
        <f>'Formula factor data'!H76</f>
        <v>1160.5770957954053</v>
      </c>
      <c r="I72" s="76">
        <f>'Formula factor data'!I76</f>
        <v>587.37501011107804</v>
      </c>
      <c r="J72" s="76">
        <f>'Formula factor data'!J76</f>
        <v>203.41408526713437</v>
      </c>
      <c r="K72" s="77">
        <f>F72*'National calculations'!$E$39</f>
        <v>5.5811799523714116</v>
      </c>
      <c r="L72" s="77">
        <f>F72*'National calculations'!$E$40</f>
        <v>1.9920347639510458</v>
      </c>
      <c r="M72" s="77">
        <f>F72*'National calculations'!$E$41</f>
        <v>0.38376589899781105</v>
      </c>
      <c r="N72" s="77">
        <f>F72*'National calculations'!$E$42</f>
        <v>1.4294760398332256</v>
      </c>
      <c r="O72" s="78">
        <f t="shared" ref="O72:O103" si="21">G72*K72*38*15</f>
        <v>10427002.610230202</v>
      </c>
      <c r="P72" s="78">
        <f t="shared" ref="P72:P103" si="22">H72*L72*38*15</f>
        <v>1317788.6550097805</v>
      </c>
      <c r="Q72" s="78">
        <f t="shared" ref="Q72:Q103" si="23">I72*M72*38*15</f>
        <v>128486.26431835195</v>
      </c>
      <c r="R72" s="78">
        <f t="shared" ref="R72:R103" si="24">J72*N72*38*15</f>
        <v>165742.06980075795</v>
      </c>
      <c r="S72" s="77">
        <f t="shared" ref="S72:S103" si="25">O72/($G72*15*38)</f>
        <v>5.5811799523714107</v>
      </c>
      <c r="T72" s="77">
        <f t="shared" ref="T72:T103" si="26">P72/($G72*15*38)</f>
        <v>0.70536240353359769</v>
      </c>
      <c r="U72" s="77">
        <f t="shared" ref="U72:U103" si="27">Q72/($G72*15*38)</f>
        <v>6.8773835528257166E-2</v>
      </c>
      <c r="V72" s="77">
        <f t="shared" ref="V72:V103" si="28">R72/($G72*15*38)</f>
        <v>8.8715458489379895E-2</v>
      </c>
      <c r="W72" s="77">
        <f t="shared" si="9"/>
        <v>6.4440316499226462</v>
      </c>
      <c r="X72" s="77">
        <v>0</v>
      </c>
      <c r="Y72" s="77">
        <v>0</v>
      </c>
      <c r="Z72" s="77">
        <v>-5.1915542149062688E-2</v>
      </c>
      <c r="AA72" s="77">
        <f t="shared" si="10"/>
        <v>6.44</v>
      </c>
      <c r="AB72" s="221"/>
      <c r="AC72" s="76">
        <v>1709.02</v>
      </c>
      <c r="AD72" s="223"/>
    </row>
    <row r="73" spans="1:30" x14ac:dyDescent="0.35">
      <c r="A73" s="75" t="s">
        <v>79</v>
      </c>
      <c r="B73" s="74">
        <v>358</v>
      </c>
      <c r="C73" s="75" t="s">
        <v>99</v>
      </c>
      <c r="D73" s="77">
        <f>'3-4YO 2026-27 rates'!D71</f>
        <v>5.71</v>
      </c>
      <c r="E73" s="77">
        <f t="shared" si="20"/>
        <v>5.71</v>
      </c>
      <c r="F73" s="76">
        <f>ACA!I80</f>
        <v>1.0685813455429141</v>
      </c>
      <c r="G73" s="76">
        <f>'Formula factor data'!D77</f>
        <v>3450.03</v>
      </c>
      <c r="H73" s="76">
        <f>'Formula factor data'!H77</f>
        <v>591.3440827460787</v>
      </c>
      <c r="I73" s="76">
        <f>'Formula factor data'!I77</f>
        <v>939.75388146182411</v>
      </c>
      <c r="J73" s="76">
        <f>'Formula factor data'!J77</f>
        <v>108.44392543859649</v>
      </c>
      <c r="K73" s="77">
        <f>F73*'National calculations'!$E$39</f>
        <v>5.6464535539702077</v>
      </c>
      <c r="L73" s="77">
        <f>F73*'National calculations'!$E$40</f>
        <v>2.0153322180132185</v>
      </c>
      <c r="M73" s="77">
        <f>F73*'National calculations'!$E$41</f>
        <v>0.38825415822115744</v>
      </c>
      <c r="N73" s="77">
        <f>F73*'National calculations'!$E$42</f>
        <v>1.4461941980569992</v>
      </c>
      <c r="O73" s="78">
        <f t="shared" si="21"/>
        <v>11103847.468238186</v>
      </c>
      <c r="P73" s="78">
        <f t="shared" si="22"/>
        <v>679300.22567709873</v>
      </c>
      <c r="Q73" s="78">
        <f t="shared" si="23"/>
        <v>207972.11074375478</v>
      </c>
      <c r="R73" s="78">
        <f t="shared" si="24"/>
        <v>89393.656196779717</v>
      </c>
      <c r="S73" s="77">
        <f t="shared" si="25"/>
        <v>5.6464535539702077</v>
      </c>
      <c r="T73" s="77">
        <f t="shared" si="26"/>
        <v>0.34543316489701448</v>
      </c>
      <c r="U73" s="77">
        <f t="shared" si="27"/>
        <v>0.10575657376371392</v>
      </c>
      <c r="V73" s="77">
        <f t="shared" si="28"/>
        <v>4.5457858564657137E-2</v>
      </c>
      <c r="W73" s="77">
        <f t="shared" ref="W73:W136" si="29">SUM(O73:R73)/($G73*15*38)</f>
        <v>6.1431011511955935</v>
      </c>
      <c r="X73" s="77">
        <v>5.6898848804407542E-2</v>
      </c>
      <c r="Y73" s="77">
        <v>0</v>
      </c>
      <c r="Z73" s="77">
        <v>-4.9491132891111178E-2</v>
      </c>
      <c r="AA73" s="77">
        <f t="shared" ref="AA73:AA136" si="30">ROUND(W73+X73+Y73,2)</f>
        <v>6.2</v>
      </c>
      <c r="AB73" s="221"/>
      <c r="AC73" s="76">
        <v>2092.58</v>
      </c>
      <c r="AD73" s="223"/>
    </row>
    <row r="74" spans="1:30" x14ac:dyDescent="0.35">
      <c r="A74" s="75" t="s">
        <v>79</v>
      </c>
      <c r="B74" s="74">
        <v>877</v>
      </c>
      <c r="C74" s="75" t="s">
        <v>100</v>
      </c>
      <c r="D74" s="77">
        <f>'3-4YO 2026-27 rates'!D72</f>
        <v>5.76</v>
      </c>
      <c r="E74" s="77">
        <f t="shared" si="20"/>
        <v>5.76</v>
      </c>
      <c r="F74" s="76">
        <f>ACA!I81</f>
        <v>1.0659194257312699</v>
      </c>
      <c r="G74" s="76">
        <f>'Formula factor data'!D78</f>
        <v>2741.95</v>
      </c>
      <c r="H74" s="76">
        <f>'Formula factor data'!H78</f>
        <v>656.6855042016806</v>
      </c>
      <c r="I74" s="76">
        <f>'Formula factor data'!I78</f>
        <v>480.11267042079493</v>
      </c>
      <c r="J74" s="76">
        <f>'Formula factor data'!J78</f>
        <v>111.75252195451475</v>
      </c>
      <c r="K74" s="77">
        <f>F74*'National calculations'!$E$39</f>
        <v>5.632387795997233</v>
      </c>
      <c r="L74" s="77">
        <f>F74*'National calculations'!$E$40</f>
        <v>2.0103118676388174</v>
      </c>
      <c r="M74" s="77">
        <f>F74*'National calculations'!$E$41</f>
        <v>0.38728698670910278</v>
      </c>
      <c r="N74" s="77">
        <f>F74*'National calculations'!$E$42</f>
        <v>1.4425916150591303</v>
      </c>
      <c r="O74" s="78">
        <f t="shared" si="21"/>
        <v>8802923.6588237286</v>
      </c>
      <c r="P74" s="78">
        <f t="shared" si="22"/>
        <v>752481.31756972079</v>
      </c>
      <c r="Q74" s="78">
        <f t="shared" si="23"/>
        <v>105986.59196263424</v>
      </c>
      <c r="R74" s="78">
        <f t="shared" si="24"/>
        <v>91891.55314597777</v>
      </c>
      <c r="S74" s="77">
        <f t="shared" si="25"/>
        <v>5.6323877959972322</v>
      </c>
      <c r="T74" s="77">
        <f t="shared" si="26"/>
        <v>0.4814612456109772</v>
      </c>
      <c r="U74" s="77">
        <f t="shared" si="27"/>
        <v>6.7813559477062038E-2</v>
      </c>
      <c r="V74" s="77">
        <f t="shared" si="28"/>
        <v>5.8795109733326405E-2</v>
      </c>
      <c r="W74" s="77">
        <f t="shared" si="29"/>
        <v>6.2404577108185988</v>
      </c>
      <c r="X74" s="77">
        <v>0</v>
      </c>
      <c r="Y74" s="77">
        <v>0</v>
      </c>
      <c r="Z74" s="77">
        <v>-5.0275473944846105E-2</v>
      </c>
      <c r="AA74" s="77">
        <f t="shared" si="30"/>
        <v>6.24</v>
      </c>
      <c r="AB74" s="221"/>
      <c r="AC74" s="76">
        <v>1588.46</v>
      </c>
      <c r="AD74" s="223"/>
    </row>
    <row r="75" spans="1:30" x14ac:dyDescent="0.35">
      <c r="A75" s="75" t="s">
        <v>79</v>
      </c>
      <c r="B75" s="74">
        <v>943</v>
      </c>
      <c r="C75" s="75" t="s">
        <v>101</v>
      </c>
      <c r="D75" s="77">
        <f>'3-4YO 2026-27 rates'!D73</f>
        <v>5.71</v>
      </c>
      <c r="E75" s="77">
        <f t="shared" si="20"/>
        <v>5.71</v>
      </c>
      <c r="F75" s="76">
        <f>ACA!I82</f>
        <v>1.0283361152956398</v>
      </c>
      <c r="G75" s="76">
        <f>'Formula factor data'!D79</f>
        <v>2484.5</v>
      </c>
      <c r="H75" s="76">
        <f>'Formula factor data'!H79</f>
        <v>367.9483902439024</v>
      </c>
      <c r="I75" s="76">
        <f>'Formula factor data'!I79</f>
        <v>136.07520655555999</v>
      </c>
      <c r="J75" s="76">
        <f>'Formula factor data'!J79</f>
        <v>91.847207446808511</v>
      </c>
      <c r="K75" s="77">
        <f>F75*'National calculations'!$E$39</f>
        <v>5.4337951313728938</v>
      </c>
      <c r="L75" s="77">
        <f>F75*'National calculations'!$E$40</f>
        <v>1.9394301732348833</v>
      </c>
      <c r="M75" s="77">
        <f>F75*'National calculations'!$E$41</f>
        <v>0.37363161398786526</v>
      </c>
      <c r="N75" s="77">
        <f>F75*'National calculations'!$E$42</f>
        <v>1.3917271996147749</v>
      </c>
      <c r="O75" s="78">
        <f t="shared" si="21"/>
        <v>7695150.4822206935</v>
      </c>
      <c r="P75" s="78">
        <f t="shared" si="22"/>
        <v>406757.81983236998</v>
      </c>
      <c r="Q75" s="78">
        <f t="shared" si="23"/>
        <v>28979.939457979031</v>
      </c>
      <c r="R75" s="78">
        <f t="shared" si="24"/>
        <v>72860.966383058942</v>
      </c>
      <c r="S75" s="77">
        <f t="shared" si="25"/>
        <v>5.4337951313728929</v>
      </c>
      <c r="T75" s="77">
        <f t="shared" si="26"/>
        <v>0.28722487833859045</v>
      </c>
      <c r="U75" s="77">
        <f t="shared" si="27"/>
        <v>2.0463674400920114E-2</v>
      </c>
      <c r="V75" s="77">
        <f t="shared" si="28"/>
        <v>5.1449489560227053E-2</v>
      </c>
      <c r="W75" s="77">
        <f t="shared" si="29"/>
        <v>5.7929331736726306</v>
      </c>
      <c r="X75" s="77">
        <v>0.40706682632737046</v>
      </c>
      <c r="Y75" s="77">
        <v>0</v>
      </c>
      <c r="Z75" s="77">
        <v>-4.6670047988997432E-2</v>
      </c>
      <c r="AA75" s="77">
        <f t="shared" si="30"/>
        <v>6.2</v>
      </c>
      <c r="AB75" s="221"/>
      <c r="AC75" s="76">
        <v>1528.74</v>
      </c>
      <c r="AD75" s="223"/>
    </row>
    <row r="76" spans="1:30" x14ac:dyDescent="0.35">
      <c r="A76" s="75" t="s">
        <v>79</v>
      </c>
      <c r="B76" s="74">
        <v>359</v>
      </c>
      <c r="C76" s="75" t="s">
        <v>102</v>
      </c>
      <c r="D76" s="77">
        <f>'3-4YO 2026-27 rates'!D74</f>
        <v>5.83</v>
      </c>
      <c r="E76" s="77">
        <f t="shared" si="20"/>
        <v>5.83</v>
      </c>
      <c r="F76" s="76">
        <f>ACA!I83</f>
        <v>1.0691185456622569</v>
      </c>
      <c r="G76" s="76">
        <f>'Formula factor data'!D80</f>
        <v>4650.96</v>
      </c>
      <c r="H76" s="76">
        <f>'Formula factor data'!H80</f>
        <v>1343.984336233194</v>
      </c>
      <c r="I76" s="76">
        <f>'Formula factor data'!I80</f>
        <v>607.81720313073606</v>
      </c>
      <c r="J76" s="76">
        <f>'Formula factor data'!J80</f>
        <v>236.02990327282365</v>
      </c>
      <c r="K76" s="77">
        <f>F76*'National calculations'!$E$39</f>
        <v>5.6492921544527155</v>
      </c>
      <c r="L76" s="77">
        <f>F76*'National calculations'!$E$40</f>
        <v>2.0163453713052424</v>
      </c>
      <c r="M76" s="77">
        <f>F76*'National calculations'!$E$41</f>
        <v>0.38844934240718293</v>
      </c>
      <c r="N76" s="77">
        <f>F76*'National calculations'!$E$42</f>
        <v>1.4469212327362304</v>
      </c>
      <c r="O76" s="78">
        <f t="shared" si="21"/>
        <v>14976540.148043839</v>
      </c>
      <c r="P76" s="78">
        <f t="shared" si="22"/>
        <v>1544663.8594182131</v>
      </c>
      <c r="Q76" s="78">
        <f t="shared" si="23"/>
        <v>134580.52993014731</v>
      </c>
      <c r="R76" s="78">
        <f t="shared" si="24"/>
        <v>194664.50680549251</v>
      </c>
      <c r="S76" s="77">
        <f t="shared" si="25"/>
        <v>5.6492921544527164</v>
      </c>
      <c r="T76" s="77">
        <f t="shared" si="26"/>
        <v>0.58266177207943082</v>
      </c>
      <c r="U76" s="77">
        <f t="shared" si="27"/>
        <v>5.0765044820834319E-2</v>
      </c>
      <c r="V76" s="77">
        <f t="shared" si="28"/>
        <v>7.3429287417248745E-2</v>
      </c>
      <c r="W76" s="77">
        <f t="shared" si="29"/>
        <v>6.3561482587702294</v>
      </c>
      <c r="X76" s="77">
        <v>0</v>
      </c>
      <c r="Y76" s="77">
        <v>0</v>
      </c>
      <c r="Z76" s="77">
        <v>-5.1207520502762449E-2</v>
      </c>
      <c r="AA76" s="77">
        <f t="shared" si="30"/>
        <v>6.36</v>
      </c>
      <c r="AB76" s="221"/>
      <c r="AC76" s="76">
        <v>2758.41</v>
      </c>
      <c r="AD76" s="223"/>
    </row>
    <row r="77" spans="1:30" x14ac:dyDescent="0.35">
      <c r="A77" s="75" t="s">
        <v>79</v>
      </c>
      <c r="B77" s="74">
        <v>344</v>
      </c>
      <c r="C77" s="75" t="s">
        <v>103</v>
      </c>
      <c r="D77" s="77">
        <f>'3-4YO 2026-27 rates'!D75</f>
        <v>5.77</v>
      </c>
      <c r="E77" s="77">
        <f t="shared" si="20"/>
        <v>5.77</v>
      </c>
      <c r="F77" s="76">
        <f>ACA!I84</f>
        <v>1.0452928758114772</v>
      </c>
      <c r="G77" s="76">
        <f>'Formula factor data'!D81</f>
        <v>4080.81</v>
      </c>
      <c r="H77" s="76">
        <f>'Formula factor data'!H81</f>
        <v>1284.0301916777871</v>
      </c>
      <c r="I77" s="76">
        <f>'Formula factor data'!I81</f>
        <v>309.84160193812255</v>
      </c>
      <c r="J77" s="76">
        <f>'Formula factor data'!J81</f>
        <v>270.70961814914648</v>
      </c>
      <c r="K77" s="77">
        <f>F77*'National calculations'!$E$39</f>
        <v>5.5233957603543278</v>
      </c>
      <c r="L77" s="77">
        <f>F77*'National calculations'!$E$40</f>
        <v>1.9714104299773769</v>
      </c>
      <c r="M77" s="77">
        <f>F77*'National calculations'!$E$41</f>
        <v>0.37979261689858829</v>
      </c>
      <c r="N77" s="77">
        <f>F77*'National calculations'!$E$42</f>
        <v>1.4146761017064418</v>
      </c>
      <c r="O77" s="78">
        <f t="shared" si="21"/>
        <v>12847759.33210258</v>
      </c>
      <c r="P77" s="78">
        <f t="shared" si="22"/>
        <v>1442869.7919992807</v>
      </c>
      <c r="Q77" s="78">
        <f t="shared" si="23"/>
        <v>67075.065109754243</v>
      </c>
      <c r="R77" s="78">
        <f t="shared" si="24"/>
        <v>218290.86355967415</v>
      </c>
      <c r="S77" s="77">
        <f t="shared" si="25"/>
        <v>5.5233957603543269</v>
      </c>
      <c r="T77" s="77">
        <f t="shared" si="26"/>
        <v>0.62030589816223725</v>
      </c>
      <c r="U77" s="77">
        <f t="shared" si="27"/>
        <v>2.8836322402692172E-2</v>
      </c>
      <c r="V77" s="77">
        <f t="shared" si="28"/>
        <v>9.3845689286605832E-2</v>
      </c>
      <c r="W77" s="77">
        <f t="shared" si="29"/>
        <v>6.2663836702058626</v>
      </c>
      <c r="X77" s="77">
        <v>0</v>
      </c>
      <c r="Y77" s="77">
        <v>0</v>
      </c>
      <c r="Z77" s="77">
        <v>-5.048434322272044E-2</v>
      </c>
      <c r="AA77" s="77">
        <f t="shared" si="30"/>
        <v>6.27</v>
      </c>
      <c r="AB77" s="221"/>
      <c r="AC77" s="76">
        <v>2222.69</v>
      </c>
      <c r="AD77" s="223"/>
    </row>
    <row r="78" spans="1:30" x14ac:dyDescent="0.35">
      <c r="A78" s="75" t="s">
        <v>104</v>
      </c>
      <c r="B78" s="74">
        <v>301</v>
      </c>
      <c r="C78" s="75" t="s">
        <v>105</v>
      </c>
      <c r="D78" s="77">
        <f>'3-4YO 2026-27 rates'!D76</f>
        <v>6.48</v>
      </c>
      <c r="E78" s="77">
        <f t="shared" si="20"/>
        <v>6.48</v>
      </c>
      <c r="F78" s="76">
        <f>ACA!I85</f>
        <v>1.1530796609633724</v>
      </c>
      <c r="G78" s="76">
        <f>'Formula factor data'!D82</f>
        <v>4239.57</v>
      </c>
      <c r="H78" s="76">
        <f>'Formula factor data'!H82</f>
        <v>1050.4192231861198</v>
      </c>
      <c r="I78" s="76">
        <f>'Formula factor data'!I82</f>
        <v>2414.2779113204429</v>
      </c>
      <c r="J78" s="76">
        <f>'Formula factor data'!J82</f>
        <v>211.89045687387511</v>
      </c>
      <c r="K78" s="77">
        <f>F78*'National calculations'!$E$39</f>
        <v>6.0929481661028335</v>
      </c>
      <c r="L78" s="77">
        <f>F78*'National calculations'!$E$40</f>
        <v>2.1746950762036472</v>
      </c>
      <c r="M78" s="77">
        <f>F78*'National calculations'!$E$41</f>
        <v>0.41895544498937048</v>
      </c>
      <c r="N78" s="77">
        <f>F78*'National calculations'!$E$42</f>
        <v>1.5605523365518936</v>
      </c>
      <c r="O78" s="78">
        <f t="shared" si="21"/>
        <v>14723943.746241815</v>
      </c>
      <c r="P78" s="78">
        <f t="shared" si="22"/>
        <v>1302074.6621891332</v>
      </c>
      <c r="Q78" s="78">
        <f t="shared" si="23"/>
        <v>576540.67969920055</v>
      </c>
      <c r="R78" s="78">
        <f t="shared" si="24"/>
        <v>188479.70411351722</v>
      </c>
      <c r="S78" s="77">
        <f t="shared" si="25"/>
        <v>6.0929481661028335</v>
      </c>
      <c r="T78" s="77">
        <f t="shared" si="26"/>
        <v>0.53881443462721801</v>
      </c>
      <c r="U78" s="77">
        <f t="shared" si="27"/>
        <v>0.23857959101165074</v>
      </c>
      <c r="V78" s="77">
        <f t="shared" si="28"/>
        <v>7.7995208846079689E-2</v>
      </c>
      <c r="W78" s="77">
        <f t="shared" si="29"/>
        <v>6.948337400587782</v>
      </c>
      <c r="X78" s="77">
        <v>0</v>
      </c>
      <c r="Y78" s="77">
        <v>0</v>
      </c>
      <c r="Z78" s="77">
        <v>-5.597841891271127E-2</v>
      </c>
      <c r="AA78" s="77">
        <f t="shared" si="30"/>
        <v>6.95</v>
      </c>
      <c r="AB78" s="221"/>
      <c r="AC78" s="76">
        <v>1179.24</v>
      </c>
      <c r="AD78" s="223"/>
    </row>
    <row r="79" spans="1:30" x14ac:dyDescent="0.35">
      <c r="A79" s="75" t="s">
        <v>104</v>
      </c>
      <c r="B79" s="74">
        <v>302</v>
      </c>
      <c r="C79" s="75" t="s">
        <v>106</v>
      </c>
      <c r="D79" s="77">
        <f>'3-4YO 2026-27 rates'!D77</f>
        <v>7</v>
      </c>
      <c r="E79" s="77">
        <f t="shared" si="20"/>
        <v>7</v>
      </c>
      <c r="F79" s="76">
        <f>ACA!I86</f>
        <v>1.2696078386294809</v>
      </c>
      <c r="G79" s="76">
        <f>'Formula factor data'!D83</f>
        <v>5534.54</v>
      </c>
      <c r="H79" s="76">
        <f>'Formula factor data'!H83</f>
        <v>1193.8843395828944</v>
      </c>
      <c r="I79" s="76">
        <f>'Formula factor data'!I83</f>
        <v>3061.8626805270901</v>
      </c>
      <c r="J79" s="76">
        <f>'Formula factor data'!J83</f>
        <v>185.52464465472116</v>
      </c>
      <c r="K79" s="77">
        <f>F79*'National calculations'!$E$39</f>
        <v>6.708690660265666</v>
      </c>
      <c r="L79" s="77">
        <f>F79*'National calculations'!$E$40</f>
        <v>2.394465888913802</v>
      </c>
      <c r="M79" s="77">
        <f>F79*'National calculations'!$E$41</f>
        <v>0.46129433637794698</v>
      </c>
      <c r="N79" s="77">
        <f>F79*'National calculations'!$E$42</f>
        <v>1.7182589773741326</v>
      </c>
      <c r="O79" s="78">
        <f t="shared" si="21"/>
        <v>21163824.579914041</v>
      </c>
      <c r="P79" s="78">
        <f t="shared" si="22"/>
        <v>1629467.736070585</v>
      </c>
      <c r="Q79" s="78">
        <f t="shared" si="23"/>
        <v>805079.35057766316</v>
      </c>
      <c r="R79" s="78">
        <f t="shared" si="24"/>
        <v>181704.25013520868</v>
      </c>
      <c r="S79" s="77">
        <f t="shared" si="25"/>
        <v>6.7086906602656651</v>
      </c>
      <c r="T79" s="77">
        <f t="shared" si="26"/>
        <v>0.51652266067995223</v>
      </c>
      <c r="U79" s="77">
        <f t="shared" si="27"/>
        <v>0.25520095857905911</v>
      </c>
      <c r="V79" s="77">
        <f t="shared" si="28"/>
        <v>5.7598171880973027E-2</v>
      </c>
      <c r="W79" s="77">
        <f t="shared" si="29"/>
        <v>7.5380124514056499</v>
      </c>
      <c r="X79" s="77">
        <v>0</v>
      </c>
      <c r="Y79" s="77">
        <v>0</v>
      </c>
      <c r="Z79" s="77">
        <v>-6.0729062860173322E-2</v>
      </c>
      <c r="AA79" s="77">
        <f t="shared" si="30"/>
        <v>7.54</v>
      </c>
      <c r="AB79" s="221"/>
      <c r="AC79" s="76">
        <v>2200.33</v>
      </c>
      <c r="AD79" s="223"/>
    </row>
    <row r="80" spans="1:30" x14ac:dyDescent="0.35">
      <c r="A80" s="75" t="s">
        <v>104</v>
      </c>
      <c r="B80" s="74">
        <v>303</v>
      </c>
      <c r="C80" s="75" t="s">
        <v>107</v>
      </c>
      <c r="D80" s="77">
        <f>'3-4YO 2026-27 rates'!D78</f>
        <v>6.76</v>
      </c>
      <c r="E80" s="77">
        <f t="shared" si="20"/>
        <v>6.76</v>
      </c>
      <c r="F80" s="76">
        <f>ACA!I87</f>
        <v>1.2602088418983401</v>
      </c>
      <c r="G80" s="76">
        <f>'Formula factor data'!D84</f>
        <v>3704.91</v>
      </c>
      <c r="H80" s="76">
        <f>'Formula factor data'!H84</f>
        <v>683.44513393483237</v>
      </c>
      <c r="I80" s="76">
        <f>'Formula factor data'!I84</f>
        <v>992.95083841928704</v>
      </c>
      <c r="J80" s="76">
        <f>'Formula factor data'!J84</f>
        <v>140.83510301868711</v>
      </c>
      <c r="K80" s="77">
        <f>F80*'National calculations'!$E$39</f>
        <v>6.6590257482609179</v>
      </c>
      <c r="L80" s="77">
        <f>F80*'National calculations'!$E$40</f>
        <v>2.3767394883844672</v>
      </c>
      <c r="M80" s="77">
        <f>F80*'National calculations'!$E$41</f>
        <v>0.4578793417411855</v>
      </c>
      <c r="N80" s="77">
        <f>F80*'National calculations'!$E$42</f>
        <v>1.7055385844935829</v>
      </c>
      <c r="O80" s="78">
        <f t="shared" si="21"/>
        <v>14062521.918443931</v>
      </c>
      <c r="P80" s="78">
        <f t="shared" si="22"/>
        <v>925891.49164126255</v>
      </c>
      <c r="Q80" s="78">
        <f t="shared" si="23"/>
        <v>259151.45547776541</v>
      </c>
      <c r="R80" s="78">
        <f t="shared" si="24"/>
        <v>136913.83028221471</v>
      </c>
      <c r="S80" s="77">
        <f t="shared" si="25"/>
        <v>6.6590257482609179</v>
      </c>
      <c r="T80" s="77">
        <f t="shared" si="26"/>
        <v>0.43843738119606884</v>
      </c>
      <c r="U80" s="77">
        <f t="shared" si="27"/>
        <v>0.12271598399874262</v>
      </c>
      <c r="V80" s="77">
        <f t="shared" si="28"/>
        <v>6.4832803563244321E-2</v>
      </c>
      <c r="W80" s="77">
        <f t="shared" si="29"/>
        <v>7.2850119170189735</v>
      </c>
      <c r="X80" s="77">
        <v>0</v>
      </c>
      <c r="Y80" s="77">
        <v>0</v>
      </c>
      <c r="Z80" s="77">
        <v>-5.8690795418264941E-2</v>
      </c>
      <c r="AA80" s="77">
        <f t="shared" si="30"/>
        <v>7.29</v>
      </c>
      <c r="AB80" s="221"/>
      <c r="AC80" s="76">
        <v>1644.61</v>
      </c>
      <c r="AD80" s="223"/>
    </row>
    <row r="81" spans="1:30" x14ac:dyDescent="0.35">
      <c r="A81" s="75" t="s">
        <v>104</v>
      </c>
      <c r="B81" s="74">
        <v>304</v>
      </c>
      <c r="C81" s="75" t="s">
        <v>108</v>
      </c>
      <c r="D81" s="77">
        <f>'3-4YO 2026-27 rates'!D79</f>
        <v>6.8</v>
      </c>
      <c r="E81" s="77">
        <f t="shared" si="20"/>
        <v>6.8</v>
      </c>
      <c r="F81" s="76">
        <f>ACA!I88</f>
        <v>1.213124244166923</v>
      </c>
      <c r="G81" s="76">
        <f>'Formula factor data'!D85</f>
        <v>4467.2700000000004</v>
      </c>
      <c r="H81" s="76">
        <f>'Formula factor data'!H85</f>
        <v>1022.7496737881012</v>
      </c>
      <c r="I81" s="76">
        <f>'Formula factor data'!I85</f>
        <v>2943.2561180423377</v>
      </c>
      <c r="J81" s="76">
        <f>'Formula factor data'!J85</f>
        <v>125.04642830949763</v>
      </c>
      <c r="K81" s="77">
        <f>F81*'National calculations'!$E$39</f>
        <v>6.4102276616138578</v>
      </c>
      <c r="L81" s="77">
        <f>F81*'National calculations'!$E$40</f>
        <v>2.2879384746140969</v>
      </c>
      <c r="M81" s="77">
        <f>F81*'National calculations'!$E$41</f>
        <v>0.44077180853031395</v>
      </c>
      <c r="N81" s="77">
        <f>F81*'National calculations'!$E$42</f>
        <v>1.6418153383962752</v>
      </c>
      <c r="O81" s="78">
        <f t="shared" si="21"/>
        <v>16322644.103761712</v>
      </c>
      <c r="P81" s="78">
        <f t="shared" si="22"/>
        <v>1333793.3472785235</v>
      </c>
      <c r="Q81" s="78">
        <f t="shared" si="23"/>
        <v>739463.46360693651</v>
      </c>
      <c r="R81" s="78">
        <f t="shared" si="24"/>
        <v>117022.79208581595</v>
      </c>
      <c r="S81" s="77">
        <f t="shared" si="25"/>
        <v>6.4102276616138587</v>
      </c>
      <c r="T81" s="77">
        <f t="shared" si="26"/>
        <v>0.52380723093943582</v>
      </c>
      <c r="U81" s="77">
        <f t="shared" si="27"/>
        <v>0.29040204019847299</v>
      </c>
      <c r="V81" s="77">
        <f t="shared" si="28"/>
        <v>4.5957182800726935E-2</v>
      </c>
      <c r="W81" s="77">
        <f t="shared" si="29"/>
        <v>7.2703941155524925</v>
      </c>
      <c r="X81" s="77">
        <v>0</v>
      </c>
      <c r="Y81" s="77">
        <v>0</v>
      </c>
      <c r="Z81" s="77">
        <v>-5.8573028912856095E-2</v>
      </c>
      <c r="AA81" s="77">
        <f t="shared" si="30"/>
        <v>7.27</v>
      </c>
      <c r="AB81" s="221"/>
      <c r="AC81" s="76">
        <v>1309.81</v>
      </c>
      <c r="AD81" s="223"/>
    </row>
    <row r="82" spans="1:30" x14ac:dyDescent="0.35">
      <c r="A82" s="75" t="s">
        <v>104</v>
      </c>
      <c r="B82" s="74">
        <v>305</v>
      </c>
      <c r="C82" s="75" t="s">
        <v>109</v>
      </c>
      <c r="D82" s="77">
        <f>'3-4YO 2026-27 rates'!D80</f>
        <v>6.68</v>
      </c>
      <c r="E82" s="77">
        <f t="shared" si="20"/>
        <v>6.68</v>
      </c>
      <c r="F82" s="76">
        <f>ACA!I89</f>
        <v>1.2756206777666375</v>
      </c>
      <c r="G82" s="76">
        <f>'Formula factor data'!D86</f>
        <v>4789.45</v>
      </c>
      <c r="H82" s="76">
        <f>'Formula factor data'!H86</f>
        <v>700.68529875366573</v>
      </c>
      <c r="I82" s="76">
        <f>'Formula factor data'!I86</f>
        <v>984.37159417272994</v>
      </c>
      <c r="J82" s="76">
        <f>'Formula factor data'!J86</f>
        <v>152.97242816829143</v>
      </c>
      <c r="K82" s="77">
        <f>F82*'National calculations'!$E$39</f>
        <v>6.7404628945995899</v>
      </c>
      <c r="L82" s="77">
        <f>F82*'National calculations'!$E$40</f>
        <v>2.4058060348796531</v>
      </c>
      <c r="M82" s="77">
        <f>F82*'National calculations'!$E$41</f>
        <v>0.46347901778517281</v>
      </c>
      <c r="N82" s="77">
        <f>F82*'National calculations'!$E$42</f>
        <v>1.7263966199694072</v>
      </c>
      <c r="O82" s="78">
        <f t="shared" si="21"/>
        <v>18401372.706007801</v>
      </c>
      <c r="P82" s="78">
        <f t="shared" si="22"/>
        <v>960856.3645670223</v>
      </c>
      <c r="Q82" s="78">
        <f t="shared" si="23"/>
        <v>260054.28037359694</v>
      </c>
      <c r="R82" s="78">
        <f t="shared" si="24"/>
        <v>150531.91727480321</v>
      </c>
      <c r="S82" s="77">
        <f t="shared" si="25"/>
        <v>6.740462894599589</v>
      </c>
      <c r="T82" s="77">
        <f t="shared" si="26"/>
        <v>0.35196377878316332</v>
      </c>
      <c r="U82" s="77">
        <f t="shared" si="27"/>
        <v>9.5258449217092075E-2</v>
      </c>
      <c r="V82" s="77">
        <f t="shared" si="28"/>
        <v>5.514016910882278E-2</v>
      </c>
      <c r="W82" s="77">
        <f t="shared" si="29"/>
        <v>7.2428252917086668</v>
      </c>
      <c r="X82" s="77">
        <v>0</v>
      </c>
      <c r="Y82" s="77">
        <v>0</v>
      </c>
      <c r="Z82" s="77">
        <v>-5.8350924101143953E-2</v>
      </c>
      <c r="AA82" s="77">
        <f t="shared" si="30"/>
        <v>7.24</v>
      </c>
      <c r="AB82" s="221"/>
      <c r="AC82" s="76">
        <v>1999.18</v>
      </c>
      <c r="AD82" s="223"/>
    </row>
    <row r="83" spans="1:30" x14ac:dyDescent="0.35">
      <c r="A83" s="75" t="s">
        <v>104</v>
      </c>
      <c r="B83" s="74">
        <v>306</v>
      </c>
      <c r="C83" s="75" t="s">
        <v>110</v>
      </c>
      <c r="D83" s="77">
        <f>'3-4YO 2026-27 rates'!D81</f>
        <v>7.08</v>
      </c>
      <c r="E83" s="77">
        <f t="shared" si="20"/>
        <v>7.08</v>
      </c>
      <c r="F83" s="76">
        <f>ACA!I90</f>
        <v>1.2860686979465799</v>
      </c>
      <c r="G83" s="76">
        <f>'Formula factor data'!D87</f>
        <v>5900.34</v>
      </c>
      <c r="H83" s="76">
        <f>'Formula factor data'!H87</f>
        <v>1590.1465980364123</v>
      </c>
      <c r="I83" s="76">
        <f>'Formula factor data'!I87</f>
        <v>2248.9099256011618</v>
      </c>
      <c r="J83" s="76">
        <f>'Formula factor data'!J87</f>
        <v>208.82185139377796</v>
      </c>
      <c r="K83" s="77">
        <f>F83*'National calculations'!$E$39</f>
        <v>6.7956709149557888</v>
      </c>
      <c r="L83" s="77">
        <f>F83*'National calculations'!$E$40</f>
        <v>2.4255108816570337</v>
      </c>
      <c r="M83" s="77">
        <f>F83*'National calculations'!$E$41</f>
        <v>0.46727516049060269</v>
      </c>
      <c r="N83" s="77">
        <f>F83*'National calculations'!$E$42</f>
        <v>1.7405367378260765</v>
      </c>
      <c r="O83" s="78">
        <f t="shared" si="21"/>
        <v>22855158.288019639</v>
      </c>
      <c r="P83" s="78">
        <f t="shared" si="22"/>
        <v>2198443.1898713219</v>
      </c>
      <c r="Q83" s="78">
        <f t="shared" si="23"/>
        <v>598990.05545608955</v>
      </c>
      <c r="R83" s="78">
        <f t="shared" si="24"/>
        <v>207173.39928668496</v>
      </c>
      <c r="S83" s="77">
        <f t="shared" si="25"/>
        <v>6.7956709149557888</v>
      </c>
      <c r="T83" s="77">
        <f t="shared" si="26"/>
        <v>0.65367722486623336</v>
      </c>
      <c r="U83" s="77">
        <f t="shared" si="27"/>
        <v>0.17810155794652377</v>
      </c>
      <c r="V83" s="77">
        <f t="shared" si="28"/>
        <v>6.1600196600827745E-2</v>
      </c>
      <c r="W83" s="77">
        <f t="shared" si="29"/>
        <v>7.6890498943693739</v>
      </c>
      <c r="X83" s="77">
        <v>0</v>
      </c>
      <c r="Y83" s="77">
        <v>0</v>
      </c>
      <c r="Z83" s="77">
        <v>-6.194587729595824E-2</v>
      </c>
      <c r="AA83" s="77">
        <f t="shared" si="30"/>
        <v>7.69</v>
      </c>
      <c r="AB83" s="221"/>
      <c r="AC83" s="76">
        <v>2508.62</v>
      </c>
      <c r="AD83" s="223"/>
    </row>
    <row r="84" spans="1:30" x14ac:dyDescent="0.35">
      <c r="A84" s="75" t="s">
        <v>104</v>
      </c>
      <c r="B84" s="74">
        <v>307</v>
      </c>
      <c r="C84" s="75" t="s">
        <v>111</v>
      </c>
      <c r="D84" s="77">
        <f>'3-4YO 2026-27 rates'!D82</f>
        <v>6.99</v>
      </c>
      <c r="E84" s="77">
        <f t="shared" si="20"/>
        <v>6.99</v>
      </c>
      <c r="F84" s="76">
        <f>ACA!I91</f>
        <v>1.2395539769777364</v>
      </c>
      <c r="G84" s="76">
        <f>'Formula factor data'!D88</f>
        <v>4976.88</v>
      </c>
      <c r="H84" s="76">
        <f>'Formula factor data'!H88</f>
        <v>1316.2288954417877</v>
      </c>
      <c r="I84" s="76">
        <f>'Formula factor data'!I88</f>
        <v>3070.2722171629198</v>
      </c>
      <c r="J84" s="76">
        <f>'Formula factor data'!J88</f>
        <v>152.64406500343327</v>
      </c>
      <c r="K84" s="77">
        <f>F84*'National calculations'!$E$39</f>
        <v>6.5498840943061944</v>
      </c>
      <c r="L84" s="77">
        <f>F84*'National calculations'!$E$40</f>
        <v>2.3377846489547611</v>
      </c>
      <c r="M84" s="77">
        <f>F84*'National calculations'!$E$41</f>
        <v>0.45037468406924536</v>
      </c>
      <c r="N84" s="77">
        <f>F84*'National calculations'!$E$42</f>
        <v>1.6775847502493104</v>
      </c>
      <c r="O84" s="78">
        <f t="shared" si="21"/>
        <v>18580852.676224247</v>
      </c>
      <c r="P84" s="78">
        <f t="shared" si="22"/>
        <v>1753924.0325764609</v>
      </c>
      <c r="Q84" s="78">
        <f t="shared" si="23"/>
        <v>788180.5414924589</v>
      </c>
      <c r="R84" s="78">
        <f t="shared" si="24"/>
        <v>145961.81272951976</v>
      </c>
      <c r="S84" s="77">
        <f t="shared" si="25"/>
        <v>6.5498840943061936</v>
      </c>
      <c r="T84" s="77">
        <f t="shared" si="26"/>
        <v>0.6182708255522521</v>
      </c>
      <c r="U84" s="77">
        <f t="shared" si="27"/>
        <v>0.27783930490816161</v>
      </c>
      <c r="V84" s="77">
        <f t="shared" si="28"/>
        <v>5.1452587899612635E-2</v>
      </c>
      <c r="W84" s="77">
        <f t="shared" si="29"/>
        <v>7.4974468126662188</v>
      </c>
      <c r="X84" s="77">
        <v>0</v>
      </c>
      <c r="Y84" s="77">
        <v>0</v>
      </c>
      <c r="Z84" s="77">
        <v>-6.0402250820414061E-2</v>
      </c>
      <c r="AA84" s="77">
        <f t="shared" si="30"/>
        <v>7.5</v>
      </c>
      <c r="AB84" s="221"/>
      <c r="AC84" s="76">
        <v>1490.25</v>
      </c>
      <c r="AD84" s="223"/>
    </row>
    <row r="85" spans="1:30" x14ac:dyDescent="0.35">
      <c r="A85" s="75" t="s">
        <v>104</v>
      </c>
      <c r="B85" s="74">
        <v>308</v>
      </c>
      <c r="C85" s="75" t="s">
        <v>112</v>
      </c>
      <c r="D85" s="77">
        <f>'3-4YO 2026-27 rates'!D83</f>
        <v>6.93</v>
      </c>
      <c r="E85" s="77">
        <f t="shared" si="20"/>
        <v>6.93</v>
      </c>
      <c r="F85" s="76">
        <f>ACA!I92</f>
        <v>1.2140832633208904</v>
      </c>
      <c r="G85" s="76">
        <f>'Formula factor data'!D89</f>
        <v>4379.5</v>
      </c>
      <c r="H85" s="76">
        <f>'Formula factor data'!H89</f>
        <v>1411.840853591865</v>
      </c>
      <c r="I85" s="76">
        <f>'Formula factor data'!I89</f>
        <v>2245.9364786121496</v>
      </c>
      <c r="J85" s="76">
        <f>'Formula factor data'!J89</f>
        <v>168.68484521238301</v>
      </c>
      <c r="K85" s="77">
        <f>F85*'National calculations'!$E$39</f>
        <v>6.4152951813986938</v>
      </c>
      <c r="L85" s="77">
        <f>F85*'National calculations'!$E$40</f>
        <v>2.2897471737896384</v>
      </c>
      <c r="M85" s="77">
        <f>F85*'National calculations'!$E$41</f>
        <v>0.44112025479123235</v>
      </c>
      <c r="N85" s="77">
        <f>F85*'National calculations'!$E$42</f>
        <v>1.6431132535639676</v>
      </c>
      <c r="O85" s="78">
        <f t="shared" si="21"/>
        <v>16014597.590753281</v>
      </c>
      <c r="P85" s="78">
        <f t="shared" si="22"/>
        <v>1842672.4044810524</v>
      </c>
      <c r="Q85" s="78">
        <f t="shared" si="23"/>
        <v>564715.00086347933</v>
      </c>
      <c r="R85" s="78">
        <f t="shared" si="24"/>
        <v>157985.93376099618</v>
      </c>
      <c r="S85" s="77">
        <f t="shared" si="25"/>
        <v>6.4152951813986947</v>
      </c>
      <c r="T85" s="77">
        <f t="shared" si="26"/>
        <v>0.73815700521811245</v>
      </c>
      <c r="U85" s="77">
        <f t="shared" si="27"/>
        <v>0.22621944781146583</v>
      </c>
      <c r="V85" s="77">
        <f t="shared" si="28"/>
        <v>6.3287659514522879E-2</v>
      </c>
      <c r="W85" s="77">
        <f t="shared" si="29"/>
        <v>7.4429592939427947</v>
      </c>
      <c r="X85" s="77">
        <v>0</v>
      </c>
      <c r="Y85" s="77">
        <v>0</v>
      </c>
      <c r="Z85" s="77">
        <v>-5.9963278880402093E-2</v>
      </c>
      <c r="AA85" s="77">
        <f t="shared" si="30"/>
        <v>7.44</v>
      </c>
      <c r="AB85" s="221"/>
      <c r="AC85" s="76">
        <v>1496.68</v>
      </c>
      <c r="AD85" s="223"/>
    </row>
    <row r="86" spans="1:30" x14ac:dyDescent="0.35">
      <c r="A86" s="75" t="s">
        <v>104</v>
      </c>
      <c r="B86" s="74">
        <v>203</v>
      </c>
      <c r="C86" s="75" t="s">
        <v>113</v>
      </c>
      <c r="D86" s="77">
        <f>'3-4YO 2026-27 rates'!D84</f>
        <v>7.87</v>
      </c>
      <c r="E86" s="77">
        <f t="shared" si="20"/>
        <v>7.87</v>
      </c>
      <c r="F86" s="76">
        <f>ACA!I93</f>
        <v>1.4151980658286738</v>
      </c>
      <c r="G86" s="76">
        <f>'Formula factor data'!D90</f>
        <v>4347.82</v>
      </c>
      <c r="H86" s="76">
        <f>'Formula factor data'!H90</f>
        <v>1317.6865651101396</v>
      </c>
      <c r="I86" s="76">
        <f>'Formula factor data'!I90</f>
        <v>1535.2204463405401</v>
      </c>
      <c r="J86" s="76">
        <f>'Formula factor data'!J90</f>
        <v>178.19921351426194</v>
      </c>
      <c r="K86" s="77">
        <f>F86*'National calculations'!$E$39</f>
        <v>7.4779989204379831</v>
      </c>
      <c r="L86" s="77">
        <f>F86*'National calculations'!$E$40</f>
        <v>2.6690473952504332</v>
      </c>
      <c r="M86" s="77">
        <f>F86*'National calculations'!$E$41</f>
        <v>0.51419251894703399</v>
      </c>
      <c r="N86" s="77">
        <f>F86*'National calculations'!$E$42</f>
        <v>1.9152975488853152</v>
      </c>
      <c r="O86" s="78">
        <f t="shared" si="21"/>
        <v>18532406.161767442</v>
      </c>
      <c r="P86" s="78">
        <f t="shared" si="22"/>
        <v>2004671.6997873136</v>
      </c>
      <c r="Q86" s="78">
        <f t="shared" si="23"/>
        <v>449957.35501241434</v>
      </c>
      <c r="R86" s="78">
        <f t="shared" si="24"/>
        <v>194543.57460857939</v>
      </c>
      <c r="S86" s="77">
        <f t="shared" si="25"/>
        <v>7.4779989204379831</v>
      </c>
      <c r="T86" s="77">
        <f t="shared" si="26"/>
        <v>0.80890374816890032</v>
      </c>
      <c r="U86" s="77">
        <f t="shared" si="27"/>
        <v>0.18156199392864292</v>
      </c>
      <c r="V86" s="77">
        <f t="shared" si="28"/>
        <v>7.8500148777354367E-2</v>
      </c>
      <c r="W86" s="77">
        <f t="shared" si="29"/>
        <v>8.5469648113128809</v>
      </c>
      <c r="X86" s="77">
        <v>0</v>
      </c>
      <c r="Y86" s="77">
        <v>0</v>
      </c>
      <c r="Z86" s="77">
        <v>-6.8857562472338429E-2</v>
      </c>
      <c r="AA86" s="77">
        <f t="shared" si="30"/>
        <v>8.5500000000000007</v>
      </c>
      <c r="AB86" s="221"/>
      <c r="AC86" s="76">
        <v>1642.66</v>
      </c>
      <c r="AD86" s="223"/>
    </row>
    <row r="87" spans="1:30" x14ac:dyDescent="0.35">
      <c r="A87" s="75" t="s">
        <v>104</v>
      </c>
      <c r="B87" s="74">
        <v>310</v>
      </c>
      <c r="C87" s="75" t="s">
        <v>114</v>
      </c>
      <c r="D87" s="77">
        <f>'3-4YO 2026-27 rates'!D85</f>
        <v>6.85</v>
      </c>
      <c r="E87" s="77">
        <f t="shared" si="20"/>
        <v>6.85</v>
      </c>
      <c r="F87" s="76">
        <f>ACA!I94</f>
        <v>1.2663906427493785</v>
      </c>
      <c r="G87" s="76">
        <f>'Formula factor data'!D91</f>
        <v>3648.92</v>
      </c>
      <c r="H87" s="76">
        <f>'Formula factor data'!H91</f>
        <v>540.51612125848715</v>
      </c>
      <c r="I87" s="76">
        <f>'Formula factor data'!I91</f>
        <v>2395.3788816830838</v>
      </c>
      <c r="J87" s="76">
        <f>'Formula factor data'!J91</f>
        <v>88.768009730880351</v>
      </c>
      <c r="K87" s="77">
        <f>F87*'National calculations'!$E$39</f>
        <v>6.6916907873156166</v>
      </c>
      <c r="L87" s="77">
        <f>F87*'National calculations'!$E$40</f>
        <v>2.388398294213713</v>
      </c>
      <c r="M87" s="77">
        <f>F87*'National calculations'!$E$41</f>
        <v>0.46012541303535665</v>
      </c>
      <c r="N87" s="77">
        <f>F87*'National calculations'!$E$42</f>
        <v>1.7139048961100123</v>
      </c>
      <c r="O87" s="78">
        <f t="shared" si="21"/>
        <v>13917943.27816147</v>
      </c>
      <c r="P87" s="78">
        <f t="shared" si="22"/>
        <v>735851.63574500638</v>
      </c>
      <c r="Q87" s="78">
        <f t="shared" si="23"/>
        <v>628239.57746704179</v>
      </c>
      <c r="R87" s="78">
        <f t="shared" si="24"/>
        <v>86719.758102547319</v>
      </c>
      <c r="S87" s="77">
        <f t="shared" si="25"/>
        <v>6.6916907873156166</v>
      </c>
      <c r="T87" s="77">
        <f t="shared" si="26"/>
        <v>0.35379448768643407</v>
      </c>
      <c r="U87" s="77">
        <f t="shared" si="27"/>
        <v>0.3020550456876554</v>
      </c>
      <c r="V87" s="77">
        <f t="shared" si="28"/>
        <v>4.1694508647955299E-2</v>
      </c>
      <c r="W87" s="77">
        <f t="shared" si="29"/>
        <v>7.3892348293376608</v>
      </c>
      <c r="X87" s="77">
        <v>0</v>
      </c>
      <c r="Y87" s="77">
        <v>0</v>
      </c>
      <c r="Z87" s="77">
        <v>-5.9530454391298449E-2</v>
      </c>
      <c r="AA87" s="77">
        <f t="shared" si="30"/>
        <v>7.39</v>
      </c>
      <c r="AB87" s="221"/>
      <c r="AC87" s="76">
        <v>1220.97</v>
      </c>
      <c r="AD87" s="223"/>
    </row>
    <row r="88" spans="1:30" x14ac:dyDescent="0.35">
      <c r="A88" s="75" t="s">
        <v>104</v>
      </c>
      <c r="B88" s="74">
        <v>311</v>
      </c>
      <c r="C88" s="75" t="s">
        <v>115</v>
      </c>
      <c r="D88" s="77">
        <f>'3-4YO 2026-27 rates'!D86</f>
        <v>6.4</v>
      </c>
      <c r="E88" s="77">
        <f t="shared" si="20"/>
        <v>6.4</v>
      </c>
      <c r="F88" s="76">
        <f>ACA!I95</f>
        <v>1.1846764534208485</v>
      </c>
      <c r="G88" s="76">
        <f>'Formula factor data'!D92</f>
        <v>4119.88</v>
      </c>
      <c r="H88" s="76">
        <f>'Formula factor data'!H92</f>
        <v>758.68080842864765</v>
      </c>
      <c r="I88" s="76">
        <f>'Formula factor data'!I92</f>
        <v>1270.3497783393041</v>
      </c>
      <c r="J88" s="76">
        <f>'Formula factor data'!J92</f>
        <v>160.86548598521824</v>
      </c>
      <c r="K88" s="77">
        <f>F88*'National calculations'!$E$39</f>
        <v>6.2599076791148542</v>
      </c>
      <c r="L88" s="77">
        <f>F88*'National calculations'!$E$40</f>
        <v>2.2342862660471079</v>
      </c>
      <c r="M88" s="77">
        <f>F88*'National calculations'!$E$41</f>
        <v>0.43043569973013912</v>
      </c>
      <c r="N88" s="77">
        <f>F88*'National calculations'!$E$42</f>
        <v>1.6033147318714533</v>
      </c>
      <c r="O88" s="78">
        <f t="shared" si="21"/>
        <v>14700339.015948074</v>
      </c>
      <c r="P88" s="78">
        <f t="shared" si="22"/>
        <v>966212.76303381729</v>
      </c>
      <c r="Q88" s="78">
        <f t="shared" si="23"/>
        <v>311678.22057265812</v>
      </c>
      <c r="R88" s="78">
        <f t="shared" si="24"/>
        <v>147013.2620119639</v>
      </c>
      <c r="S88" s="77">
        <f t="shared" si="25"/>
        <v>6.2599076791148551</v>
      </c>
      <c r="T88" s="77">
        <f t="shared" si="26"/>
        <v>0.41144647673855655</v>
      </c>
      <c r="U88" s="77">
        <f t="shared" si="27"/>
        <v>0.13272325789622647</v>
      </c>
      <c r="V88" s="77">
        <f t="shared" si="28"/>
        <v>6.2603280563939059E-2</v>
      </c>
      <c r="W88" s="77">
        <f t="shared" si="29"/>
        <v>6.8666806943135761</v>
      </c>
      <c r="X88" s="77">
        <v>0</v>
      </c>
      <c r="Y88" s="77">
        <v>0</v>
      </c>
      <c r="Z88" s="77">
        <v>-5.5320561781237565E-2</v>
      </c>
      <c r="AA88" s="77">
        <f t="shared" si="30"/>
        <v>6.87</v>
      </c>
      <c r="AB88" s="221"/>
      <c r="AC88" s="76">
        <v>1993.47</v>
      </c>
      <c r="AD88" s="223"/>
    </row>
    <row r="89" spans="1:30" x14ac:dyDescent="0.35">
      <c r="A89" s="75" t="s">
        <v>104</v>
      </c>
      <c r="B89" s="74">
        <v>312</v>
      </c>
      <c r="C89" s="75" t="s">
        <v>116</v>
      </c>
      <c r="D89" s="77">
        <f>'3-4YO 2026-27 rates'!D87</f>
        <v>6.81</v>
      </c>
      <c r="E89" s="77">
        <f t="shared" si="20"/>
        <v>6.81</v>
      </c>
      <c r="F89" s="76">
        <f>ACA!I96</f>
        <v>1.2431502656975726</v>
      </c>
      <c r="G89" s="76">
        <f>'Formula factor data'!D93</f>
        <v>4903.82</v>
      </c>
      <c r="H89" s="76">
        <f>'Formula factor data'!H93</f>
        <v>1057.7760816842731</v>
      </c>
      <c r="I89" s="76">
        <f>'Formula factor data'!I93</f>
        <v>2557.1085943993758</v>
      </c>
      <c r="J89" s="76">
        <f>'Formula factor data'!J93</f>
        <v>198.45128050253683</v>
      </c>
      <c r="K89" s="77">
        <f>F89*'National calculations'!$E$39</f>
        <v>6.5688871185569173</v>
      </c>
      <c r="L89" s="77">
        <f>F89*'National calculations'!$E$40</f>
        <v>2.3445672084225953</v>
      </c>
      <c r="M89" s="77">
        <f>F89*'National calculations'!$E$41</f>
        <v>0.45168134551852496</v>
      </c>
      <c r="N89" s="77">
        <f>F89*'National calculations'!$E$42</f>
        <v>1.6824518873211469</v>
      </c>
      <c r="O89" s="78">
        <f t="shared" si="21"/>
        <v>18361204.816941418</v>
      </c>
      <c r="P89" s="78">
        <f t="shared" si="22"/>
        <v>1413615.4555332917</v>
      </c>
      <c r="Q89" s="78">
        <f t="shared" si="23"/>
        <v>658349.00281651772</v>
      </c>
      <c r="R89" s="78">
        <f t="shared" si="24"/>
        <v>190314.29691099114</v>
      </c>
      <c r="S89" s="77">
        <f t="shared" si="25"/>
        <v>6.5688871185569191</v>
      </c>
      <c r="T89" s="77">
        <f t="shared" si="26"/>
        <v>0.50573371676992374</v>
      </c>
      <c r="U89" s="77">
        <f t="shared" si="27"/>
        <v>0.23553031117685691</v>
      </c>
      <c r="V89" s="77">
        <f t="shared" si="28"/>
        <v>6.808666130135109E-2</v>
      </c>
      <c r="W89" s="77">
        <f t="shared" si="29"/>
        <v>7.3782378078050508</v>
      </c>
      <c r="X89" s="77">
        <v>0</v>
      </c>
      <c r="Y89" s="77">
        <v>0</v>
      </c>
      <c r="Z89" s="77">
        <v>-5.944185825057513E-2</v>
      </c>
      <c r="AA89" s="77">
        <f t="shared" si="30"/>
        <v>7.38</v>
      </c>
      <c r="AB89" s="221"/>
      <c r="AC89" s="76">
        <v>1667.15</v>
      </c>
      <c r="AD89" s="223"/>
    </row>
    <row r="90" spans="1:30" x14ac:dyDescent="0.35">
      <c r="A90" s="75" t="s">
        <v>104</v>
      </c>
      <c r="B90" s="74">
        <v>313</v>
      </c>
      <c r="C90" s="75" t="s">
        <v>117</v>
      </c>
      <c r="D90" s="77">
        <f>'3-4YO 2026-27 rates'!D88</f>
        <v>7</v>
      </c>
      <c r="E90" s="77">
        <f t="shared" si="20"/>
        <v>7</v>
      </c>
      <c r="F90" s="76">
        <f>ACA!I97</f>
        <v>1.2624979901287108</v>
      </c>
      <c r="G90" s="76">
        <f>'Formula factor data'!D94</f>
        <v>3963.7</v>
      </c>
      <c r="H90" s="76">
        <f>'Formula factor data'!H94</f>
        <v>848.03707106694173</v>
      </c>
      <c r="I90" s="76">
        <f>'Formula factor data'!I94</f>
        <v>2558.3484359966001</v>
      </c>
      <c r="J90" s="76">
        <f>'Formula factor data'!J94</f>
        <v>130.53453129270292</v>
      </c>
      <c r="K90" s="77">
        <f>F90*'National calculations'!$E$39</f>
        <v>6.6711217568753804</v>
      </c>
      <c r="L90" s="77">
        <f>F90*'National calculations'!$E$40</f>
        <v>2.3810567958124103</v>
      </c>
      <c r="M90" s="77">
        <f>F90*'National calculations'!$E$41</f>
        <v>0.45871107188782623</v>
      </c>
      <c r="N90" s="77">
        <f>F90*'National calculations'!$E$42</f>
        <v>1.7086366667341748</v>
      </c>
      <c r="O90" s="78">
        <f t="shared" si="21"/>
        <v>15072125.425404357</v>
      </c>
      <c r="P90" s="78">
        <f t="shared" si="22"/>
        <v>1150957.9257639323</v>
      </c>
      <c r="Q90" s="78">
        <f t="shared" si="23"/>
        <v>668919.36940297019</v>
      </c>
      <c r="R90" s="78">
        <f t="shared" si="24"/>
        <v>127130.5692717529</v>
      </c>
      <c r="S90" s="77">
        <f t="shared" si="25"/>
        <v>6.6711217568753796</v>
      </c>
      <c r="T90" s="77">
        <f t="shared" si="26"/>
        <v>0.50942917757771611</v>
      </c>
      <c r="U90" s="77">
        <f t="shared" si="27"/>
        <v>0.29607254669590133</v>
      </c>
      <c r="V90" s="77">
        <f t="shared" si="28"/>
        <v>5.6269668855279599E-2</v>
      </c>
      <c r="W90" s="77">
        <f t="shared" si="29"/>
        <v>7.5328931500042779</v>
      </c>
      <c r="X90" s="77">
        <v>0</v>
      </c>
      <c r="Y90" s="77">
        <v>0</v>
      </c>
      <c r="Z90" s="77">
        <v>-6.0687819843050939E-2</v>
      </c>
      <c r="AA90" s="77">
        <f t="shared" si="30"/>
        <v>7.53</v>
      </c>
      <c r="AB90" s="221"/>
      <c r="AC90" s="76">
        <v>1176.32</v>
      </c>
      <c r="AD90" s="223"/>
    </row>
    <row r="91" spans="1:30" x14ac:dyDescent="0.35">
      <c r="A91" s="75" t="s">
        <v>104</v>
      </c>
      <c r="B91" s="74">
        <v>314</v>
      </c>
      <c r="C91" s="75" t="s">
        <v>118</v>
      </c>
      <c r="D91" s="77">
        <f>'3-4YO 2026-27 rates'!D89</f>
        <v>7.1</v>
      </c>
      <c r="E91" s="77">
        <f t="shared" si="20"/>
        <v>7.1</v>
      </c>
      <c r="F91" s="76">
        <f>ACA!I98</f>
        <v>1.3213147694915732</v>
      </c>
      <c r="G91" s="76">
        <f>'Formula factor data'!D95</f>
        <v>2218.11</v>
      </c>
      <c r="H91" s="76">
        <f>'Formula factor data'!H95</f>
        <v>339.75880483054146</v>
      </c>
      <c r="I91" s="76">
        <f>'Formula factor data'!I95</f>
        <v>837.38107551753899</v>
      </c>
      <c r="J91" s="76">
        <f>'Formula factor data'!J95</f>
        <v>85.636655791190876</v>
      </c>
      <c r="K91" s="77">
        <f>F91*'National calculations'!$E$39</f>
        <v>6.9819134567789414</v>
      </c>
      <c r="L91" s="77">
        <f>F91*'National calculations'!$E$40</f>
        <v>2.4919845701968</v>
      </c>
      <c r="M91" s="77">
        <f>F91*'National calculations'!$E$41</f>
        <v>0.4800813299931701</v>
      </c>
      <c r="N91" s="77">
        <f>F91*'National calculations'!$E$42</f>
        <v>1.7882379862011113</v>
      </c>
      <c r="O91" s="78">
        <f t="shared" si="21"/>
        <v>8827391.6728410851</v>
      </c>
      <c r="P91" s="78">
        <f t="shared" si="22"/>
        <v>482604.0085589427</v>
      </c>
      <c r="Q91" s="78">
        <f t="shared" si="23"/>
        <v>229146.28165397566</v>
      </c>
      <c r="R91" s="78">
        <f t="shared" si="24"/>
        <v>87289.070911311035</v>
      </c>
      <c r="S91" s="77">
        <f t="shared" si="25"/>
        <v>6.9819134567789423</v>
      </c>
      <c r="T91" s="77">
        <f t="shared" si="26"/>
        <v>0.38170951811506881</v>
      </c>
      <c r="U91" s="77">
        <f t="shared" si="27"/>
        <v>0.1812403444579265</v>
      </c>
      <c r="V91" s="77">
        <f t="shared" si="28"/>
        <v>6.9040183262794416E-2</v>
      </c>
      <c r="W91" s="77">
        <f t="shared" si="29"/>
        <v>7.6139035026147317</v>
      </c>
      <c r="X91" s="77">
        <v>0</v>
      </c>
      <c r="Y91" s="77">
        <v>0</v>
      </c>
      <c r="Z91" s="77">
        <v>-6.1340469706358647E-2</v>
      </c>
      <c r="AA91" s="77">
        <f t="shared" si="30"/>
        <v>7.61</v>
      </c>
      <c r="AB91" s="221"/>
      <c r="AC91" s="76">
        <v>916.44</v>
      </c>
      <c r="AD91" s="223"/>
    </row>
    <row r="92" spans="1:30" x14ac:dyDescent="0.35">
      <c r="A92" s="75" t="s">
        <v>104</v>
      </c>
      <c r="B92" s="74">
        <v>315</v>
      </c>
      <c r="C92" s="75" t="s">
        <v>119</v>
      </c>
      <c r="D92" s="77">
        <f>'3-4YO 2026-27 rates'!D90</f>
        <v>7.08</v>
      </c>
      <c r="E92" s="77">
        <f t="shared" si="20"/>
        <v>7.08</v>
      </c>
      <c r="F92" s="76">
        <f>ACA!I99</f>
        <v>1.2926455384624376</v>
      </c>
      <c r="G92" s="76">
        <f>'Formula factor data'!D96</f>
        <v>2874.56</v>
      </c>
      <c r="H92" s="76">
        <f>'Formula factor data'!H96</f>
        <v>677.16907509881423</v>
      </c>
      <c r="I92" s="76">
        <f>'Formula factor data'!I96</f>
        <v>1191.2380656146881</v>
      </c>
      <c r="J92" s="76">
        <f>'Formula factor data'!J96</f>
        <v>74.670974592339775</v>
      </c>
      <c r="K92" s="77">
        <f>F92*'National calculations'!$E$39</f>
        <v>6.8304233693754313</v>
      </c>
      <c r="L92" s="77">
        <f>F92*'National calculations'!$E$40</f>
        <v>2.4379147277840763</v>
      </c>
      <c r="M92" s="77">
        <f>F92*'National calculations'!$E$41</f>
        <v>0.46966476394839263</v>
      </c>
      <c r="N92" s="77">
        <f>F92*'National calculations'!$E$42</f>
        <v>1.7494376873281916</v>
      </c>
      <c r="O92" s="78">
        <f t="shared" si="21"/>
        <v>11191643.22638295</v>
      </c>
      <c r="P92" s="78">
        <f t="shared" si="22"/>
        <v>941001.86298849259</v>
      </c>
      <c r="Q92" s="78">
        <f t="shared" si="23"/>
        <v>318905.05058915954</v>
      </c>
      <c r="R92" s="78">
        <f t="shared" si="24"/>
        <v>74460.363747778072</v>
      </c>
      <c r="S92" s="77">
        <f t="shared" si="25"/>
        <v>6.8304233693754322</v>
      </c>
      <c r="T92" s="77">
        <f t="shared" si="26"/>
        <v>0.57430718488510257</v>
      </c>
      <c r="U92" s="77">
        <f t="shared" si="27"/>
        <v>0.19463241153194311</v>
      </c>
      <c r="V92" s="77">
        <f t="shared" si="28"/>
        <v>4.5444247850580627E-2</v>
      </c>
      <c r="W92" s="77">
        <f t="shared" si="29"/>
        <v>7.644807213643058</v>
      </c>
      <c r="X92" s="77">
        <v>0</v>
      </c>
      <c r="Y92" s="77">
        <v>0</v>
      </c>
      <c r="Z92" s="77">
        <v>-6.1589441623261187E-2</v>
      </c>
      <c r="AA92" s="77">
        <f t="shared" si="30"/>
        <v>7.64</v>
      </c>
      <c r="AB92" s="221"/>
      <c r="AC92" s="76">
        <v>1071.5</v>
      </c>
      <c r="AD92" s="223"/>
    </row>
    <row r="93" spans="1:30" x14ac:dyDescent="0.35">
      <c r="A93" s="75" t="s">
        <v>104</v>
      </c>
      <c r="B93" s="74">
        <v>317</v>
      </c>
      <c r="C93" s="75" t="s">
        <v>120</v>
      </c>
      <c r="D93" s="77">
        <f>'3-4YO 2026-27 rates'!D91</f>
        <v>6.49</v>
      </c>
      <c r="E93" s="77">
        <f t="shared" si="20"/>
        <v>6.49</v>
      </c>
      <c r="F93" s="76">
        <f>ACA!I100</f>
        <v>1.1929005379407269</v>
      </c>
      <c r="G93" s="76">
        <f>'Formula factor data'!D97</f>
        <v>5279.88</v>
      </c>
      <c r="H93" s="76">
        <f>'Formula factor data'!H97</f>
        <v>969.03424006001501</v>
      </c>
      <c r="I93" s="76">
        <f>'Formula factor data'!I97</f>
        <v>3255.3844064532241</v>
      </c>
      <c r="J93" s="76">
        <f>'Formula factor data'!J97</f>
        <v>151.53182572614108</v>
      </c>
      <c r="K93" s="77">
        <f>F93*'National calculations'!$E$39</f>
        <v>6.303364278333162</v>
      </c>
      <c r="L93" s="77">
        <f>F93*'National calculations'!$E$40</f>
        <v>2.249796795559631</v>
      </c>
      <c r="M93" s="77">
        <f>F93*'National calculations'!$E$41</f>
        <v>0.43342380636864941</v>
      </c>
      <c r="N93" s="77">
        <f>F93*'National calculations'!$E$42</f>
        <v>1.6144450247280404</v>
      </c>
      <c r="O93" s="78">
        <f t="shared" si="21"/>
        <v>18970173.981954847</v>
      </c>
      <c r="P93" s="78">
        <f t="shared" si="22"/>
        <v>1242674.1730025127</v>
      </c>
      <c r="Q93" s="78">
        <f t="shared" si="23"/>
        <v>804247.82736371865</v>
      </c>
      <c r="R93" s="78">
        <f t="shared" si="24"/>
        <v>139444.68721496922</v>
      </c>
      <c r="S93" s="77">
        <f t="shared" si="25"/>
        <v>6.303364278333162</v>
      </c>
      <c r="T93" s="77">
        <f t="shared" si="26"/>
        <v>0.41291281772968014</v>
      </c>
      <c r="U93" s="77">
        <f t="shared" si="27"/>
        <v>0.26723355467133775</v>
      </c>
      <c r="V93" s="77">
        <f t="shared" si="28"/>
        <v>4.6334348911627715E-2</v>
      </c>
      <c r="W93" s="77">
        <f t="shared" si="29"/>
        <v>7.0298449996458077</v>
      </c>
      <c r="X93" s="77">
        <v>0</v>
      </c>
      <c r="Y93" s="77">
        <v>0</v>
      </c>
      <c r="Z93" s="77">
        <v>-5.6635074780377437E-2</v>
      </c>
      <c r="AA93" s="77">
        <f t="shared" si="30"/>
        <v>7.03</v>
      </c>
      <c r="AB93" s="221"/>
      <c r="AC93" s="76">
        <v>1792.64</v>
      </c>
      <c r="AD93" s="223"/>
    </row>
    <row r="94" spans="1:30" x14ac:dyDescent="0.35">
      <c r="A94" s="75" t="s">
        <v>104</v>
      </c>
      <c r="B94" s="74">
        <v>318</v>
      </c>
      <c r="C94" s="75" t="s">
        <v>121</v>
      </c>
      <c r="D94" s="77">
        <f>'3-4YO 2026-27 rates'!D92</f>
        <v>7.14</v>
      </c>
      <c r="E94" s="77">
        <f t="shared" si="20"/>
        <v>7.14</v>
      </c>
      <c r="F94" s="76">
        <f>ACA!I101</f>
        <v>1.3592290570035743</v>
      </c>
      <c r="G94" s="76">
        <f>'Formula factor data'!D98</f>
        <v>2914.23</v>
      </c>
      <c r="H94" s="76">
        <f>'Formula factor data'!H98</f>
        <v>359.69458878861064</v>
      </c>
      <c r="I94" s="76">
        <f>'Formula factor data'!I98</f>
        <v>964.12943038430717</v>
      </c>
      <c r="J94" s="76">
        <f>'Formula factor data'!J98</f>
        <v>68.153793568697992</v>
      </c>
      <c r="K94" s="77">
        <f>F94*'National calculations'!$E$39</f>
        <v>7.1822550258708278</v>
      </c>
      <c r="L94" s="77">
        <f>F94*'National calculations'!$E$40</f>
        <v>2.5634904835881014</v>
      </c>
      <c r="M94" s="77">
        <f>F94*'National calculations'!$E$41</f>
        <v>0.49385695862820672</v>
      </c>
      <c r="N94" s="77">
        <f>F94*'National calculations'!$E$42</f>
        <v>1.8395503386504821</v>
      </c>
      <c r="O94" s="78">
        <f t="shared" si="21"/>
        <v>11930523.546504818</v>
      </c>
      <c r="P94" s="78">
        <f t="shared" si="22"/>
        <v>525581.98355391109</v>
      </c>
      <c r="Q94" s="78">
        <f t="shared" si="23"/>
        <v>271400.95608171739</v>
      </c>
      <c r="R94" s="78">
        <f t="shared" si="24"/>
        <v>71462.230402579662</v>
      </c>
      <c r="S94" s="77">
        <f t="shared" si="25"/>
        <v>7.1822550258708278</v>
      </c>
      <c r="T94" s="77">
        <f t="shared" si="26"/>
        <v>0.31640387181442059</v>
      </c>
      <c r="U94" s="77">
        <f t="shared" si="27"/>
        <v>0.16338519204508201</v>
      </c>
      <c r="V94" s="77">
        <f t="shared" si="28"/>
        <v>4.3020740998347233E-2</v>
      </c>
      <c r="W94" s="77">
        <f t="shared" si="29"/>
        <v>7.7050648307286771</v>
      </c>
      <c r="X94" s="77">
        <v>0</v>
      </c>
      <c r="Y94" s="77">
        <v>0</v>
      </c>
      <c r="Z94" s="77">
        <v>-6.2074899645435444E-2</v>
      </c>
      <c r="AA94" s="77">
        <f t="shared" si="30"/>
        <v>7.71</v>
      </c>
      <c r="AB94" s="221"/>
      <c r="AC94" s="76">
        <v>874.21</v>
      </c>
      <c r="AD94" s="223"/>
    </row>
    <row r="95" spans="1:30" x14ac:dyDescent="0.35">
      <c r="A95" s="75" t="s">
        <v>104</v>
      </c>
      <c r="B95" s="74">
        <v>319</v>
      </c>
      <c r="C95" s="75" t="s">
        <v>122</v>
      </c>
      <c r="D95" s="77">
        <f>'3-4YO 2026-27 rates'!D93</f>
        <v>7.06</v>
      </c>
      <c r="E95" s="77">
        <f t="shared" si="20"/>
        <v>7.06</v>
      </c>
      <c r="F95" s="76">
        <f>ACA!I102</f>
        <v>1.2818656924827099</v>
      </c>
      <c r="G95" s="76">
        <f>'Formula factor data'!D99</f>
        <v>2813.98</v>
      </c>
      <c r="H95" s="76">
        <f>'Formula factor data'!H99</f>
        <v>453.00785041581759</v>
      </c>
      <c r="I95" s="76">
        <f>'Formula factor data'!I99</f>
        <v>1148.0700021718981</v>
      </c>
      <c r="J95" s="76">
        <f>'Formula factor data'!J99</f>
        <v>117.59422012948794</v>
      </c>
      <c r="K95" s="77">
        <f>F95*'National calculations'!$E$39</f>
        <v>6.7734619598417849</v>
      </c>
      <c r="L95" s="77">
        <f>F95*'National calculations'!$E$40</f>
        <v>2.417584061336659</v>
      </c>
      <c r="M95" s="77">
        <f>F95*'National calculations'!$E$41</f>
        <v>0.46574805695732452</v>
      </c>
      <c r="N95" s="77">
        <f>F95*'National calculations'!$E$42</f>
        <v>1.7348484838231375</v>
      </c>
      <c r="O95" s="78">
        <f t="shared" si="21"/>
        <v>10864420.296880683</v>
      </c>
      <c r="P95" s="78">
        <f t="shared" si="22"/>
        <v>624255.1985306273</v>
      </c>
      <c r="Q95" s="78">
        <f t="shared" si="23"/>
        <v>304785.48247465515</v>
      </c>
      <c r="R95" s="78">
        <f t="shared" si="24"/>
        <v>116284.64806386366</v>
      </c>
      <c r="S95" s="77">
        <f t="shared" si="25"/>
        <v>6.7734619598417849</v>
      </c>
      <c r="T95" s="77">
        <f t="shared" si="26"/>
        <v>0.38919415163777354</v>
      </c>
      <c r="U95" s="77">
        <f t="shared" si="27"/>
        <v>0.19001960666477832</v>
      </c>
      <c r="V95" s="77">
        <f t="shared" si="28"/>
        <v>7.2498082608265318E-2</v>
      </c>
      <c r="W95" s="77">
        <f t="shared" si="29"/>
        <v>7.4251738007526029</v>
      </c>
      <c r="X95" s="77">
        <v>0</v>
      </c>
      <c r="Y95" s="77">
        <v>0</v>
      </c>
      <c r="Z95" s="77">
        <v>-5.981999225930501E-2</v>
      </c>
      <c r="AA95" s="77">
        <f t="shared" si="30"/>
        <v>7.43</v>
      </c>
      <c r="AB95" s="221"/>
      <c r="AC95" s="76">
        <v>1258.1099999999999</v>
      </c>
      <c r="AD95" s="223"/>
    </row>
    <row r="96" spans="1:30" x14ac:dyDescent="0.35">
      <c r="A96" s="75" t="s">
        <v>104</v>
      </c>
      <c r="B96" s="74">
        <v>320</v>
      </c>
      <c r="C96" s="75" t="s">
        <v>123</v>
      </c>
      <c r="D96" s="77">
        <f>'3-4YO 2026-27 rates'!D94</f>
        <v>6.52</v>
      </c>
      <c r="E96" s="77">
        <f t="shared" si="20"/>
        <v>6.52</v>
      </c>
      <c r="F96" s="76">
        <f>ACA!I103</f>
        <v>1.1814850835287518</v>
      </c>
      <c r="G96" s="76">
        <f>'Formula factor data'!D100</f>
        <v>4144.75</v>
      </c>
      <c r="H96" s="76">
        <f>'Formula factor data'!H100</f>
        <v>912.47976853463274</v>
      </c>
      <c r="I96" s="76">
        <f>'Formula factor data'!I100</f>
        <v>1656.8980182928001</v>
      </c>
      <c r="J96" s="76">
        <f>'Formula factor data'!J100</f>
        <v>138.52236166967134</v>
      </c>
      <c r="K96" s="77">
        <f>F96*'National calculations'!$E$39</f>
        <v>6.243044272370553</v>
      </c>
      <c r="L96" s="77">
        <f>F96*'National calculations'!$E$40</f>
        <v>2.2282673788655503</v>
      </c>
      <c r="M96" s="77">
        <f>F96*'National calculations'!$E$41</f>
        <v>0.4292761599008163</v>
      </c>
      <c r="N96" s="77">
        <f>F96*'National calculations'!$E$42</f>
        <v>1.5989956029244108</v>
      </c>
      <c r="O96" s="78">
        <f t="shared" si="21"/>
        <v>14749238.916307474</v>
      </c>
      <c r="P96" s="78">
        <f t="shared" si="22"/>
        <v>1158951.8741972907</v>
      </c>
      <c r="Q96" s="78">
        <f t="shared" si="23"/>
        <v>405422.0866248032</v>
      </c>
      <c r="R96" s="78">
        <f t="shared" si="24"/>
        <v>126253.08891341036</v>
      </c>
      <c r="S96" s="77">
        <f t="shared" si="25"/>
        <v>6.243044272370553</v>
      </c>
      <c r="T96" s="77">
        <f t="shared" si="26"/>
        <v>0.49056008253827371</v>
      </c>
      <c r="U96" s="77">
        <f t="shared" si="27"/>
        <v>0.17160668765064374</v>
      </c>
      <c r="V96" s="77">
        <f t="shared" si="28"/>
        <v>5.3440291264010953E-2</v>
      </c>
      <c r="W96" s="77">
        <f t="shared" si="29"/>
        <v>6.9586513338234814</v>
      </c>
      <c r="X96" s="77">
        <v>0</v>
      </c>
      <c r="Y96" s="77">
        <v>0</v>
      </c>
      <c r="Z96" s="77">
        <v>-5.6061511837252276E-2</v>
      </c>
      <c r="AA96" s="77">
        <f t="shared" si="30"/>
        <v>6.96</v>
      </c>
      <c r="AB96" s="221"/>
      <c r="AC96" s="76">
        <v>1816.07</v>
      </c>
      <c r="AD96" s="223"/>
    </row>
    <row r="97" spans="1:30" x14ac:dyDescent="0.35">
      <c r="A97" s="75" t="s">
        <v>124</v>
      </c>
      <c r="B97" s="74">
        <v>867</v>
      </c>
      <c r="C97" s="75" t="s">
        <v>125</v>
      </c>
      <c r="D97" s="77">
        <f>'3-4YO 2026-27 rates'!D95</f>
        <v>6.73</v>
      </c>
      <c r="E97" s="77">
        <f t="shared" si="20"/>
        <v>6.73</v>
      </c>
      <c r="F97" s="76">
        <f>ACA!I104</f>
        <v>1.2817736927792003</v>
      </c>
      <c r="G97" s="76">
        <f>'Formula factor data'!D101</f>
        <v>1762.73</v>
      </c>
      <c r="H97" s="76">
        <f>'Formula factor data'!H101</f>
        <v>208.49107766098581</v>
      </c>
      <c r="I97" s="76">
        <f>'Formula factor data'!I101</f>
        <v>315.02778974168103</v>
      </c>
      <c r="J97" s="76">
        <f>'Formula factor data'!J101</f>
        <v>63.790693891102265</v>
      </c>
      <c r="K97" s="77">
        <f>F97*'National calculations'!$E$39</f>
        <v>6.7729758274055296</v>
      </c>
      <c r="L97" s="77">
        <f>F97*'National calculations'!$E$40</f>
        <v>2.4174105509461734</v>
      </c>
      <c r="M97" s="77">
        <f>F97*'National calculations'!$E$41</f>
        <v>0.4657146301456066</v>
      </c>
      <c r="N97" s="77">
        <f>F97*'National calculations'!$E$42</f>
        <v>1.7347239734730424</v>
      </c>
      <c r="O97" s="78">
        <f t="shared" si="21"/>
        <v>6805188.7777382536</v>
      </c>
      <c r="P97" s="78">
        <f t="shared" si="22"/>
        <v>287284.86262200889</v>
      </c>
      <c r="Q97" s="78">
        <f t="shared" si="23"/>
        <v>83626.438833526903</v>
      </c>
      <c r="R97" s="78">
        <f t="shared" si="24"/>
        <v>63075.770207104011</v>
      </c>
      <c r="S97" s="77">
        <f t="shared" si="25"/>
        <v>6.7729758274055305</v>
      </c>
      <c r="T97" s="77">
        <f t="shared" si="26"/>
        <v>0.28592497484912893</v>
      </c>
      <c r="U97" s="77">
        <f t="shared" si="27"/>
        <v>8.3230585844193336E-2</v>
      </c>
      <c r="V97" s="77">
        <f t="shared" si="28"/>
        <v>6.2777195587171861E-2</v>
      </c>
      <c r="W97" s="77">
        <f t="shared" si="29"/>
        <v>7.2049085836860245</v>
      </c>
      <c r="X97" s="77">
        <v>0</v>
      </c>
      <c r="Y97" s="77">
        <v>0</v>
      </c>
      <c r="Z97" s="77">
        <v>-5.8045452843327183E-2</v>
      </c>
      <c r="AA97" s="77">
        <f t="shared" si="30"/>
        <v>7.2</v>
      </c>
      <c r="AB97" s="221"/>
      <c r="AC97" s="76">
        <v>900.88</v>
      </c>
      <c r="AD97" s="223"/>
    </row>
    <row r="98" spans="1:30" x14ac:dyDescent="0.35">
      <c r="A98" s="75" t="s">
        <v>124</v>
      </c>
      <c r="B98" s="74">
        <v>846</v>
      </c>
      <c r="C98" s="75" t="s">
        <v>126</v>
      </c>
      <c r="D98" s="77">
        <f>'3-4YO 2026-27 rates'!D96</f>
        <v>6.1</v>
      </c>
      <c r="E98" s="77">
        <f t="shared" si="20"/>
        <v>6.1</v>
      </c>
      <c r="F98" s="76">
        <f>ACA!I105</f>
        <v>1.2252171963473608</v>
      </c>
      <c r="G98" s="76">
        <f>'Formula factor data'!D102</f>
        <v>3028</v>
      </c>
      <c r="H98" s="76">
        <f>'Formula factor data'!H102</f>
        <v>792.1863985807214</v>
      </c>
      <c r="I98" s="76">
        <f>'Formula factor data'!I102</f>
        <v>537.35233161719998</v>
      </c>
      <c r="J98" s="76">
        <f>'Formula factor data'!J102</f>
        <v>122.37648584395936</v>
      </c>
      <c r="K98" s="77">
        <f>F98*'National calculations'!$E$39</f>
        <v>6.474127609991239</v>
      </c>
      <c r="L98" s="77">
        <f>F98*'National calculations'!$E$40</f>
        <v>2.3107456443647041</v>
      </c>
      <c r="M98" s="77">
        <f>F98*'National calculations'!$E$41</f>
        <v>0.44516561438216434</v>
      </c>
      <c r="N98" s="77">
        <f>F98*'National calculations'!$E$42</f>
        <v>1.6581816705933288</v>
      </c>
      <c r="O98" s="78">
        <f t="shared" si="21"/>
        <v>11174085.289740479</v>
      </c>
      <c r="P98" s="78">
        <f t="shared" si="22"/>
        <v>1043408.5239258573</v>
      </c>
      <c r="Q98" s="78">
        <f t="shared" si="23"/>
        <v>136350.14508111382</v>
      </c>
      <c r="R98" s="78">
        <f t="shared" si="24"/>
        <v>115665.79407070411</v>
      </c>
      <c r="S98" s="77">
        <f t="shared" si="25"/>
        <v>6.474127609991239</v>
      </c>
      <c r="T98" s="77">
        <f t="shared" si="26"/>
        <v>0.60453806804668553</v>
      </c>
      <c r="U98" s="77">
        <f t="shared" si="27"/>
        <v>7.899959737254271E-2</v>
      </c>
      <c r="V98" s="77">
        <f t="shared" si="28"/>
        <v>6.7015338751016312E-2</v>
      </c>
      <c r="W98" s="77">
        <f t="shared" si="29"/>
        <v>7.2246806141614837</v>
      </c>
      <c r="X98" s="77">
        <v>0</v>
      </c>
      <c r="Y98" s="77">
        <v>0</v>
      </c>
      <c r="Z98" s="77">
        <v>-5.820474375580087E-2</v>
      </c>
      <c r="AA98" s="77">
        <f t="shared" si="30"/>
        <v>7.22</v>
      </c>
      <c r="AB98" s="221"/>
      <c r="AC98" s="76">
        <v>1418.26</v>
      </c>
      <c r="AD98" s="223"/>
    </row>
    <row r="99" spans="1:30" x14ac:dyDescent="0.35">
      <c r="A99" s="75" t="s">
        <v>124</v>
      </c>
      <c r="B99" s="74">
        <v>825</v>
      </c>
      <c r="C99" s="75" t="s">
        <v>127</v>
      </c>
      <c r="D99" s="77">
        <f>'3-4YO 2026-27 rates'!D97</f>
        <v>6.44</v>
      </c>
      <c r="E99" s="77">
        <f t="shared" si="20"/>
        <v>6.44</v>
      </c>
      <c r="F99" s="76">
        <f>ACA!I106</f>
        <v>1.2128063500862767</v>
      </c>
      <c r="G99" s="76">
        <f>'Formula factor data'!D103</f>
        <v>7807.46</v>
      </c>
      <c r="H99" s="76">
        <f>'Formula factor data'!H103</f>
        <v>1307.0424980002285</v>
      </c>
      <c r="I99" s="76">
        <f>'Formula factor data'!I103</f>
        <v>1631.2300042326742</v>
      </c>
      <c r="J99" s="76">
        <f>'Formula factor data'!J103</f>
        <v>205.35170176095917</v>
      </c>
      <c r="K99" s="77">
        <f>F99*'National calculations'!$E$39</f>
        <v>6.4085478885493758</v>
      </c>
      <c r="L99" s="77">
        <f>F99*'National calculations'!$E$40</f>
        <v>2.2873389300073019</v>
      </c>
      <c r="M99" s="77">
        <f>F99*'National calculations'!$E$41</f>
        <v>0.44065630614090801</v>
      </c>
      <c r="N99" s="77">
        <f>F99*'National calculations'!$E$42</f>
        <v>1.6413851076263437</v>
      </c>
      <c r="O99" s="78">
        <f t="shared" si="21"/>
        <v>28519654.33982221</v>
      </c>
      <c r="P99" s="78">
        <f t="shared" si="22"/>
        <v>1704100.037644451</v>
      </c>
      <c r="Q99" s="78">
        <f t="shared" si="23"/>
        <v>409722.71923489112</v>
      </c>
      <c r="R99" s="78">
        <f t="shared" si="24"/>
        <v>192124.89830481395</v>
      </c>
      <c r="S99" s="77">
        <f t="shared" si="25"/>
        <v>6.408547888549375</v>
      </c>
      <c r="T99" s="77">
        <f t="shared" si="26"/>
        <v>0.38292212689529165</v>
      </c>
      <c r="U99" s="77">
        <f t="shared" si="27"/>
        <v>9.2067303339548059E-2</v>
      </c>
      <c r="V99" s="77">
        <f t="shared" si="28"/>
        <v>4.3171687731498438E-2</v>
      </c>
      <c r="W99" s="77">
        <f t="shared" si="29"/>
        <v>6.9267090065157122</v>
      </c>
      <c r="X99" s="77">
        <v>0</v>
      </c>
      <c r="Y99" s="77">
        <v>0</v>
      </c>
      <c r="Z99" s="77">
        <v>-5.5804172437045274E-2</v>
      </c>
      <c r="AA99" s="77">
        <f t="shared" si="30"/>
        <v>6.93</v>
      </c>
      <c r="AB99" s="221"/>
      <c r="AC99" s="76">
        <v>3407.5</v>
      </c>
      <c r="AD99" s="223"/>
    </row>
    <row r="100" spans="1:30" x14ac:dyDescent="0.35">
      <c r="A100" s="75" t="s">
        <v>124</v>
      </c>
      <c r="B100" s="74">
        <v>845</v>
      </c>
      <c r="C100" s="75" t="s">
        <v>128</v>
      </c>
      <c r="D100" s="77">
        <f>'3-4YO 2026-27 rates'!D98</f>
        <v>5.97</v>
      </c>
      <c r="E100" s="77">
        <f t="shared" si="20"/>
        <v>5.97</v>
      </c>
      <c r="F100" s="76">
        <f>ACA!I107</f>
        <v>1.1115302680744943</v>
      </c>
      <c r="G100" s="76">
        <f>'Formula factor data'!D104</f>
        <v>5912.04</v>
      </c>
      <c r="H100" s="76">
        <f>'Formula factor data'!H104</f>
        <v>1453.2481824581162</v>
      </c>
      <c r="I100" s="76">
        <f>'Formula factor data'!I104</f>
        <v>556.60961469847678</v>
      </c>
      <c r="J100" s="76">
        <f>'Formula factor data'!J104</f>
        <v>267.57684611719867</v>
      </c>
      <c r="K100" s="77">
        <f>F100*'National calculations'!$E$39</f>
        <v>5.8733984630116627</v>
      </c>
      <c r="L100" s="77">
        <f>F100*'National calculations'!$E$40</f>
        <v>2.0963333955724908</v>
      </c>
      <c r="M100" s="77">
        <f>F100*'National calculations'!$E$41</f>
        <v>0.40385905141301104</v>
      </c>
      <c r="N100" s="77">
        <f>F100*'National calculations'!$E$42</f>
        <v>1.5043203134314103</v>
      </c>
      <c r="O100" s="78">
        <f t="shared" si="21"/>
        <v>19792546.990080178</v>
      </c>
      <c r="P100" s="78">
        <f t="shared" si="22"/>
        <v>1736500.8372569249</v>
      </c>
      <c r="Q100" s="78">
        <f t="shared" si="23"/>
        <v>128131.34366970837</v>
      </c>
      <c r="R100" s="78">
        <f t="shared" si="24"/>
        <v>229437.13246026714</v>
      </c>
      <c r="S100" s="77">
        <f t="shared" si="25"/>
        <v>5.8733984630116618</v>
      </c>
      <c r="T100" s="77">
        <f t="shared" si="26"/>
        <v>0.51530312666050526</v>
      </c>
      <c r="U100" s="77">
        <f t="shared" si="27"/>
        <v>3.8022718215622413E-2</v>
      </c>
      <c r="V100" s="77">
        <f t="shared" si="28"/>
        <v>6.8085007039535003E-2</v>
      </c>
      <c r="W100" s="77">
        <f t="shared" si="29"/>
        <v>6.4948093149273243</v>
      </c>
      <c r="X100" s="77">
        <v>0</v>
      </c>
      <c r="Y100" s="77">
        <v>0</v>
      </c>
      <c r="Z100" s="77">
        <v>-5.2324626112486783E-2</v>
      </c>
      <c r="AA100" s="77">
        <f t="shared" si="30"/>
        <v>6.49</v>
      </c>
      <c r="AB100" s="221"/>
      <c r="AC100" s="76">
        <v>2427.25</v>
      </c>
      <c r="AD100" s="223"/>
    </row>
    <row r="101" spans="1:30" x14ac:dyDescent="0.35">
      <c r="A101" s="75" t="s">
        <v>124</v>
      </c>
      <c r="B101" s="74">
        <v>850</v>
      </c>
      <c r="C101" s="75" t="s">
        <v>129</v>
      </c>
      <c r="D101" s="77">
        <f>'3-4YO 2026-27 rates'!D99</f>
        <v>6.16</v>
      </c>
      <c r="E101" s="77">
        <f t="shared" si="20"/>
        <v>6.16</v>
      </c>
      <c r="F101" s="76">
        <f>ACA!I108</f>
        <v>1.1383655750824113</v>
      </c>
      <c r="G101" s="76">
        <f>'Formula factor data'!D105</f>
        <v>17563.93</v>
      </c>
      <c r="H101" s="76">
        <f>'Formula factor data'!H105</f>
        <v>3521.4396927433904</v>
      </c>
      <c r="I101" s="76">
        <f>'Formula factor data'!I105</f>
        <v>2042.1479557769931</v>
      </c>
      <c r="J101" s="76">
        <f>'Formula factor data'!J105</f>
        <v>749.54350955414009</v>
      </c>
      <c r="K101" s="77">
        <f>F101*'National calculations'!$E$39</f>
        <v>6.0151979762249033</v>
      </c>
      <c r="L101" s="77">
        <f>F101*'National calculations'!$E$40</f>
        <v>2.14694447821857</v>
      </c>
      <c r="M101" s="77">
        <f>F101*'National calculations'!$E$41</f>
        <v>0.41360928669123559</v>
      </c>
      <c r="N101" s="77">
        <f>F101*'National calculations'!$E$42</f>
        <v>1.5406386203715434</v>
      </c>
      <c r="O101" s="78">
        <f t="shared" si="21"/>
        <v>60220794.228616841</v>
      </c>
      <c r="P101" s="78">
        <f t="shared" si="22"/>
        <v>4309391.2371176183</v>
      </c>
      <c r="Q101" s="78">
        <f t="shared" si="23"/>
        <v>481451.2748049256</v>
      </c>
      <c r="R101" s="78">
        <f t="shared" si="24"/>
        <v>658222.13672672305</v>
      </c>
      <c r="S101" s="77">
        <f t="shared" si="25"/>
        <v>6.0151979762249033</v>
      </c>
      <c r="T101" s="77">
        <f t="shared" si="26"/>
        <v>0.43044668839577022</v>
      </c>
      <c r="U101" s="77">
        <f t="shared" si="27"/>
        <v>4.8090111911564613E-2</v>
      </c>
      <c r="V101" s="77">
        <f t="shared" si="28"/>
        <v>6.574699844897669E-2</v>
      </c>
      <c r="W101" s="77">
        <f t="shared" si="29"/>
        <v>6.5594817749812151</v>
      </c>
      <c r="X101" s="77">
        <v>0</v>
      </c>
      <c r="Y101" s="77">
        <v>0</v>
      </c>
      <c r="Z101" s="77">
        <v>-5.2845651769747981E-2</v>
      </c>
      <c r="AA101" s="77">
        <f t="shared" si="30"/>
        <v>6.56</v>
      </c>
      <c r="AB101" s="221"/>
      <c r="AC101" s="76">
        <v>9223.57</v>
      </c>
      <c r="AD101" s="223"/>
    </row>
    <row r="102" spans="1:30" x14ac:dyDescent="0.35">
      <c r="A102" s="75" t="s">
        <v>124</v>
      </c>
      <c r="B102" s="74">
        <v>921</v>
      </c>
      <c r="C102" s="75" t="s">
        <v>130</v>
      </c>
      <c r="D102" s="77">
        <f>'3-4YO 2026-27 rates'!D100</f>
        <v>5.86</v>
      </c>
      <c r="E102" s="77">
        <f t="shared" si="20"/>
        <v>5.86</v>
      </c>
      <c r="F102" s="76">
        <f>ACA!I109</f>
        <v>1.0684702502008043</v>
      </c>
      <c r="G102" s="76">
        <f>'Formula factor data'!D106</f>
        <v>1370.48</v>
      </c>
      <c r="H102" s="76">
        <f>'Formula factor data'!H106</f>
        <v>341.53655071758698</v>
      </c>
      <c r="I102" s="76">
        <f>'Formula factor data'!I106</f>
        <v>64.3738026474376</v>
      </c>
      <c r="J102" s="76">
        <f>'Formula factor data'!J106</f>
        <v>67.180392156862752</v>
      </c>
      <c r="K102" s="77">
        <f>F102*'National calculations'!$E$39</f>
        <v>5.6458665189336132</v>
      </c>
      <c r="L102" s="77">
        <f>F102*'National calculations'!$E$40</f>
        <v>2.0151226934663424</v>
      </c>
      <c r="M102" s="77">
        <f>F102*'National calculations'!$E$41</f>
        <v>0.38821379327494815</v>
      </c>
      <c r="N102" s="77">
        <f>F102*'National calculations'!$E$42</f>
        <v>1.4460438440948415</v>
      </c>
      <c r="O102" s="78">
        <f t="shared" si="21"/>
        <v>4410401.8737148391</v>
      </c>
      <c r="P102" s="78">
        <f t="shared" si="22"/>
        <v>392295.69077955995</v>
      </c>
      <c r="Q102" s="78">
        <f t="shared" si="23"/>
        <v>14244.754924577952</v>
      </c>
      <c r="R102" s="78">
        <f t="shared" si="24"/>
        <v>55373.101737715988</v>
      </c>
      <c r="S102" s="77">
        <f t="shared" si="25"/>
        <v>5.6458665189336141</v>
      </c>
      <c r="T102" s="77">
        <f t="shared" si="26"/>
        <v>0.50218759412704161</v>
      </c>
      <c r="U102" s="77">
        <f t="shared" si="27"/>
        <v>1.8235069547380956E-2</v>
      </c>
      <c r="V102" s="77">
        <f t="shared" si="28"/>
        <v>7.0884502161511848E-2</v>
      </c>
      <c r="W102" s="77">
        <f t="shared" si="29"/>
        <v>6.2371736847695489</v>
      </c>
      <c r="X102" s="77">
        <v>0</v>
      </c>
      <c r="Y102" s="77">
        <v>0</v>
      </c>
      <c r="Z102" s="77">
        <v>-5.0249016596088047E-2</v>
      </c>
      <c r="AA102" s="77">
        <f t="shared" si="30"/>
        <v>6.24</v>
      </c>
      <c r="AB102" s="221"/>
      <c r="AC102" s="76">
        <v>645.1</v>
      </c>
      <c r="AD102" s="223"/>
    </row>
    <row r="103" spans="1:30" x14ac:dyDescent="0.35">
      <c r="A103" s="75" t="s">
        <v>124</v>
      </c>
      <c r="B103" s="74">
        <v>886</v>
      </c>
      <c r="C103" s="75" t="s">
        <v>131</v>
      </c>
      <c r="D103" s="77">
        <f>'3-4YO 2026-27 rates'!D101</f>
        <v>5.99</v>
      </c>
      <c r="E103" s="77">
        <f t="shared" si="20"/>
        <v>5.99</v>
      </c>
      <c r="F103" s="76">
        <f>ACA!I110</f>
        <v>1.0882142308628751</v>
      </c>
      <c r="G103" s="76">
        <f>'Formula factor data'!D107</f>
        <v>21763.83</v>
      </c>
      <c r="H103" s="76">
        <f>'Formula factor data'!H107</f>
        <v>5727.4671486273874</v>
      </c>
      <c r="I103" s="76">
        <f>'Formula factor data'!I107</f>
        <v>3465.4848438613594</v>
      </c>
      <c r="J103" s="76">
        <f>'Formula factor data'!J107</f>
        <v>1184.7424156953948</v>
      </c>
      <c r="K103" s="77">
        <f>F103*'National calculations'!$E$39</f>
        <v>5.7501950010317415</v>
      </c>
      <c r="L103" s="77">
        <f>F103*'National calculations'!$E$40</f>
        <v>2.0523596155837547</v>
      </c>
      <c r="M103" s="77">
        <f>F103*'National calculations'!$E$41</f>
        <v>0.39538749383023192</v>
      </c>
      <c r="N103" s="77">
        <f>F103*'National calculations'!$E$42</f>
        <v>1.4727649078670422</v>
      </c>
      <c r="O103" s="78">
        <f t="shared" si="21"/>
        <v>71333371.887503654</v>
      </c>
      <c r="P103" s="78">
        <f t="shared" si="22"/>
        <v>6700248.6969925286</v>
      </c>
      <c r="Q103" s="78">
        <f t="shared" si="23"/>
        <v>781019.33937296737</v>
      </c>
      <c r="R103" s="78">
        <f t="shared" si="24"/>
        <v>994562.82117774896</v>
      </c>
      <c r="S103" s="77">
        <f t="shared" si="25"/>
        <v>5.7501950010317424</v>
      </c>
      <c r="T103" s="77">
        <f t="shared" si="26"/>
        <v>0.54010816457514554</v>
      </c>
      <c r="U103" s="77">
        <f t="shared" si="27"/>
        <v>6.2958099163658021E-2</v>
      </c>
      <c r="V103" s="77">
        <f t="shared" si="28"/>
        <v>8.0171874835348614E-2</v>
      </c>
      <c r="W103" s="77">
        <f t="shared" si="29"/>
        <v>6.4334331396058939</v>
      </c>
      <c r="X103" s="77">
        <v>0</v>
      </c>
      <c r="Y103" s="77">
        <v>0</v>
      </c>
      <c r="Z103" s="77">
        <v>-5.1830156564546925E-2</v>
      </c>
      <c r="AA103" s="77">
        <f t="shared" si="30"/>
        <v>6.43</v>
      </c>
      <c r="AB103" s="221"/>
      <c r="AC103" s="76">
        <v>8734.15</v>
      </c>
      <c r="AD103" s="223"/>
    </row>
    <row r="104" spans="1:30" x14ac:dyDescent="0.35">
      <c r="A104" s="75" t="s">
        <v>124</v>
      </c>
      <c r="B104" s="74">
        <v>887</v>
      </c>
      <c r="C104" s="75" t="s">
        <v>132</v>
      </c>
      <c r="D104" s="77">
        <f>'3-4YO 2026-27 rates'!D102</f>
        <v>5.79</v>
      </c>
      <c r="E104" s="77">
        <f t="shared" ref="E104:E135" si="31">D104*100%</f>
        <v>5.79</v>
      </c>
      <c r="F104" s="76">
        <f>ACA!I111</f>
        <v>1.0540319270551752</v>
      </c>
      <c r="G104" s="76">
        <f>'Formula factor data'!D108</f>
        <v>4162.7</v>
      </c>
      <c r="H104" s="76">
        <f>'Formula factor data'!H108</f>
        <v>1114.5495930670686</v>
      </c>
      <c r="I104" s="76">
        <f>'Formula factor data'!I108</f>
        <v>787.45483239602993</v>
      </c>
      <c r="J104" s="76">
        <f>'Formula factor data'!J108</f>
        <v>154.6113587250135</v>
      </c>
      <c r="K104" s="77">
        <f>F104*'National calculations'!$E$39</f>
        <v>5.5695734773424865</v>
      </c>
      <c r="L104" s="77">
        <f>F104*'National calculations'!$E$40</f>
        <v>1.9878921808517989</v>
      </c>
      <c r="M104" s="77">
        <f>F104*'National calculations'!$E$41</f>
        <v>0.38296782952832931</v>
      </c>
      <c r="N104" s="77">
        <f>F104*'National calculations'!$E$42</f>
        <v>1.4265033390598485</v>
      </c>
      <c r="O104" s="78">
        <f t="shared" ref="O104:O135" si="32">G104*K104*38*15</f>
        <v>13215144.203056134</v>
      </c>
      <c r="P104" s="78">
        <f t="shared" ref="P104:P135" si="33">H104*L104*38*15</f>
        <v>1262894.5201008606</v>
      </c>
      <c r="Q104" s="78">
        <f t="shared" ref="Q104:Q135" si="34">I104*M104*38*15</f>
        <v>171894.82476815209</v>
      </c>
      <c r="R104" s="78">
        <f t="shared" ref="R104:R135" si="35">J104*N104*38*15</f>
        <v>125715.56310235274</v>
      </c>
      <c r="S104" s="77">
        <f t="shared" ref="S104:S135" si="36">O104/($G104*15*38)</f>
        <v>5.5695734773424865</v>
      </c>
      <c r="T104" s="77">
        <f t="shared" ref="T104:T135" si="37">P104/($G104*15*38)</f>
        <v>0.53225176477516511</v>
      </c>
      <c r="U104" s="77">
        <f t="shared" ref="U104:U135" si="38">Q104/($G104*15*38)</f>
        <v>7.244573666473729E-2</v>
      </c>
      <c r="V104" s="77">
        <f t="shared" ref="V104:V135" si="39">R104/($G104*15*38)</f>
        <v>5.2983308784637813E-2</v>
      </c>
      <c r="W104" s="77">
        <f t="shared" si="29"/>
        <v>6.2272542875670265</v>
      </c>
      <c r="X104" s="77">
        <v>0</v>
      </c>
      <c r="Y104" s="77">
        <v>0</v>
      </c>
      <c r="Z104" s="77">
        <v>-5.0169102202190174E-2</v>
      </c>
      <c r="AA104" s="77">
        <f t="shared" si="30"/>
        <v>6.23</v>
      </c>
      <c r="AB104" s="221"/>
      <c r="AC104" s="76">
        <v>1845.95</v>
      </c>
      <c r="AD104" s="223"/>
    </row>
    <row r="105" spans="1:30" x14ac:dyDescent="0.35">
      <c r="A105" s="75" t="s">
        <v>124</v>
      </c>
      <c r="B105" s="74">
        <v>826</v>
      </c>
      <c r="C105" s="75" t="s">
        <v>133</v>
      </c>
      <c r="D105" s="77">
        <f>'3-4YO 2026-27 rates'!D103</f>
        <v>6.36</v>
      </c>
      <c r="E105" s="77">
        <f t="shared" si="31"/>
        <v>6.36</v>
      </c>
      <c r="F105" s="76">
        <f>ACA!I112</f>
        <v>1.1597026335870724</v>
      </c>
      <c r="G105" s="76">
        <f>'Formula factor data'!D109</f>
        <v>4583.7299999999996</v>
      </c>
      <c r="H105" s="76">
        <f>'Formula factor data'!H109</f>
        <v>1112.2273401026639</v>
      </c>
      <c r="I105" s="76">
        <f>'Formula factor data'!I109</f>
        <v>1561.0861176325977</v>
      </c>
      <c r="J105" s="76">
        <f>'Formula factor data'!J109</f>
        <v>168.59696551724136</v>
      </c>
      <c r="K105" s="77">
        <f>F105*'National calculations'!$E$39</f>
        <v>6.127944385590399</v>
      </c>
      <c r="L105" s="77">
        <f>F105*'National calculations'!$E$40</f>
        <v>2.1871859269594038</v>
      </c>
      <c r="M105" s="77">
        <f>F105*'National calculations'!$E$41</f>
        <v>0.4213618099064278</v>
      </c>
      <c r="N105" s="77">
        <f>F105*'National calculations'!$E$42</f>
        <v>1.5695157202214998</v>
      </c>
      <c r="O105" s="78">
        <f t="shared" si="32"/>
        <v>16010640.2355805</v>
      </c>
      <c r="P105" s="78">
        <f t="shared" si="33"/>
        <v>1386609.3519356612</v>
      </c>
      <c r="Q105" s="78">
        <f t="shared" si="34"/>
        <v>374935.78100891795</v>
      </c>
      <c r="R105" s="78">
        <f t="shared" si="35"/>
        <v>150830.88502374289</v>
      </c>
      <c r="S105" s="77">
        <f t="shared" si="36"/>
        <v>6.127944385590399</v>
      </c>
      <c r="T105" s="77">
        <f t="shared" si="37"/>
        <v>0.53071362969721969</v>
      </c>
      <c r="U105" s="77">
        <f t="shared" si="38"/>
        <v>0.143503668834218</v>
      </c>
      <c r="V105" s="77">
        <f t="shared" si="39"/>
        <v>5.772931384722757E-2</v>
      </c>
      <c r="W105" s="77">
        <f t="shared" si="29"/>
        <v>6.8598909979690648</v>
      </c>
      <c r="X105" s="77">
        <v>0</v>
      </c>
      <c r="Y105" s="77">
        <v>0</v>
      </c>
      <c r="Z105" s="77">
        <v>-5.5265861434327768E-2</v>
      </c>
      <c r="AA105" s="77">
        <f t="shared" si="30"/>
        <v>6.86</v>
      </c>
      <c r="AB105" s="221"/>
      <c r="AC105" s="76">
        <v>2023.91</v>
      </c>
      <c r="AD105" s="223"/>
    </row>
    <row r="106" spans="1:30" x14ac:dyDescent="0.35">
      <c r="A106" s="75" t="s">
        <v>124</v>
      </c>
      <c r="B106" s="74">
        <v>931</v>
      </c>
      <c r="C106" s="75" t="s">
        <v>134</v>
      </c>
      <c r="D106" s="77">
        <f>'3-4YO 2026-27 rates'!D104</f>
        <v>6</v>
      </c>
      <c r="E106" s="77">
        <f t="shared" si="31"/>
        <v>6</v>
      </c>
      <c r="F106" s="76">
        <f>ACA!I113</f>
        <v>1.1289222959213954</v>
      </c>
      <c r="G106" s="76">
        <f>'Formula factor data'!D110</f>
        <v>9474.11</v>
      </c>
      <c r="H106" s="76">
        <f>'Formula factor data'!H110</f>
        <v>1497.5764613634669</v>
      </c>
      <c r="I106" s="76">
        <f>'Formula factor data'!I110</f>
        <v>1773.6104327740775</v>
      </c>
      <c r="J106" s="76">
        <f>'Formula factor data'!J110</f>
        <v>346.59254059685031</v>
      </c>
      <c r="K106" s="77">
        <f>F106*'National calculations'!$E$39</f>
        <v>5.9652990729712991</v>
      </c>
      <c r="L106" s="77">
        <f>F106*'National calculations'!$E$40</f>
        <v>2.1291345615320503</v>
      </c>
      <c r="M106" s="77">
        <f>F106*'National calculations'!$E$41</f>
        <v>0.41017820264995014</v>
      </c>
      <c r="N106" s="77">
        <f>F106*'National calculations'!$E$42</f>
        <v>1.5278582966364747</v>
      </c>
      <c r="O106" s="78">
        <f t="shared" si="32"/>
        <v>32214062.772130031</v>
      </c>
      <c r="P106" s="78">
        <f t="shared" si="33"/>
        <v>1817468.8273827201</v>
      </c>
      <c r="Q106" s="78">
        <f t="shared" si="34"/>
        <v>414672.91352438868</v>
      </c>
      <c r="R106" s="78">
        <f t="shared" si="35"/>
        <v>301840.24456083082</v>
      </c>
      <c r="S106" s="77">
        <f t="shared" si="36"/>
        <v>5.9652990729712991</v>
      </c>
      <c r="T106" s="77">
        <f t="shared" si="37"/>
        <v>0.3365531751716862</v>
      </c>
      <c r="U106" s="77">
        <f t="shared" si="38"/>
        <v>7.6787829095975368E-2</v>
      </c>
      <c r="V106" s="77">
        <f t="shared" si="39"/>
        <v>5.5893829468225707E-2</v>
      </c>
      <c r="W106" s="77">
        <f t="shared" si="29"/>
        <v>6.4345339067071858</v>
      </c>
      <c r="X106" s="77">
        <v>0</v>
      </c>
      <c r="Y106" s="77">
        <v>0</v>
      </c>
      <c r="Z106" s="77">
        <v>-5.1839024758240981E-2</v>
      </c>
      <c r="AA106" s="77">
        <f t="shared" si="30"/>
        <v>6.43</v>
      </c>
      <c r="AB106" s="221"/>
      <c r="AC106" s="76">
        <v>4771.08</v>
      </c>
      <c r="AD106" s="223"/>
    </row>
    <row r="107" spans="1:30" x14ac:dyDescent="0.35">
      <c r="A107" s="75" t="s">
        <v>124</v>
      </c>
      <c r="B107" s="74">
        <v>851</v>
      </c>
      <c r="C107" s="75" t="s">
        <v>135</v>
      </c>
      <c r="D107" s="77">
        <f>'3-4YO 2026-27 rates'!D105</f>
        <v>6.4</v>
      </c>
      <c r="E107" s="77">
        <f t="shared" si="31"/>
        <v>6.4</v>
      </c>
      <c r="F107" s="76">
        <f>ACA!I114</f>
        <v>1.1780438650717766</v>
      </c>
      <c r="G107" s="76">
        <f>'Formula factor data'!D111</f>
        <v>2799.83</v>
      </c>
      <c r="H107" s="76">
        <f>'Formula factor data'!H111</f>
        <v>940.51838667959896</v>
      </c>
      <c r="I107" s="76">
        <f>'Formula factor data'!I111</f>
        <v>677.48403706309705</v>
      </c>
      <c r="J107" s="76">
        <f>'Formula factor data'!J111</f>
        <v>163.8637347368421</v>
      </c>
      <c r="K107" s="77">
        <f>F107*'National calculations'!$E$39</f>
        <v>6.2248606495070042</v>
      </c>
      <c r="L107" s="77">
        <f>F107*'National calculations'!$E$40</f>
        <v>2.2217772801430797</v>
      </c>
      <c r="M107" s="77">
        <f>F107*'National calculations'!$E$41</f>
        <v>0.42802584107311004</v>
      </c>
      <c r="N107" s="77">
        <f>F107*'National calculations'!$E$42</f>
        <v>1.59433833449325</v>
      </c>
      <c r="O107" s="78">
        <f t="shared" si="32"/>
        <v>9934274.4076162428</v>
      </c>
      <c r="P107" s="78">
        <f t="shared" si="33"/>
        <v>1191084.7583564871</v>
      </c>
      <c r="Q107" s="78">
        <f t="shared" si="34"/>
        <v>165288.98462319677</v>
      </c>
      <c r="R107" s="78">
        <f t="shared" si="35"/>
        <v>148914.91333678292</v>
      </c>
      <c r="S107" s="77">
        <f t="shared" si="36"/>
        <v>6.2248606495070051</v>
      </c>
      <c r="T107" s="77">
        <f t="shared" si="37"/>
        <v>0.74633902168401534</v>
      </c>
      <c r="U107" s="77">
        <f t="shared" si="38"/>
        <v>0.10357081493431324</v>
      </c>
      <c r="V107" s="77">
        <f t="shared" si="39"/>
        <v>9.331074883981548E-2</v>
      </c>
      <c r="W107" s="77">
        <f t="shared" si="29"/>
        <v>7.1680812349651504</v>
      </c>
      <c r="X107" s="77">
        <v>0</v>
      </c>
      <c r="Y107" s="77">
        <v>0</v>
      </c>
      <c r="Z107" s="77">
        <v>-5.7748757873683054E-2</v>
      </c>
      <c r="AA107" s="77">
        <f t="shared" si="30"/>
        <v>7.17</v>
      </c>
      <c r="AB107" s="221"/>
      <c r="AC107" s="76">
        <v>1311.1</v>
      </c>
      <c r="AD107" s="223"/>
    </row>
    <row r="108" spans="1:30" x14ac:dyDescent="0.35">
      <c r="A108" s="75" t="s">
        <v>124</v>
      </c>
      <c r="B108" s="74">
        <v>870</v>
      </c>
      <c r="C108" s="75" t="s">
        <v>136</v>
      </c>
      <c r="D108" s="77">
        <f>'3-4YO 2026-27 rates'!D106</f>
        <v>6.86</v>
      </c>
      <c r="E108" s="77">
        <f t="shared" si="31"/>
        <v>6.86</v>
      </c>
      <c r="F108" s="76">
        <f>ACA!I115</f>
        <v>1.2376495070181901</v>
      </c>
      <c r="G108" s="76">
        <f>'Formula factor data'!D112</f>
        <v>2562.16</v>
      </c>
      <c r="H108" s="76">
        <f>'Formula factor data'!H112</f>
        <v>572.97894077278829</v>
      </c>
      <c r="I108" s="76">
        <f>'Formula factor data'!I112</f>
        <v>1049.905592567296</v>
      </c>
      <c r="J108" s="76">
        <f>'Formula factor data'!J112</f>
        <v>79.14463808206547</v>
      </c>
      <c r="K108" s="77">
        <f>F108*'National calculations'!$E$39</f>
        <v>6.5398207507747328</v>
      </c>
      <c r="L108" s="77">
        <f>F108*'National calculations'!$E$40</f>
        <v>2.334192840353833</v>
      </c>
      <c r="M108" s="77">
        <f>F108*'National calculations'!$E$41</f>
        <v>0.44968272141793642</v>
      </c>
      <c r="N108" s="77">
        <f>F108*'National calculations'!$E$42</f>
        <v>1.6750072830144971</v>
      </c>
      <c r="O108" s="78">
        <f t="shared" si="32"/>
        <v>9550958.266838843</v>
      </c>
      <c r="P108" s="78">
        <f t="shared" si="33"/>
        <v>762342.7044984583</v>
      </c>
      <c r="Q108" s="78">
        <f t="shared" si="34"/>
        <v>269110.9103356165</v>
      </c>
      <c r="R108" s="78">
        <f t="shared" si="35"/>
        <v>75563.671763433507</v>
      </c>
      <c r="S108" s="77">
        <f t="shared" si="36"/>
        <v>6.5398207507747337</v>
      </c>
      <c r="T108" s="77">
        <f t="shared" si="37"/>
        <v>0.52199836904227903</v>
      </c>
      <c r="U108" s="77">
        <f t="shared" si="38"/>
        <v>0.1842681191251026</v>
      </c>
      <c r="V108" s="77">
        <f t="shared" si="39"/>
        <v>5.1740658350378659E-2</v>
      </c>
      <c r="W108" s="77">
        <f t="shared" si="29"/>
        <v>7.2978278972924944</v>
      </c>
      <c r="X108" s="77">
        <v>0</v>
      </c>
      <c r="Y108" s="77">
        <v>0</v>
      </c>
      <c r="Z108" s="77">
        <v>-5.8794045774596349E-2</v>
      </c>
      <c r="AA108" s="77">
        <f t="shared" si="30"/>
        <v>7.3</v>
      </c>
      <c r="AB108" s="221"/>
      <c r="AC108" s="76">
        <v>955.27</v>
      </c>
      <c r="AD108" s="223"/>
    </row>
    <row r="109" spans="1:30" x14ac:dyDescent="0.35">
      <c r="A109" s="75" t="s">
        <v>124</v>
      </c>
      <c r="B109" s="74">
        <v>871</v>
      </c>
      <c r="C109" s="75" t="s">
        <v>137</v>
      </c>
      <c r="D109" s="77">
        <f>'3-4YO 2026-27 rates'!D107</f>
        <v>6.95</v>
      </c>
      <c r="E109" s="77">
        <f t="shared" si="31"/>
        <v>6.95</v>
      </c>
      <c r="F109" s="76">
        <f>ACA!I116</f>
        <v>1.249361720944222</v>
      </c>
      <c r="G109" s="76">
        <f>'Formula factor data'!D113</f>
        <v>2661.27</v>
      </c>
      <c r="H109" s="76">
        <f>'Formula factor data'!H113</f>
        <v>566.76231851807302</v>
      </c>
      <c r="I109" s="76">
        <f>'Formula factor data'!I113</f>
        <v>1579.5622527074311</v>
      </c>
      <c r="J109" s="76">
        <f>'Formula factor data'!J113</f>
        <v>86.484601805416247</v>
      </c>
      <c r="K109" s="77">
        <f>F109*'National calculations'!$E$39</f>
        <v>6.6017088533729513</v>
      </c>
      <c r="L109" s="77">
        <f>F109*'National calculations'!$E$40</f>
        <v>2.3562819421034082</v>
      </c>
      <c r="M109" s="77">
        <f>F109*'National calculations'!$E$41</f>
        <v>0.45393819132457913</v>
      </c>
      <c r="N109" s="77">
        <f>F109*'National calculations'!$E$42</f>
        <v>1.6908583325362572</v>
      </c>
      <c r="O109" s="78">
        <f t="shared" si="32"/>
        <v>10014289.940523025</v>
      </c>
      <c r="P109" s="78">
        <f t="shared" si="33"/>
        <v>761207.5354556134</v>
      </c>
      <c r="Q109" s="78">
        <f t="shared" si="34"/>
        <v>408703.47028479574</v>
      </c>
      <c r="R109" s="78">
        <f t="shared" si="35"/>
        <v>83352.929471297932</v>
      </c>
      <c r="S109" s="77">
        <f t="shared" si="36"/>
        <v>6.6017088533729504</v>
      </c>
      <c r="T109" s="77">
        <f t="shared" si="37"/>
        <v>0.50180996914585718</v>
      </c>
      <c r="U109" s="77">
        <f t="shared" si="38"/>
        <v>0.26942911920947105</v>
      </c>
      <c r="V109" s="77">
        <f t="shared" si="39"/>
        <v>5.4948655942000733E-2</v>
      </c>
      <c r="W109" s="77">
        <f t="shared" si="29"/>
        <v>7.4278965976702791</v>
      </c>
      <c r="X109" s="77">
        <v>0</v>
      </c>
      <c r="Y109" s="77">
        <v>0</v>
      </c>
      <c r="Z109" s="77">
        <v>-5.9841928135142552E-2</v>
      </c>
      <c r="AA109" s="77">
        <f t="shared" si="30"/>
        <v>7.43</v>
      </c>
      <c r="AB109" s="221"/>
      <c r="AC109" s="76">
        <v>766.6</v>
      </c>
      <c r="AD109" s="223"/>
    </row>
    <row r="110" spans="1:30" x14ac:dyDescent="0.35">
      <c r="A110" s="75" t="s">
        <v>124</v>
      </c>
      <c r="B110" s="74">
        <v>852</v>
      </c>
      <c r="C110" s="75" t="s">
        <v>138</v>
      </c>
      <c r="D110" s="77">
        <f>'3-4YO 2026-27 rates'!D108</f>
        <v>6.62</v>
      </c>
      <c r="E110" s="77">
        <f t="shared" si="31"/>
        <v>6.62</v>
      </c>
      <c r="F110" s="76">
        <f>ACA!I117</f>
        <v>1.1381620655242157</v>
      </c>
      <c r="G110" s="76">
        <f>'Formula factor data'!D114</f>
        <v>3027.6</v>
      </c>
      <c r="H110" s="76">
        <f>'Formula factor data'!H114</f>
        <v>1078.1956821026283</v>
      </c>
      <c r="I110" s="76">
        <f>'Formula factor data'!I114</f>
        <v>994.64146134587997</v>
      </c>
      <c r="J110" s="76">
        <f>'Formula factor data'!J114</f>
        <v>180.59935897435898</v>
      </c>
      <c r="K110" s="77">
        <f>F110*'National calculations'!$E$39</f>
        <v>6.0141226184405534</v>
      </c>
      <c r="L110" s="77">
        <f>F110*'National calculations'!$E$40</f>
        <v>2.1465606615152222</v>
      </c>
      <c r="M110" s="77">
        <f>F110*'National calculations'!$E$41</f>
        <v>0.41353534432593342</v>
      </c>
      <c r="N110" s="77">
        <f>F110*'National calculations'!$E$42</f>
        <v>1.5403631950672001</v>
      </c>
      <c r="O110" s="78">
        <f t="shared" si="32"/>
        <v>10378763.854566654</v>
      </c>
      <c r="P110" s="78">
        <f t="shared" si="33"/>
        <v>1319215.0888717324</v>
      </c>
      <c r="Q110" s="78">
        <f t="shared" si="34"/>
        <v>234452.0575431553</v>
      </c>
      <c r="R110" s="78">
        <f t="shared" si="35"/>
        <v>158567.50520159412</v>
      </c>
      <c r="S110" s="77">
        <f t="shared" si="36"/>
        <v>6.0141226184405543</v>
      </c>
      <c r="T110" s="77">
        <f t="shared" si="37"/>
        <v>0.76443798276426023</v>
      </c>
      <c r="U110" s="77">
        <f t="shared" si="38"/>
        <v>0.13585658581005353</v>
      </c>
      <c r="V110" s="77">
        <f t="shared" si="39"/>
        <v>9.1884200560454418E-2</v>
      </c>
      <c r="W110" s="77">
        <f t="shared" si="29"/>
        <v>7.0063013875753226</v>
      </c>
      <c r="X110" s="77">
        <v>0</v>
      </c>
      <c r="Y110" s="77">
        <v>0</v>
      </c>
      <c r="Z110" s="77">
        <v>-5.6445398588331308E-2</v>
      </c>
      <c r="AA110" s="77">
        <f t="shared" si="30"/>
        <v>7.01</v>
      </c>
      <c r="AB110" s="221"/>
      <c r="AC110" s="76">
        <v>1299.7</v>
      </c>
      <c r="AD110" s="223"/>
    </row>
    <row r="111" spans="1:30" x14ac:dyDescent="0.35">
      <c r="A111" s="75" t="s">
        <v>124</v>
      </c>
      <c r="B111" s="74">
        <v>936</v>
      </c>
      <c r="C111" s="75" t="s">
        <v>139</v>
      </c>
      <c r="D111" s="77">
        <f>'3-4YO 2026-27 rates'!D109</f>
        <v>7.08</v>
      </c>
      <c r="E111" s="77">
        <f t="shared" si="31"/>
        <v>7.08</v>
      </c>
      <c r="F111" s="76">
        <f>ACA!I118</f>
        <v>1.3217826573128379</v>
      </c>
      <c r="G111" s="76">
        <f>'Formula factor data'!D115</f>
        <v>17084.59</v>
      </c>
      <c r="H111" s="76">
        <f>'Formula factor data'!H115</f>
        <v>2459.5088246918012</v>
      </c>
      <c r="I111" s="76">
        <f>'Formula factor data'!I115</f>
        <v>3008.7396028324611</v>
      </c>
      <c r="J111" s="76">
        <f>'Formula factor data'!J115</f>
        <v>590.62224510998067</v>
      </c>
      <c r="K111" s="77">
        <f>F111*'National calculations'!$E$39</f>
        <v>6.9843858065558289</v>
      </c>
      <c r="L111" s="77">
        <f>F111*'National calculations'!$E$40</f>
        <v>2.4928670012859668</v>
      </c>
      <c r="M111" s="77">
        <f>F111*'National calculations'!$E$41</f>
        <v>0.4802513305204531</v>
      </c>
      <c r="N111" s="77">
        <f>F111*'National calculations'!$E$42</f>
        <v>1.7888712151595589</v>
      </c>
      <c r="O111" s="78">
        <f t="shared" si="32"/>
        <v>68015459.706890613</v>
      </c>
      <c r="P111" s="78">
        <f t="shared" si="33"/>
        <v>3494800.181414119</v>
      </c>
      <c r="Q111" s="78">
        <f t="shared" si="34"/>
        <v>823622.18254642549</v>
      </c>
      <c r="R111" s="78">
        <f t="shared" si="35"/>
        <v>602231.86598679004</v>
      </c>
      <c r="S111" s="77">
        <f t="shared" si="36"/>
        <v>6.984385806555828</v>
      </c>
      <c r="T111" s="77">
        <f t="shared" si="37"/>
        <v>0.35887477477924973</v>
      </c>
      <c r="U111" s="77">
        <f t="shared" si="38"/>
        <v>8.4576287604787068E-2</v>
      </c>
      <c r="V111" s="77">
        <f t="shared" si="39"/>
        <v>6.1842112295943767E-2</v>
      </c>
      <c r="W111" s="77">
        <f t="shared" si="29"/>
        <v>7.4896789812358078</v>
      </c>
      <c r="X111" s="77">
        <v>0</v>
      </c>
      <c r="Y111" s="77">
        <v>0</v>
      </c>
      <c r="Z111" s="77">
        <v>-6.0339670249442534E-2</v>
      </c>
      <c r="AA111" s="77">
        <f t="shared" si="30"/>
        <v>7.49</v>
      </c>
      <c r="AB111" s="221"/>
      <c r="AC111" s="76">
        <v>7082.71</v>
      </c>
      <c r="AD111" s="223"/>
    </row>
    <row r="112" spans="1:30" x14ac:dyDescent="0.35">
      <c r="A112" s="75" t="s">
        <v>124</v>
      </c>
      <c r="B112" s="74">
        <v>869</v>
      </c>
      <c r="C112" s="75" t="s">
        <v>140</v>
      </c>
      <c r="D112" s="77">
        <f>'3-4YO 2026-27 rates'!D110</f>
        <v>6.49</v>
      </c>
      <c r="E112" s="77">
        <f t="shared" si="31"/>
        <v>6.49</v>
      </c>
      <c r="F112" s="76">
        <f>ACA!I119</f>
        <v>1.2236355582546352</v>
      </c>
      <c r="G112" s="76">
        <f>'Formula factor data'!D116</f>
        <v>2141.23</v>
      </c>
      <c r="H112" s="76">
        <f>'Formula factor data'!H116</f>
        <v>328.60626646800506</v>
      </c>
      <c r="I112" s="76">
        <f>'Formula factor data'!I116</f>
        <v>284.13560797967801</v>
      </c>
      <c r="J112" s="76">
        <f>'Formula factor data'!J116</f>
        <v>86.940893271461718</v>
      </c>
      <c r="K112" s="77">
        <f>F112*'National calculations'!$E$39</f>
        <v>6.4657701311085924</v>
      </c>
      <c r="L112" s="77">
        <f>F112*'National calculations'!$E$40</f>
        <v>2.3077626929789234</v>
      </c>
      <c r="M112" s="77">
        <f>F112*'National calculations'!$E$41</f>
        <v>0.44459094819613831</v>
      </c>
      <c r="N112" s="77">
        <f>F112*'National calculations'!$E$42</f>
        <v>1.6560411168183016</v>
      </c>
      <c r="O112" s="78">
        <f t="shared" si="32"/>
        <v>7891479.5573651828</v>
      </c>
      <c r="P112" s="78">
        <f t="shared" si="33"/>
        <v>432256.81098735327</v>
      </c>
      <c r="Q112" s="78">
        <f t="shared" si="34"/>
        <v>72004.74803974363</v>
      </c>
      <c r="R112" s="78">
        <f t="shared" si="35"/>
        <v>82067.285574557769</v>
      </c>
      <c r="S112" s="77">
        <f t="shared" si="36"/>
        <v>6.4657701311085933</v>
      </c>
      <c r="T112" s="77">
        <f t="shared" si="37"/>
        <v>0.3541633932057523</v>
      </c>
      <c r="U112" s="77">
        <f t="shared" si="38"/>
        <v>5.8996053374915945E-2</v>
      </c>
      <c r="V112" s="77">
        <f t="shared" si="39"/>
        <v>6.7240648594710614E-2</v>
      </c>
      <c r="W112" s="77">
        <f t="shared" si="29"/>
        <v>6.9461702262839715</v>
      </c>
      <c r="X112" s="77">
        <v>0</v>
      </c>
      <c r="Y112" s="77">
        <v>0</v>
      </c>
      <c r="Z112" s="77">
        <v>-5.5960959341588179E-2</v>
      </c>
      <c r="AA112" s="77">
        <f t="shared" si="30"/>
        <v>6.95</v>
      </c>
      <c r="AB112" s="221"/>
      <c r="AC112" s="76">
        <v>1059.4100000000001</v>
      </c>
      <c r="AD112" s="223"/>
    </row>
    <row r="113" spans="1:30" x14ac:dyDescent="0.35">
      <c r="A113" s="75" t="s">
        <v>124</v>
      </c>
      <c r="B113" s="74">
        <v>938</v>
      </c>
      <c r="C113" s="75" t="s">
        <v>141</v>
      </c>
      <c r="D113" s="77">
        <f>'3-4YO 2026-27 rates'!D111</f>
        <v>6.38</v>
      </c>
      <c r="E113" s="77">
        <f t="shared" si="31"/>
        <v>6.38</v>
      </c>
      <c r="F113" s="76">
        <f>ACA!I120</f>
        <v>1.1872291060315419</v>
      </c>
      <c r="G113" s="76">
        <f>'Formula factor data'!D117</f>
        <v>11315.25</v>
      </c>
      <c r="H113" s="76">
        <f>'Formula factor data'!H117</f>
        <v>1710.7274088592708</v>
      </c>
      <c r="I113" s="76">
        <f>'Formula factor data'!I117</f>
        <v>1695.6136724078251</v>
      </c>
      <c r="J113" s="76">
        <f>'Formula factor data'!J117</f>
        <v>452.41722568279829</v>
      </c>
      <c r="K113" s="77">
        <f>F113*'National calculations'!$E$39</f>
        <v>6.2733960620684019</v>
      </c>
      <c r="L113" s="77">
        <f>F113*'National calculations'!$E$40</f>
        <v>2.2391005397279873</v>
      </c>
      <c r="M113" s="77">
        <f>F113*'National calculations'!$E$41</f>
        <v>0.4313631705256285</v>
      </c>
      <c r="N113" s="77">
        <f>F113*'National calculations'!$E$42</f>
        <v>1.6067694350727002</v>
      </c>
      <c r="O113" s="78">
        <f t="shared" si="32"/>
        <v>40461475.531052105</v>
      </c>
      <c r="P113" s="78">
        <f t="shared" si="33"/>
        <v>2183379.678767425</v>
      </c>
      <c r="Q113" s="78">
        <f t="shared" si="34"/>
        <v>416912.41513837298</v>
      </c>
      <c r="R113" s="78">
        <f t="shared" si="35"/>
        <v>414350.1969726797</v>
      </c>
      <c r="S113" s="77">
        <f t="shared" si="36"/>
        <v>6.2733960620684019</v>
      </c>
      <c r="T113" s="77">
        <f t="shared" si="37"/>
        <v>0.33852461629254804</v>
      </c>
      <c r="U113" s="77">
        <f t="shared" si="38"/>
        <v>6.4640665448526882E-2</v>
      </c>
      <c r="V113" s="77">
        <f t="shared" si="39"/>
        <v>6.424340338282479E-2</v>
      </c>
      <c r="W113" s="77">
        <f t="shared" si="29"/>
        <v>6.7408047471923025</v>
      </c>
      <c r="X113" s="77">
        <v>0</v>
      </c>
      <c r="Y113" s="77">
        <v>0</v>
      </c>
      <c r="Z113" s="77">
        <v>-5.4306457817547837E-2</v>
      </c>
      <c r="AA113" s="77">
        <f t="shared" si="30"/>
        <v>6.74</v>
      </c>
      <c r="AB113" s="221"/>
      <c r="AC113" s="76">
        <v>5299.38</v>
      </c>
      <c r="AD113" s="223"/>
    </row>
    <row r="114" spans="1:30" x14ac:dyDescent="0.35">
      <c r="A114" s="75" t="s">
        <v>124</v>
      </c>
      <c r="B114" s="74">
        <v>868</v>
      </c>
      <c r="C114" s="75" t="s">
        <v>142</v>
      </c>
      <c r="D114" s="77">
        <f>'3-4YO 2026-27 rates'!D112</f>
        <v>6.73</v>
      </c>
      <c r="E114" s="77">
        <f t="shared" si="31"/>
        <v>6.73</v>
      </c>
      <c r="F114" s="76">
        <f>ACA!I121</f>
        <v>1.261977513839607</v>
      </c>
      <c r="G114" s="76">
        <f>'Formula factor data'!D118</f>
        <v>2254.9299999999998</v>
      </c>
      <c r="H114" s="76">
        <f>'Formula factor data'!H118</f>
        <v>317.81489256849983</v>
      </c>
      <c r="I114" s="76">
        <f>'Formula factor data'!I118</f>
        <v>447.68126614215799</v>
      </c>
      <c r="J114" s="76">
        <f>'Formula factor data'!J118</f>
        <v>56.106078199052128</v>
      </c>
      <c r="K114" s="77">
        <f>F114*'National calculations'!$E$39</f>
        <v>6.6683715262030736</v>
      </c>
      <c r="L114" s="77">
        <f>F114*'National calculations'!$E$40</f>
        <v>2.3800751834732861</v>
      </c>
      <c r="M114" s="77">
        <f>F114*'National calculations'!$E$41</f>
        <v>0.45852196407273765</v>
      </c>
      <c r="N114" s="77">
        <f>F114*'National calculations'!$E$42</f>
        <v>1.7079322657143856</v>
      </c>
      <c r="O114" s="78">
        <f t="shared" si="32"/>
        <v>8570925.2731812242</v>
      </c>
      <c r="P114" s="78">
        <f t="shared" si="33"/>
        <v>431161.30308209348</v>
      </c>
      <c r="Q114" s="78">
        <f t="shared" si="34"/>
        <v>117004.86525514119</v>
      </c>
      <c r="R114" s="78">
        <f t="shared" si="35"/>
        <v>54620.467317547693</v>
      </c>
      <c r="S114" s="77">
        <f t="shared" si="36"/>
        <v>6.6683715262030736</v>
      </c>
      <c r="T114" s="77">
        <f t="shared" si="37"/>
        <v>0.33545313545897876</v>
      </c>
      <c r="U114" s="77">
        <f t="shared" si="38"/>
        <v>9.1032401639994279E-2</v>
      </c>
      <c r="V114" s="77">
        <f t="shared" si="39"/>
        <v>4.2495945000002491E-2</v>
      </c>
      <c r="W114" s="77">
        <f t="shared" si="29"/>
        <v>7.1373530083020498</v>
      </c>
      <c r="X114" s="77">
        <v>0</v>
      </c>
      <c r="Y114" s="77">
        <v>0</v>
      </c>
      <c r="Z114" s="77">
        <v>-5.7501199724816487E-2</v>
      </c>
      <c r="AA114" s="77">
        <f t="shared" si="30"/>
        <v>7.14</v>
      </c>
      <c r="AB114" s="221"/>
      <c r="AC114" s="76">
        <v>912.04</v>
      </c>
      <c r="AD114" s="223"/>
    </row>
    <row r="115" spans="1:30" x14ac:dyDescent="0.35">
      <c r="A115" s="75" t="s">
        <v>124</v>
      </c>
      <c r="B115" s="74">
        <v>872</v>
      </c>
      <c r="C115" s="75" t="s">
        <v>143</v>
      </c>
      <c r="D115" s="77">
        <f>'3-4YO 2026-27 rates'!D113</f>
        <v>6.53</v>
      </c>
      <c r="E115" s="77">
        <f t="shared" si="31"/>
        <v>6.53</v>
      </c>
      <c r="F115" s="76">
        <f>ACA!I122</f>
        <v>1.2491224029992372</v>
      </c>
      <c r="G115" s="76">
        <f>'Formula factor data'!D119</f>
        <v>2615.61</v>
      </c>
      <c r="H115" s="76">
        <f>'Formula factor data'!H119</f>
        <v>257.14034576183718</v>
      </c>
      <c r="I115" s="76">
        <f>'Formula factor data'!I119</f>
        <v>720.1346489456281</v>
      </c>
      <c r="J115" s="76">
        <f>'Formula factor data'!J119</f>
        <v>67.099081754974833</v>
      </c>
      <c r="K115" s="77">
        <f>F115*'National calculations'!$E$39</f>
        <v>6.6004442817363378</v>
      </c>
      <c r="L115" s="77">
        <f>F115*'National calculations'!$E$40</f>
        <v>2.3558305911913897</v>
      </c>
      <c r="M115" s="77">
        <f>F115*'National calculations'!$E$41</f>
        <v>0.45385123848035736</v>
      </c>
      <c r="N115" s="77">
        <f>F115*'National calculations'!$E$42</f>
        <v>1.6905344449586088</v>
      </c>
      <c r="O115" s="78">
        <f t="shared" si="32"/>
        <v>9840587.1986188591</v>
      </c>
      <c r="P115" s="78">
        <f t="shared" si="33"/>
        <v>345294.08288190234</v>
      </c>
      <c r="Q115" s="78">
        <f t="shared" si="34"/>
        <v>186295.38130905671</v>
      </c>
      <c r="R115" s="78">
        <f t="shared" si="35"/>
        <v>64656.986091170853</v>
      </c>
      <c r="S115" s="77">
        <f t="shared" si="36"/>
        <v>6.6004442817363387</v>
      </c>
      <c r="T115" s="77">
        <f t="shared" si="37"/>
        <v>0.23160145922949801</v>
      </c>
      <c r="U115" s="77">
        <f t="shared" si="38"/>
        <v>0.12495517385871392</v>
      </c>
      <c r="V115" s="77">
        <f t="shared" si="39"/>
        <v>4.336782201164497E-2</v>
      </c>
      <c r="W115" s="77">
        <f t="shared" si="29"/>
        <v>7.0003687368361946</v>
      </c>
      <c r="X115" s="77">
        <v>0</v>
      </c>
      <c r="Y115" s="77">
        <v>0</v>
      </c>
      <c r="Z115" s="77">
        <v>-5.6397602923096812E-2</v>
      </c>
      <c r="AA115" s="77">
        <f t="shared" si="30"/>
        <v>7</v>
      </c>
      <c r="AB115" s="221"/>
      <c r="AC115" s="76">
        <v>1140.8499999999999</v>
      </c>
      <c r="AD115" s="223"/>
    </row>
    <row r="116" spans="1:30" x14ac:dyDescent="0.35">
      <c r="A116" s="75" t="s">
        <v>144</v>
      </c>
      <c r="B116" s="74">
        <v>800</v>
      </c>
      <c r="C116" s="75" t="s">
        <v>145</v>
      </c>
      <c r="D116" s="77">
        <f>'3-4YO 2026-27 rates'!D114</f>
        <v>5.94</v>
      </c>
      <c r="E116" s="77">
        <f t="shared" si="31"/>
        <v>5.94</v>
      </c>
      <c r="F116" s="76">
        <f>ACA!I123</f>
        <v>1.1579117767738678</v>
      </c>
      <c r="G116" s="76">
        <f>'Formula factor data'!D120</f>
        <v>2445.64</v>
      </c>
      <c r="H116" s="76">
        <f>'Formula factor data'!H120</f>
        <v>406.5589930450559</v>
      </c>
      <c r="I116" s="76">
        <f>'Formula factor data'!I120</f>
        <v>226.10599447269837</v>
      </c>
      <c r="J116" s="76">
        <f>'Formula factor data'!J120</f>
        <v>110.98528363047001</v>
      </c>
      <c r="K116" s="77">
        <f>F116*'National calculations'!$E$39</f>
        <v>6.1184813813373786</v>
      </c>
      <c r="L116" s="77">
        <f>F116*'National calculations'!$E$40</f>
        <v>2.1838083914553885</v>
      </c>
      <c r="M116" s="77">
        <f>F116*'National calculations'!$E$41</f>
        <v>0.42071112701045033</v>
      </c>
      <c r="N116" s="77">
        <f>F116*'National calculations'!$E$42</f>
        <v>1.5670920144890257</v>
      </c>
      <c r="O116" s="78">
        <f t="shared" si="32"/>
        <v>8529253.59910875</v>
      </c>
      <c r="P116" s="78">
        <f t="shared" si="33"/>
        <v>506072.75616106426</v>
      </c>
      <c r="Q116" s="78">
        <f t="shared" si="34"/>
        <v>54221.425422303721</v>
      </c>
      <c r="R116" s="78">
        <f t="shared" si="35"/>
        <v>99136.7664707722</v>
      </c>
      <c r="S116" s="77">
        <f t="shared" si="36"/>
        <v>6.1184813813373786</v>
      </c>
      <c r="T116" s="77">
        <f t="shared" si="37"/>
        <v>0.36303255615439967</v>
      </c>
      <c r="U116" s="77">
        <f t="shared" si="38"/>
        <v>3.8895875009579327E-2</v>
      </c>
      <c r="V116" s="77">
        <f t="shared" si="39"/>
        <v>7.1116007140506823E-2</v>
      </c>
      <c r="W116" s="77">
        <f t="shared" si="29"/>
        <v>6.5915258196418636</v>
      </c>
      <c r="X116" s="77">
        <v>0</v>
      </c>
      <c r="Y116" s="77">
        <v>0</v>
      </c>
      <c r="Z116" s="77">
        <v>-5.3103810643195359E-2</v>
      </c>
      <c r="AA116" s="77">
        <f t="shared" si="30"/>
        <v>6.59</v>
      </c>
      <c r="AB116" s="221"/>
      <c r="AC116" s="76">
        <v>1237.02</v>
      </c>
      <c r="AD116" s="223"/>
    </row>
    <row r="117" spans="1:30" x14ac:dyDescent="0.35">
      <c r="A117" s="75" t="s">
        <v>144</v>
      </c>
      <c r="B117" s="74">
        <v>839</v>
      </c>
      <c r="C117" s="75" t="s">
        <v>146</v>
      </c>
      <c r="D117" s="77">
        <f>'3-4YO 2026-27 rates'!D115</f>
        <v>5.84</v>
      </c>
      <c r="E117" s="77">
        <f t="shared" si="31"/>
        <v>5.84</v>
      </c>
      <c r="F117" s="76">
        <f>ACA!I124</f>
        <v>1.1310948924118862</v>
      </c>
      <c r="G117" s="76">
        <f>'Formula factor data'!D121</f>
        <v>4463.88</v>
      </c>
      <c r="H117" s="76">
        <f>'Formula factor data'!H121</f>
        <v>894.23796943231446</v>
      </c>
      <c r="I117" s="76">
        <f>'Formula factor data'!I121</f>
        <v>875.73486000027594</v>
      </c>
      <c r="J117" s="76">
        <f>'Formula factor data'!J121</f>
        <v>172.28207206052056</v>
      </c>
      <c r="K117" s="77">
        <f>F117*'National calculations'!$E$39</f>
        <v>5.9767792145873244</v>
      </c>
      <c r="L117" s="77">
        <f>F117*'National calculations'!$E$40</f>
        <v>2.1332320537092171</v>
      </c>
      <c r="M117" s="77">
        <f>F117*'National calculations'!$E$41</f>
        <v>0.41096758534419991</v>
      </c>
      <c r="N117" s="77">
        <f>F117*'National calculations'!$E$42</f>
        <v>1.530798640347669</v>
      </c>
      <c r="O117" s="78">
        <f t="shared" si="32"/>
        <v>15207386.364234876</v>
      </c>
      <c r="P117" s="78">
        <f t="shared" si="33"/>
        <v>1087341.7470210081</v>
      </c>
      <c r="Q117" s="78">
        <f t="shared" si="34"/>
        <v>205142.22526515101</v>
      </c>
      <c r="R117" s="78">
        <f t="shared" si="35"/>
        <v>150325.62214991869</v>
      </c>
      <c r="S117" s="77">
        <f t="shared" si="36"/>
        <v>5.9767792145873235</v>
      </c>
      <c r="T117" s="77">
        <f t="shared" si="37"/>
        <v>0.42734506752799273</v>
      </c>
      <c r="U117" s="77">
        <f t="shared" si="38"/>
        <v>8.0624622708507926E-2</v>
      </c>
      <c r="V117" s="77">
        <f t="shared" si="39"/>
        <v>5.9080701467450744E-2</v>
      </c>
      <c r="W117" s="77">
        <f t="shared" si="29"/>
        <v>6.5438296062912746</v>
      </c>
      <c r="X117" s="77">
        <v>0</v>
      </c>
      <c r="Y117" s="77">
        <v>0</v>
      </c>
      <c r="Z117" s="77">
        <v>-5.2719552013028803E-2</v>
      </c>
      <c r="AA117" s="77">
        <f t="shared" si="30"/>
        <v>6.54</v>
      </c>
      <c r="AB117" s="221"/>
      <c r="AC117" s="76">
        <v>2340.94</v>
      </c>
      <c r="AD117" s="223"/>
    </row>
    <row r="118" spans="1:30" x14ac:dyDescent="0.35">
      <c r="A118" s="75" t="s">
        <v>144</v>
      </c>
      <c r="B118" s="74">
        <v>801</v>
      </c>
      <c r="C118" s="75" t="s">
        <v>147</v>
      </c>
      <c r="D118" s="77">
        <f>'3-4YO 2026-27 rates'!D116</f>
        <v>6.12</v>
      </c>
      <c r="E118" s="77">
        <f t="shared" si="31"/>
        <v>6.12</v>
      </c>
      <c r="F118" s="76">
        <f>ACA!I125</f>
        <v>1.1228285698481697</v>
      </c>
      <c r="G118" s="76">
        <f>'Formula factor data'!D122</f>
        <v>6209.07</v>
      </c>
      <c r="H118" s="76">
        <f>'Formula factor data'!H122</f>
        <v>1728.7880966345881</v>
      </c>
      <c r="I118" s="76">
        <f>'Formula factor data'!I122</f>
        <v>1549.6664858062079</v>
      </c>
      <c r="J118" s="76">
        <f>'Formula factor data'!J122</f>
        <v>256.05712747587609</v>
      </c>
      <c r="K118" s="77">
        <f>F118*'National calculations'!$E$39</f>
        <v>5.9330994267893757</v>
      </c>
      <c r="L118" s="77">
        <f>F118*'National calculations'!$E$40</f>
        <v>2.117641863728235</v>
      </c>
      <c r="M118" s="77">
        <f>F118*'National calculations'!$E$41</f>
        <v>0.4079641321003763</v>
      </c>
      <c r="N118" s="77">
        <f>F118*'National calculations'!$E$42</f>
        <v>1.5196111834631016</v>
      </c>
      <c r="O118" s="78">
        <f t="shared" si="32"/>
        <v>20998246.90500021</v>
      </c>
      <c r="P118" s="78">
        <f t="shared" si="33"/>
        <v>2086743.8067606208</v>
      </c>
      <c r="Q118" s="78">
        <f t="shared" si="34"/>
        <v>360358.75546837272</v>
      </c>
      <c r="R118" s="78">
        <f t="shared" si="35"/>
        <v>221791.14647513366</v>
      </c>
      <c r="S118" s="77">
        <f t="shared" si="36"/>
        <v>5.9330994267893757</v>
      </c>
      <c r="T118" s="77">
        <f t="shared" si="37"/>
        <v>0.58961391109271732</v>
      </c>
      <c r="U118" s="77">
        <f t="shared" si="38"/>
        <v>0.10182013456555809</v>
      </c>
      <c r="V118" s="77">
        <f t="shared" si="39"/>
        <v>6.2667561247945092E-2</v>
      </c>
      <c r="W118" s="77">
        <f t="shared" si="29"/>
        <v>6.6872010336955956</v>
      </c>
      <c r="X118" s="77">
        <v>0</v>
      </c>
      <c r="Y118" s="77">
        <v>0</v>
      </c>
      <c r="Z118" s="77">
        <v>-5.3874606144782788E-2</v>
      </c>
      <c r="AA118" s="77">
        <f t="shared" si="30"/>
        <v>6.69</v>
      </c>
      <c r="AB118" s="221"/>
      <c r="AC118" s="76">
        <v>3100.85</v>
      </c>
      <c r="AD118" s="223"/>
    </row>
    <row r="119" spans="1:30" x14ac:dyDescent="0.35">
      <c r="A119" s="75" t="s">
        <v>144</v>
      </c>
      <c r="B119" s="74">
        <v>908</v>
      </c>
      <c r="C119" s="75" t="s">
        <v>148</v>
      </c>
      <c r="D119" s="77">
        <f>'3-4YO 2026-27 rates'!D117</f>
        <v>5.71</v>
      </c>
      <c r="E119" s="77">
        <f t="shared" si="31"/>
        <v>5.71</v>
      </c>
      <c r="F119" s="76">
        <f>ACA!I126</f>
        <v>1.0348351144626839</v>
      </c>
      <c r="G119" s="76">
        <f>'Formula factor data'!D123</f>
        <v>6241.75</v>
      </c>
      <c r="H119" s="76">
        <f>'Formula factor data'!H123</f>
        <v>1373.8086710234154</v>
      </c>
      <c r="I119" s="76">
        <f>'Formula factor data'!I123</f>
        <v>247.85634275435748</v>
      </c>
      <c r="J119" s="76">
        <f>'Formula factor data'!J123</f>
        <v>261.99642205359714</v>
      </c>
      <c r="K119" s="77">
        <f>F119*'National calculations'!$E$39</f>
        <v>5.4681362670263161</v>
      </c>
      <c r="L119" s="77">
        <f>F119*'National calculations'!$E$40</f>
        <v>1.9516872114667556</v>
      </c>
      <c r="M119" s="77">
        <f>F119*'National calculations'!$E$41</f>
        <v>0.37599293487504465</v>
      </c>
      <c r="N119" s="77">
        <f>F119*'National calculations'!$E$42</f>
        <v>1.4005228003687644</v>
      </c>
      <c r="O119" s="78">
        <f t="shared" si="32"/>
        <v>19454521.540485557</v>
      </c>
      <c r="P119" s="78">
        <f t="shared" si="33"/>
        <v>1528309.5441159674</v>
      </c>
      <c r="Q119" s="78">
        <f t="shared" si="34"/>
        <v>53119.573231575348</v>
      </c>
      <c r="R119" s="78">
        <f t="shared" si="35"/>
        <v>209151.21873962734</v>
      </c>
      <c r="S119" s="77">
        <f t="shared" si="36"/>
        <v>5.4681362670263152</v>
      </c>
      <c r="T119" s="77">
        <f t="shared" si="37"/>
        <v>0.42956619765907628</v>
      </c>
      <c r="U119" s="77">
        <f t="shared" si="38"/>
        <v>1.4930465612946029E-2</v>
      </c>
      <c r="V119" s="77">
        <f t="shared" si="39"/>
        <v>5.8786712492666413E-2</v>
      </c>
      <c r="W119" s="77">
        <f t="shared" si="29"/>
        <v>5.9714196427910045</v>
      </c>
      <c r="X119" s="77">
        <v>0.22858035720899572</v>
      </c>
      <c r="Y119" s="77">
        <v>0</v>
      </c>
      <c r="Z119" s="77">
        <v>-4.8108002101257874E-2</v>
      </c>
      <c r="AA119" s="77">
        <f t="shared" si="30"/>
        <v>6.2</v>
      </c>
      <c r="AB119" s="221"/>
      <c r="AC119" s="76">
        <v>3211.85</v>
      </c>
      <c r="AD119" s="223"/>
    </row>
    <row r="120" spans="1:30" x14ac:dyDescent="0.35">
      <c r="A120" s="75" t="s">
        <v>144</v>
      </c>
      <c r="B120" s="74">
        <v>878</v>
      </c>
      <c r="C120" s="75" t="s">
        <v>149</v>
      </c>
      <c r="D120" s="77">
        <f>'3-4YO 2026-27 rates'!D118</f>
        <v>5.71</v>
      </c>
      <c r="E120" s="77">
        <f t="shared" si="31"/>
        <v>5.71</v>
      </c>
      <c r="F120" s="76">
        <f>ACA!I127</f>
        <v>1.0481702231765091</v>
      </c>
      <c r="G120" s="76">
        <f>'Formula factor data'!D124</f>
        <v>8815.23</v>
      </c>
      <c r="H120" s="76">
        <f>'Formula factor data'!H124</f>
        <v>1730.0918691588784</v>
      </c>
      <c r="I120" s="76">
        <f>'Formula factor data'!I124</f>
        <v>549.86907147329794</v>
      </c>
      <c r="J120" s="76">
        <f>'Formula factor data'!J124</f>
        <v>396.21693088742973</v>
      </c>
      <c r="K120" s="77">
        <f>F120*'National calculations'!$E$39</f>
        <v>5.5385998515758867</v>
      </c>
      <c r="L120" s="77">
        <f>F120*'National calculations'!$E$40</f>
        <v>1.9768370742579935</v>
      </c>
      <c r="M120" s="77">
        <f>F120*'National calculations'!$E$41</f>
        <v>0.38083806101361045</v>
      </c>
      <c r="N120" s="77">
        <f>F120*'National calculations'!$E$42</f>
        <v>1.4185702395579587</v>
      </c>
      <c r="O120" s="78">
        <f t="shared" si="32"/>
        <v>27829697.994676162</v>
      </c>
      <c r="P120" s="78">
        <f t="shared" si="33"/>
        <v>1949462.556830581</v>
      </c>
      <c r="Q120" s="78">
        <f t="shared" si="34"/>
        <v>119364.31046500975</v>
      </c>
      <c r="R120" s="78">
        <f t="shared" si="35"/>
        <v>320375.08154256322</v>
      </c>
      <c r="S120" s="77">
        <f t="shared" si="36"/>
        <v>5.5385998515758867</v>
      </c>
      <c r="T120" s="77">
        <f t="shared" si="37"/>
        <v>0.38797736971418567</v>
      </c>
      <c r="U120" s="77">
        <f t="shared" si="38"/>
        <v>2.3755599228975896E-2</v>
      </c>
      <c r="V120" s="77">
        <f t="shared" si="39"/>
        <v>6.3760281531610674E-2</v>
      </c>
      <c r="W120" s="77">
        <f t="shared" si="29"/>
        <v>6.0140931020506585</v>
      </c>
      <c r="X120" s="77">
        <v>0.18590689794934345</v>
      </c>
      <c r="Y120" s="77">
        <v>0</v>
      </c>
      <c r="Z120" s="77">
        <v>-4.8451795535742193E-2</v>
      </c>
      <c r="AA120" s="77">
        <f t="shared" si="30"/>
        <v>6.2</v>
      </c>
      <c r="AB120" s="221"/>
      <c r="AC120" s="76">
        <v>4624.59</v>
      </c>
      <c r="AD120" s="223"/>
    </row>
    <row r="121" spans="1:30" x14ac:dyDescent="0.35">
      <c r="A121" s="75" t="s">
        <v>144</v>
      </c>
      <c r="B121" s="74">
        <v>838</v>
      </c>
      <c r="C121" s="75" t="s">
        <v>150</v>
      </c>
      <c r="D121" s="77">
        <f>'3-4YO 2026-27 rates'!D119</f>
        <v>5.71</v>
      </c>
      <c r="E121" s="77">
        <f t="shared" si="31"/>
        <v>5.71</v>
      </c>
      <c r="F121" s="76">
        <f>ACA!I128</f>
        <v>1.0569271901429318</v>
      </c>
      <c r="G121" s="76">
        <f>'Formula factor data'!D125</f>
        <v>3705.35</v>
      </c>
      <c r="H121" s="76">
        <f>'Formula factor data'!H125</f>
        <v>695.03044498730662</v>
      </c>
      <c r="I121" s="76">
        <f>'Formula factor data'!I125</f>
        <v>219.10351816845801</v>
      </c>
      <c r="J121" s="76">
        <f>'Formula factor data'!J125</f>
        <v>175.80554066834804</v>
      </c>
      <c r="K121" s="77">
        <f>F121*'National calculations'!$E$39</f>
        <v>5.5848722364119103</v>
      </c>
      <c r="L121" s="77">
        <f>F121*'National calculations'!$E$40</f>
        <v>1.9933526139809359</v>
      </c>
      <c r="M121" s="77">
        <f>F121*'National calculations'!$E$41</f>
        <v>0.38401978307183293</v>
      </c>
      <c r="N121" s="77">
        <f>F121*'National calculations'!$E$42</f>
        <v>1.4304217236515566</v>
      </c>
      <c r="O121" s="78">
        <f t="shared" si="32"/>
        <v>11795526.614477657</v>
      </c>
      <c r="P121" s="78">
        <f t="shared" si="33"/>
        <v>789701.22995771491</v>
      </c>
      <c r="Q121" s="78">
        <f t="shared" si="34"/>
        <v>47959.848744876195</v>
      </c>
      <c r="R121" s="78">
        <f t="shared" si="35"/>
        <v>143341.35677087796</v>
      </c>
      <c r="S121" s="77">
        <f t="shared" si="36"/>
        <v>5.5848722364119103</v>
      </c>
      <c r="T121" s="77">
        <f t="shared" si="37"/>
        <v>0.37390280386786146</v>
      </c>
      <c r="U121" s="77">
        <f t="shared" si="38"/>
        <v>2.2707729503913709E-2</v>
      </c>
      <c r="V121" s="77">
        <f t="shared" si="39"/>
        <v>6.7868369927351582E-2</v>
      </c>
      <c r="W121" s="77">
        <f t="shared" si="29"/>
        <v>6.0493511397110371</v>
      </c>
      <c r="X121" s="77">
        <v>0.15064886028896485</v>
      </c>
      <c r="Y121" s="77">
        <v>0</v>
      </c>
      <c r="Z121" s="77">
        <v>-4.8735847545367861E-2</v>
      </c>
      <c r="AA121" s="77">
        <f t="shared" si="30"/>
        <v>6.2</v>
      </c>
      <c r="AB121" s="221"/>
      <c r="AC121" s="76">
        <v>2195.46</v>
      </c>
      <c r="AD121" s="223"/>
    </row>
    <row r="122" spans="1:30" x14ac:dyDescent="0.35">
      <c r="A122" s="75" t="s">
        <v>144</v>
      </c>
      <c r="B122" s="74">
        <v>916</v>
      </c>
      <c r="C122" s="75" t="s">
        <v>151</v>
      </c>
      <c r="D122" s="77">
        <f>'3-4YO 2026-27 rates'!D120</f>
        <v>5.71</v>
      </c>
      <c r="E122" s="77">
        <f t="shared" si="31"/>
        <v>5.71</v>
      </c>
      <c r="F122" s="76">
        <f>ACA!I129</f>
        <v>1.0828106885379072</v>
      </c>
      <c r="G122" s="76">
        <f>'Formula factor data'!D126</f>
        <v>8174.29</v>
      </c>
      <c r="H122" s="76">
        <f>'Formula factor data'!H126</f>
        <v>1542.7138488401624</v>
      </c>
      <c r="I122" s="76">
        <f>'Formula factor data'!I126</f>
        <v>977.29000510383491</v>
      </c>
      <c r="J122" s="76">
        <f>'Formula factor data'!J126</f>
        <v>287.10716767767542</v>
      </c>
      <c r="K122" s="77">
        <f>F122*'National calculations'!$E$39</f>
        <v>5.7216423308095772</v>
      </c>
      <c r="L122" s="77">
        <f>F122*'National calculations'!$E$40</f>
        <v>2.0421685964495278</v>
      </c>
      <c r="M122" s="77">
        <f>F122*'National calculations'!$E$41</f>
        <v>0.39342419193885658</v>
      </c>
      <c r="N122" s="77">
        <f>F122*'National calculations'!$E$42</f>
        <v>1.4654518740096585</v>
      </c>
      <c r="O122" s="78">
        <f t="shared" si="32"/>
        <v>26659107.302338645</v>
      </c>
      <c r="P122" s="78">
        <f t="shared" si="33"/>
        <v>1795774.6119832231</v>
      </c>
      <c r="Q122" s="78">
        <f t="shared" si="34"/>
        <v>219159.03241230146</v>
      </c>
      <c r="R122" s="78">
        <f t="shared" si="35"/>
        <v>239822.79004146717</v>
      </c>
      <c r="S122" s="77">
        <f t="shared" si="36"/>
        <v>5.7216423308095763</v>
      </c>
      <c r="T122" s="77">
        <f t="shared" si="37"/>
        <v>0.3854135069112013</v>
      </c>
      <c r="U122" s="77">
        <f t="shared" si="38"/>
        <v>4.7036443599125712E-2</v>
      </c>
      <c r="V122" s="77">
        <f t="shared" si="39"/>
        <v>5.147134942788361E-2</v>
      </c>
      <c r="W122" s="77">
        <f t="shared" si="29"/>
        <v>6.2055636307477871</v>
      </c>
      <c r="X122" s="77">
        <v>0</v>
      </c>
      <c r="Y122" s="77">
        <v>0</v>
      </c>
      <c r="Z122" s="77">
        <v>-4.9994354114421213E-2</v>
      </c>
      <c r="AA122" s="77">
        <f t="shared" si="30"/>
        <v>6.21</v>
      </c>
      <c r="AB122" s="221"/>
      <c r="AC122" s="76">
        <v>3938.46</v>
      </c>
      <c r="AD122" s="223"/>
    </row>
    <row r="123" spans="1:30" x14ac:dyDescent="0.35">
      <c r="A123" s="75" t="s">
        <v>144</v>
      </c>
      <c r="B123" s="74">
        <v>802</v>
      </c>
      <c r="C123" s="75" t="s">
        <v>152</v>
      </c>
      <c r="D123" s="77">
        <f>'3-4YO 2026-27 rates'!D121</f>
        <v>5.84</v>
      </c>
      <c r="E123" s="77">
        <f t="shared" si="31"/>
        <v>5.84</v>
      </c>
      <c r="F123" s="76">
        <f>ACA!I130</f>
        <v>1.1229966450343887</v>
      </c>
      <c r="G123" s="76">
        <f>'Formula factor data'!D127</f>
        <v>2773.01</v>
      </c>
      <c r="H123" s="76">
        <f>'Formula factor data'!H127</f>
        <v>435.08092828540231</v>
      </c>
      <c r="I123" s="76">
        <f>'Formula factor data'!I127</f>
        <v>294.97657503627607</v>
      </c>
      <c r="J123" s="76">
        <f>'Formula factor data'!J127</f>
        <v>111.82978506536672</v>
      </c>
      <c r="K123" s="77">
        <f>F123*'National calculations'!$E$39</f>
        <v>5.9339875470401351</v>
      </c>
      <c r="L123" s="77">
        <f>F123*'National calculations'!$E$40</f>
        <v>2.1179588516105787</v>
      </c>
      <c r="M123" s="77">
        <f>F123*'National calculations'!$E$41</f>
        <v>0.40802519987983499</v>
      </c>
      <c r="N123" s="77">
        <f>F123*'National calculations'!$E$42</f>
        <v>1.5198386526774585</v>
      </c>
      <c r="O123" s="78">
        <f t="shared" si="32"/>
        <v>9379353.8804561254</v>
      </c>
      <c r="P123" s="78">
        <f t="shared" si="33"/>
        <v>525245.59684053867</v>
      </c>
      <c r="Q123" s="78">
        <f t="shared" si="34"/>
        <v>68603.989313756043</v>
      </c>
      <c r="R123" s="78">
        <f t="shared" si="35"/>
        <v>96879.041021885336</v>
      </c>
      <c r="S123" s="77">
        <f t="shared" si="36"/>
        <v>5.9339875470401351</v>
      </c>
      <c r="T123" s="77">
        <f t="shared" si="37"/>
        <v>0.33230442848349456</v>
      </c>
      <c r="U123" s="77">
        <f t="shared" si="38"/>
        <v>4.3403332836537079E-2</v>
      </c>
      <c r="V123" s="77">
        <f t="shared" si="39"/>
        <v>6.1291964278151444E-2</v>
      </c>
      <c r="W123" s="77">
        <f t="shared" si="29"/>
        <v>6.3709872726383168</v>
      </c>
      <c r="X123" s="77">
        <v>0</v>
      </c>
      <c r="Y123" s="77">
        <v>0</v>
      </c>
      <c r="Z123" s="77">
        <v>-5.1327069178466189E-2</v>
      </c>
      <c r="AA123" s="77">
        <f t="shared" si="30"/>
        <v>6.37</v>
      </c>
      <c r="AB123" s="221"/>
      <c r="AC123" s="76">
        <v>1334.08</v>
      </c>
      <c r="AD123" s="223"/>
    </row>
    <row r="124" spans="1:30" x14ac:dyDescent="0.35">
      <c r="A124" s="75" t="s">
        <v>144</v>
      </c>
      <c r="B124" s="74">
        <v>879</v>
      </c>
      <c r="C124" s="75" t="s">
        <v>153</v>
      </c>
      <c r="D124" s="77">
        <f>'3-4YO 2026-27 rates'!D122</f>
        <v>5.87</v>
      </c>
      <c r="E124" s="77">
        <f t="shared" si="31"/>
        <v>5.87</v>
      </c>
      <c r="F124" s="76">
        <f>ACA!I131</f>
        <v>1.070107272968627</v>
      </c>
      <c r="G124" s="76">
        <f>'Formula factor data'!D128</f>
        <v>3234.07</v>
      </c>
      <c r="H124" s="76">
        <f>'Formula factor data'!H128</f>
        <v>832.97567847882465</v>
      </c>
      <c r="I124" s="76">
        <f>'Formula factor data'!I128</f>
        <v>393.14379505716698</v>
      </c>
      <c r="J124" s="76">
        <f>'Formula factor data'!J128</f>
        <v>163.97582415495634</v>
      </c>
      <c r="K124" s="77">
        <f>F124*'National calculations'!$E$39</f>
        <v>5.6545166540532801</v>
      </c>
      <c r="L124" s="77">
        <f>F124*'National calculations'!$E$40</f>
        <v>2.018210099717046</v>
      </c>
      <c r="M124" s="77">
        <f>F124*'National calculations'!$E$41</f>
        <v>0.38880858271176627</v>
      </c>
      <c r="N124" s="77">
        <f>F124*'National calculations'!$E$42</f>
        <v>1.448259354255848</v>
      </c>
      <c r="O124" s="78">
        <f t="shared" si="32"/>
        <v>10423648.524963232</v>
      </c>
      <c r="P124" s="78">
        <f t="shared" si="33"/>
        <v>958238.35846103495</v>
      </c>
      <c r="Q124" s="78">
        <f t="shared" si="34"/>
        <v>87128.878602118246</v>
      </c>
      <c r="R124" s="78">
        <f t="shared" si="35"/>
        <v>135363.32708640973</v>
      </c>
      <c r="S124" s="77">
        <f t="shared" si="36"/>
        <v>5.6545166540532792</v>
      </c>
      <c r="T124" s="77">
        <f t="shared" si="37"/>
        <v>0.51981556587353472</v>
      </c>
      <c r="U124" s="77">
        <f t="shared" si="38"/>
        <v>4.7264803098913191E-2</v>
      </c>
      <c r="V124" s="77">
        <f t="shared" si="39"/>
        <v>7.3430544547343615E-2</v>
      </c>
      <c r="W124" s="77">
        <f t="shared" si="29"/>
        <v>6.2950275675730714</v>
      </c>
      <c r="X124" s="77">
        <v>0</v>
      </c>
      <c r="Y124" s="77">
        <v>0</v>
      </c>
      <c r="Z124" s="77">
        <v>-5.0715109230998756E-2</v>
      </c>
      <c r="AA124" s="77">
        <f t="shared" si="30"/>
        <v>6.3</v>
      </c>
      <c r="AB124" s="221"/>
      <c r="AC124" s="76">
        <v>1472.3</v>
      </c>
      <c r="AD124" s="223"/>
    </row>
    <row r="125" spans="1:30" x14ac:dyDescent="0.35">
      <c r="A125" s="75" t="s">
        <v>144</v>
      </c>
      <c r="B125" s="74">
        <v>933</v>
      </c>
      <c r="C125" s="75" t="s">
        <v>154</v>
      </c>
      <c r="D125" s="77">
        <f>'3-4YO 2026-27 rates'!D123</f>
        <v>5.71</v>
      </c>
      <c r="E125" s="77">
        <f t="shared" si="31"/>
        <v>5.71</v>
      </c>
      <c r="F125" s="76">
        <f>ACA!I132</f>
        <v>1.0431202724945234</v>
      </c>
      <c r="G125" s="76">
        <f>'Formula factor data'!D129</f>
        <v>6648.8</v>
      </c>
      <c r="H125" s="76">
        <f>'Formula factor data'!H129</f>
        <v>1342.1248665121248</v>
      </c>
      <c r="I125" s="76">
        <f>'Formula factor data'!I129</f>
        <v>820.29131777592011</v>
      </c>
      <c r="J125" s="76">
        <f>'Formula factor data'!J129</f>
        <v>253.49202582446347</v>
      </c>
      <c r="K125" s="77">
        <f>F125*'National calculations'!$E$39</f>
        <v>5.5119155826668269</v>
      </c>
      <c r="L125" s="77">
        <f>F125*'National calculations'!$E$40</f>
        <v>1.9673129249255787</v>
      </c>
      <c r="M125" s="77">
        <f>F125*'National calculations'!$E$41</f>
        <v>0.37900323172403816</v>
      </c>
      <c r="N125" s="77">
        <f>F125*'National calculations'!$E$42</f>
        <v>1.4117357487564643</v>
      </c>
      <c r="O125" s="78">
        <f t="shared" si="32"/>
        <v>20889145.865840062</v>
      </c>
      <c r="P125" s="78">
        <f t="shared" si="33"/>
        <v>1505016.3701493924</v>
      </c>
      <c r="Q125" s="78">
        <f t="shared" si="34"/>
        <v>177209.04442357889</v>
      </c>
      <c r="R125" s="78">
        <f t="shared" si="35"/>
        <v>203982.34028222243</v>
      </c>
      <c r="S125" s="77">
        <f t="shared" si="36"/>
        <v>5.5119155826668269</v>
      </c>
      <c r="T125" s="77">
        <f t="shared" si="37"/>
        <v>0.39712122439437492</v>
      </c>
      <c r="U125" s="77">
        <f t="shared" si="38"/>
        <v>4.6759273912923185E-2</v>
      </c>
      <c r="V125" s="77">
        <f t="shared" si="39"/>
        <v>5.3823811045766452E-2</v>
      </c>
      <c r="W125" s="77">
        <f t="shared" si="29"/>
        <v>6.0096198920198924</v>
      </c>
      <c r="X125" s="77">
        <v>0.19038010798010951</v>
      </c>
      <c r="Y125" s="77">
        <v>0</v>
      </c>
      <c r="Z125" s="77">
        <v>-4.8415757673653914E-2</v>
      </c>
      <c r="AA125" s="77">
        <f t="shared" si="30"/>
        <v>6.2</v>
      </c>
      <c r="AB125" s="221"/>
      <c r="AC125" s="76">
        <v>3550.73</v>
      </c>
      <c r="AD125" s="223"/>
    </row>
    <row r="126" spans="1:30" x14ac:dyDescent="0.35">
      <c r="A126" s="75" t="s">
        <v>144</v>
      </c>
      <c r="B126" s="74">
        <v>803</v>
      </c>
      <c r="C126" s="75" t="s">
        <v>155</v>
      </c>
      <c r="D126" s="77">
        <f>'3-4YO 2026-27 rates'!D124</f>
        <v>5.89</v>
      </c>
      <c r="E126" s="77">
        <f t="shared" si="31"/>
        <v>5.89</v>
      </c>
      <c r="F126" s="76">
        <f>ACA!I133</f>
        <v>1.1634453079819767</v>
      </c>
      <c r="G126" s="76">
        <f>'Formula factor data'!D130</f>
        <v>4122.74</v>
      </c>
      <c r="H126" s="76">
        <f>'Formula factor data'!H130</f>
        <v>586.47252793717905</v>
      </c>
      <c r="I126" s="76">
        <f>'Formula factor data'!I130</f>
        <v>624.67906836327791</v>
      </c>
      <c r="J126" s="76">
        <f>'Formula factor data'!J130</f>
        <v>160.75324240177909</v>
      </c>
      <c r="K126" s="77">
        <f>F126*'National calculations'!$E$39</f>
        <v>6.1477209212997357</v>
      </c>
      <c r="L126" s="77">
        <f>F126*'National calculations'!$E$40</f>
        <v>2.1942445681391742</v>
      </c>
      <c r="M126" s="77">
        <f>F126*'National calculations'!$E$41</f>
        <v>0.42272165855318772</v>
      </c>
      <c r="N126" s="77">
        <f>F126*'National calculations'!$E$42</f>
        <v>1.5745809724062805</v>
      </c>
      <c r="O126" s="78">
        <f t="shared" si="32"/>
        <v>14446909.322115185</v>
      </c>
      <c r="P126" s="78">
        <f t="shared" si="33"/>
        <v>733512.57050973293</v>
      </c>
      <c r="Q126" s="78">
        <f t="shared" si="34"/>
        <v>150517.26194993145</v>
      </c>
      <c r="R126" s="78">
        <f t="shared" si="35"/>
        <v>144277.82814091982</v>
      </c>
      <c r="S126" s="77">
        <f t="shared" si="36"/>
        <v>6.1477209212997357</v>
      </c>
      <c r="T126" s="77">
        <f t="shared" si="37"/>
        <v>0.31213808263169768</v>
      </c>
      <c r="U126" s="77">
        <f t="shared" si="38"/>
        <v>6.4050939870567883E-2</v>
      </c>
      <c r="V126" s="77">
        <f t="shared" si="39"/>
        <v>6.1395818494121832E-2</v>
      </c>
      <c r="W126" s="77">
        <f t="shared" si="29"/>
        <v>6.585305762296124</v>
      </c>
      <c r="X126" s="77">
        <v>0</v>
      </c>
      <c r="Y126" s="77">
        <v>0</v>
      </c>
      <c r="Z126" s="77">
        <v>-5.3053699522263464E-2</v>
      </c>
      <c r="AA126" s="77">
        <f t="shared" si="30"/>
        <v>6.59</v>
      </c>
      <c r="AB126" s="221"/>
      <c r="AC126" s="76">
        <v>2282.92</v>
      </c>
      <c r="AD126" s="223"/>
    </row>
    <row r="127" spans="1:30" x14ac:dyDescent="0.35">
      <c r="A127" s="75" t="s">
        <v>144</v>
      </c>
      <c r="B127" s="74">
        <v>866</v>
      </c>
      <c r="C127" s="75" t="s">
        <v>156</v>
      </c>
      <c r="D127" s="77">
        <f>'3-4YO 2026-27 rates'!D125</f>
        <v>5.87</v>
      </c>
      <c r="E127" s="77">
        <f t="shared" si="31"/>
        <v>5.87</v>
      </c>
      <c r="F127" s="76">
        <f>ACA!I134</f>
        <v>1.0957983574433161</v>
      </c>
      <c r="G127" s="76">
        <f>'Formula factor data'!D131</f>
        <v>3394.06</v>
      </c>
      <c r="H127" s="76">
        <f>'Formula factor data'!H131</f>
        <v>603.85116564417172</v>
      </c>
      <c r="I127" s="76">
        <f>'Formula factor data'!I131</f>
        <v>952.35117393118787</v>
      </c>
      <c r="J127" s="76">
        <f>'Formula factor data'!J131</f>
        <v>124.47070363221619</v>
      </c>
      <c r="K127" s="77">
        <f>F127*'National calculations'!$E$39</f>
        <v>5.7902700207412927</v>
      </c>
      <c r="L127" s="77">
        <f>F127*'National calculations'!$E$40</f>
        <v>2.0666631917287113</v>
      </c>
      <c r="M127" s="77">
        <f>F127*'National calculations'!$E$41</f>
        <v>0.39814308065908094</v>
      </c>
      <c r="N127" s="77">
        <f>F127*'National calculations'!$E$42</f>
        <v>1.4830290958988772</v>
      </c>
      <c r="O127" s="78">
        <f t="shared" si="32"/>
        <v>11201938.6039604</v>
      </c>
      <c r="P127" s="78">
        <f t="shared" si="33"/>
        <v>711335.47707199329</v>
      </c>
      <c r="Q127" s="78">
        <f t="shared" si="34"/>
        <v>216128.05724720555</v>
      </c>
      <c r="R127" s="78">
        <f t="shared" si="35"/>
        <v>105218.3947919421</v>
      </c>
      <c r="S127" s="77">
        <f t="shared" si="36"/>
        <v>5.7902700207412936</v>
      </c>
      <c r="T127" s="77">
        <f t="shared" si="37"/>
        <v>0.36768854331369699</v>
      </c>
      <c r="U127" s="77">
        <f t="shared" si="38"/>
        <v>0.1117163604232852</v>
      </c>
      <c r="V127" s="77">
        <f t="shared" si="39"/>
        <v>5.438727514351032E-2</v>
      </c>
      <c r="W127" s="77">
        <f t="shared" si="29"/>
        <v>6.3240621996217854</v>
      </c>
      <c r="X127" s="77">
        <v>0</v>
      </c>
      <c r="Y127" s="77">
        <v>0</v>
      </c>
      <c r="Z127" s="77">
        <v>-5.0949023144805317E-2</v>
      </c>
      <c r="AA127" s="77">
        <f t="shared" si="30"/>
        <v>6.32</v>
      </c>
      <c r="AB127" s="221"/>
      <c r="AC127" s="76">
        <v>1596.98</v>
      </c>
      <c r="AD127" s="223"/>
    </row>
    <row r="128" spans="1:30" x14ac:dyDescent="0.35">
      <c r="A128" s="75" t="s">
        <v>144</v>
      </c>
      <c r="B128" s="74">
        <v>880</v>
      </c>
      <c r="C128" s="75" t="s">
        <v>157</v>
      </c>
      <c r="D128" s="77">
        <f>'3-4YO 2026-27 rates'!D126</f>
        <v>5.93</v>
      </c>
      <c r="E128" s="77">
        <f t="shared" si="31"/>
        <v>5.93</v>
      </c>
      <c r="F128" s="76">
        <f>ACA!I135</f>
        <v>1.0751465457869849</v>
      </c>
      <c r="G128" s="76">
        <f>'Formula factor data'!D132</f>
        <v>1439.35</v>
      </c>
      <c r="H128" s="76">
        <f>'Formula factor data'!H132</f>
        <v>401.20826851358549</v>
      </c>
      <c r="I128" s="76">
        <f>'Formula factor data'!I132</f>
        <v>117.02866082723749</v>
      </c>
      <c r="J128" s="76">
        <f>'Formula factor data'!J132</f>
        <v>97.076783398184162</v>
      </c>
      <c r="K128" s="77">
        <f>F128*'National calculations'!$E$39</f>
        <v>5.6811445004342085</v>
      </c>
      <c r="L128" s="77">
        <f>F128*'National calculations'!$E$40</f>
        <v>2.0277141107205647</v>
      </c>
      <c r="M128" s="77">
        <f>F128*'National calculations'!$E$41</f>
        <v>0.39063953234821558</v>
      </c>
      <c r="N128" s="77">
        <f>F128*'National calculations'!$E$42</f>
        <v>1.4550793938744817</v>
      </c>
      <c r="O128" s="78">
        <f t="shared" si="32"/>
        <v>4660978.5419189874</v>
      </c>
      <c r="P128" s="78">
        <f t="shared" si="33"/>
        <v>463715.33041957463</v>
      </c>
      <c r="Q128" s="78">
        <f t="shared" si="34"/>
        <v>26058.132162027294</v>
      </c>
      <c r="R128" s="78">
        <f t="shared" si="35"/>
        <v>80515.02347339908</v>
      </c>
      <c r="S128" s="77">
        <f t="shared" si="36"/>
        <v>5.6811445004342085</v>
      </c>
      <c r="T128" s="77">
        <f t="shared" si="37"/>
        <v>0.56521045430420847</v>
      </c>
      <c r="U128" s="77">
        <f t="shared" si="38"/>
        <v>3.1761573861041434E-2</v>
      </c>
      <c r="V128" s="77">
        <f t="shared" si="39"/>
        <v>9.8137650429926129E-2</v>
      </c>
      <c r="W128" s="77">
        <f t="shared" si="29"/>
        <v>6.3762541790293845</v>
      </c>
      <c r="X128" s="77">
        <v>0</v>
      </c>
      <c r="Y128" s="77">
        <v>0</v>
      </c>
      <c r="Z128" s="77">
        <v>-5.1369501356888669E-2</v>
      </c>
      <c r="AA128" s="77">
        <f t="shared" si="30"/>
        <v>6.38</v>
      </c>
      <c r="AB128" s="221"/>
      <c r="AC128" s="76">
        <v>641.05999999999995</v>
      </c>
      <c r="AD128" s="223"/>
    </row>
    <row r="129" spans="1:30" x14ac:dyDescent="0.35">
      <c r="A129" s="75" t="s">
        <v>144</v>
      </c>
      <c r="B129" s="74">
        <v>865</v>
      </c>
      <c r="C129" s="75" t="s">
        <v>158</v>
      </c>
      <c r="D129" s="77">
        <f>'3-4YO 2026-27 rates'!D127</f>
        <v>5.71</v>
      </c>
      <c r="E129" s="77">
        <f t="shared" si="31"/>
        <v>5.71</v>
      </c>
      <c r="F129" s="76">
        <f>ACA!I136</f>
        <v>1.0732166419794873</v>
      </c>
      <c r="G129" s="76">
        <f>'Formula factor data'!D133</f>
        <v>6536.17</v>
      </c>
      <c r="H129" s="76">
        <f>'Formula factor data'!H133</f>
        <v>1098.698290207602</v>
      </c>
      <c r="I129" s="76">
        <f>'Formula factor data'!I133</f>
        <v>571.99832071370918</v>
      </c>
      <c r="J129" s="76">
        <f>'Formula factor data'!J133</f>
        <v>289.95134430331024</v>
      </c>
      <c r="K129" s="77">
        <f>F129*'National calculations'!$E$39</f>
        <v>5.6709467627906331</v>
      </c>
      <c r="L129" s="77">
        <f>F129*'National calculations'!$E$40</f>
        <v>2.0240743341727718</v>
      </c>
      <c r="M129" s="77">
        <f>F129*'National calculations'!$E$41</f>
        <v>0.38993832866226963</v>
      </c>
      <c r="N129" s="77">
        <f>F129*'National calculations'!$E$42</f>
        <v>1.4524675050362079</v>
      </c>
      <c r="O129" s="78">
        <f t="shared" si="32"/>
        <v>21127775.098453071</v>
      </c>
      <c r="P129" s="78">
        <f t="shared" si="33"/>
        <v>1267592.7958189675</v>
      </c>
      <c r="Q129" s="78">
        <f t="shared" si="34"/>
        <v>127135.11943073531</v>
      </c>
      <c r="R129" s="78">
        <f t="shared" si="35"/>
        <v>240052.59621601037</v>
      </c>
      <c r="S129" s="77">
        <f t="shared" si="36"/>
        <v>5.6709467627906323</v>
      </c>
      <c r="T129" s="77">
        <f t="shared" si="37"/>
        <v>0.34023702110084575</v>
      </c>
      <c r="U129" s="77">
        <f t="shared" si="38"/>
        <v>3.4124582007005425E-2</v>
      </c>
      <c r="V129" s="77">
        <f t="shared" si="39"/>
        <v>6.4432979197622378E-2</v>
      </c>
      <c r="W129" s="77">
        <f t="shared" si="29"/>
        <v>6.109741345096106</v>
      </c>
      <c r="X129" s="77">
        <v>9.0258654903894175E-2</v>
      </c>
      <c r="Y129" s="77">
        <v>0</v>
      </c>
      <c r="Z129" s="77">
        <v>-4.9222373748740722E-2</v>
      </c>
      <c r="AA129" s="77">
        <f t="shared" si="30"/>
        <v>6.2</v>
      </c>
      <c r="AB129" s="221"/>
      <c r="AC129" s="76">
        <v>3611.58</v>
      </c>
      <c r="AD129" s="223"/>
    </row>
    <row r="130" spans="1:30" x14ac:dyDescent="0.35">
      <c r="A130" s="75" t="s">
        <v>159</v>
      </c>
      <c r="B130" s="74">
        <v>330</v>
      </c>
      <c r="C130" s="75" t="s">
        <v>160</v>
      </c>
      <c r="D130" s="77">
        <f>'3-4YO 2026-27 rates'!D128</f>
        <v>6.2</v>
      </c>
      <c r="E130" s="77">
        <f t="shared" si="31"/>
        <v>6.2</v>
      </c>
      <c r="F130" s="76">
        <f>ACA!I137</f>
        <v>1.0657102873267659</v>
      </c>
      <c r="G130" s="76">
        <f>'Formula factor data'!D134</f>
        <v>17587.78</v>
      </c>
      <c r="H130" s="76">
        <f>'Formula factor data'!H134</f>
        <v>8107.8076066442654</v>
      </c>
      <c r="I130" s="76">
        <f>'Formula factor data'!I134</f>
        <v>7617.9440513042573</v>
      </c>
      <c r="J130" s="76">
        <f>'Formula factor data'!J134</f>
        <v>861.20982140520721</v>
      </c>
      <c r="K130" s="77">
        <f>F130*'National calculations'!$E$39</f>
        <v>5.6312826950217119</v>
      </c>
      <c r="L130" s="77">
        <f>F130*'National calculations'!$E$40</f>
        <v>2.0099174349955948</v>
      </c>
      <c r="M130" s="77">
        <f>F130*'National calculations'!$E$41</f>
        <v>0.3872109991808429</v>
      </c>
      <c r="N130" s="77">
        <f>F130*'National calculations'!$E$42</f>
        <v>1.4423085717995356</v>
      </c>
      <c r="O130" s="78">
        <f t="shared" si="32"/>
        <v>56453803.859973907</v>
      </c>
      <c r="P130" s="78">
        <f t="shared" si="33"/>
        <v>9288733.6048650034</v>
      </c>
      <c r="Q130" s="78">
        <f t="shared" si="34"/>
        <v>1681358.4848512895</v>
      </c>
      <c r="R130" s="78">
        <f t="shared" si="35"/>
        <v>708014.27529248619</v>
      </c>
      <c r="S130" s="77">
        <f t="shared" si="36"/>
        <v>5.6312826950217127</v>
      </c>
      <c r="T130" s="77">
        <f t="shared" si="37"/>
        <v>0.92655377018499319</v>
      </c>
      <c r="U130" s="77">
        <f t="shared" si="38"/>
        <v>0.16771597824223869</v>
      </c>
      <c r="V130" s="77">
        <f t="shared" si="39"/>
        <v>7.0624621614022789E-2</v>
      </c>
      <c r="W130" s="77">
        <f t="shared" si="29"/>
        <v>6.7961770650629667</v>
      </c>
      <c r="X130" s="77">
        <v>0</v>
      </c>
      <c r="Y130" s="77">
        <v>0</v>
      </c>
      <c r="Z130" s="77">
        <v>-5.4752558032209464E-2</v>
      </c>
      <c r="AA130" s="77">
        <f t="shared" si="30"/>
        <v>6.8</v>
      </c>
      <c r="AB130" s="221"/>
      <c r="AC130" s="76">
        <v>5313.56</v>
      </c>
      <c r="AD130" s="223"/>
    </row>
    <row r="131" spans="1:30" x14ac:dyDescent="0.35">
      <c r="A131" s="75" t="s">
        <v>159</v>
      </c>
      <c r="B131" s="74">
        <v>331</v>
      </c>
      <c r="C131" s="75" t="s">
        <v>161</v>
      </c>
      <c r="D131" s="77">
        <f>'3-4YO 2026-27 rates'!D129</f>
        <v>5.93</v>
      </c>
      <c r="E131" s="77">
        <f t="shared" si="31"/>
        <v>5.93</v>
      </c>
      <c r="F131" s="76">
        <f>ACA!I138</f>
        <v>1.0669567538563292</v>
      </c>
      <c r="G131" s="76">
        <f>'Formula factor data'!D135</f>
        <v>5183.88</v>
      </c>
      <c r="H131" s="76">
        <f>'Formula factor data'!H135</f>
        <v>1364.7670279591084</v>
      </c>
      <c r="I131" s="76">
        <f>'Formula factor data'!I135</f>
        <v>1973.8296952561202</v>
      </c>
      <c r="J131" s="76">
        <f>'Formula factor data'!J135</f>
        <v>249.81871708010055</v>
      </c>
      <c r="K131" s="77">
        <f>F131*'National calculations'!$E$39</f>
        <v>5.6378691054949188</v>
      </c>
      <c r="L131" s="77">
        <f>F131*'National calculations'!$E$40</f>
        <v>2.0122682566398074</v>
      </c>
      <c r="M131" s="77">
        <f>F131*'National calculations'!$E$41</f>
        <v>0.38766388544467767</v>
      </c>
      <c r="N131" s="77">
        <f>F131*'National calculations'!$E$42</f>
        <v>1.4439955118445265</v>
      </c>
      <c r="O131" s="78">
        <f t="shared" si="32"/>
        <v>16658841.032198012</v>
      </c>
      <c r="P131" s="78">
        <f t="shared" si="33"/>
        <v>1565378.0998003369</v>
      </c>
      <c r="Q131" s="78">
        <f t="shared" si="34"/>
        <v>436154.0186553708</v>
      </c>
      <c r="R131" s="78">
        <f t="shared" si="35"/>
        <v>205620.15055590097</v>
      </c>
      <c r="S131" s="77">
        <f t="shared" si="36"/>
        <v>5.6378691054949197</v>
      </c>
      <c r="T131" s="77">
        <f t="shared" si="37"/>
        <v>0.52977255802039525</v>
      </c>
      <c r="U131" s="77">
        <f t="shared" si="38"/>
        <v>0.14760806362590792</v>
      </c>
      <c r="V131" s="77">
        <f t="shared" si="39"/>
        <v>6.9588243986825074E-2</v>
      </c>
      <c r="W131" s="77">
        <f t="shared" si="29"/>
        <v>6.3848379711280474</v>
      </c>
      <c r="X131" s="77">
        <v>0</v>
      </c>
      <c r="Y131" s="77">
        <v>0</v>
      </c>
      <c r="Z131" s="77">
        <v>-5.1438655613837092E-2</v>
      </c>
      <c r="AA131" s="77">
        <f t="shared" si="30"/>
        <v>6.38</v>
      </c>
      <c r="AB131" s="221"/>
      <c r="AC131" s="76">
        <v>1950.37</v>
      </c>
      <c r="AD131" s="223"/>
    </row>
    <row r="132" spans="1:30" x14ac:dyDescent="0.35">
      <c r="A132" s="75" t="s">
        <v>159</v>
      </c>
      <c r="B132" s="74">
        <v>332</v>
      </c>
      <c r="C132" s="75" t="s">
        <v>162</v>
      </c>
      <c r="D132" s="77">
        <f>'3-4YO 2026-27 rates'!D130</f>
        <v>5.71</v>
      </c>
      <c r="E132" s="77">
        <f t="shared" si="31"/>
        <v>5.71</v>
      </c>
      <c r="F132" s="76">
        <f>ACA!I139</f>
        <v>1.0387569569978194</v>
      </c>
      <c r="G132" s="76">
        <f>'Formula factor data'!D136</f>
        <v>4362.91</v>
      </c>
      <c r="H132" s="76">
        <f>'Formula factor data'!H136</f>
        <v>1134.870441843892</v>
      </c>
      <c r="I132" s="76">
        <f>'Formula factor data'!I136</f>
        <v>553.164892673145</v>
      </c>
      <c r="J132" s="76">
        <f>'Formula factor data'!J136</f>
        <v>203.86338063997857</v>
      </c>
      <c r="K132" s="77">
        <f>F132*'National calculations'!$E$39</f>
        <v>5.4888595388792201</v>
      </c>
      <c r="L132" s="77">
        <f>F132*'National calculations'!$E$40</f>
        <v>1.959083761713492</v>
      </c>
      <c r="M132" s="77">
        <f>F132*'National calculations'!$E$41</f>
        <v>0.37741788177169983</v>
      </c>
      <c r="N132" s="77">
        <f>F132*'National calculations'!$E$42</f>
        <v>1.4058305347248461</v>
      </c>
      <c r="O132" s="78">
        <f t="shared" si="32"/>
        <v>13650018.097339775</v>
      </c>
      <c r="P132" s="78">
        <f t="shared" si="33"/>
        <v>1267284.5649310411</v>
      </c>
      <c r="Q132" s="78">
        <f t="shared" si="34"/>
        <v>119001.3635760058</v>
      </c>
      <c r="R132" s="78">
        <f t="shared" si="35"/>
        <v>163360.49828707206</v>
      </c>
      <c r="S132" s="77">
        <f t="shared" si="36"/>
        <v>5.4888595388792201</v>
      </c>
      <c r="T132" s="77">
        <f t="shared" si="37"/>
        <v>0.50959250918881771</v>
      </c>
      <c r="U132" s="77">
        <f t="shared" si="38"/>
        <v>4.7852080850434249E-2</v>
      </c>
      <c r="V132" s="77">
        <f t="shared" si="39"/>
        <v>6.5689497472080777E-2</v>
      </c>
      <c r="W132" s="77">
        <f t="shared" si="29"/>
        <v>6.1119936263905528</v>
      </c>
      <c r="X132" s="77">
        <v>8.8006373609449184E-2</v>
      </c>
      <c r="Y132" s="77">
        <v>0</v>
      </c>
      <c r="Z132" s="77">
        <v>-4.9240518973785896E-2</v>
      </c>
      <c r="AA132" s="77">
        <f t="shared" si="30"/>
        <v>6.2</v>
      </c>
      <c r="AB132" s="221"/>
      <c r="AC132" s="76">
        <v>1894.28</v>
      </c>
      <c r="AD132" s="223"/>
    </row>
    <row r="133" spans="1:30" x14ac:dyDescent="0.35">
      <c r="A133" s="75" t="s">
        <v>159</v>
      </c>
      <c r="B133" s="74">
        <v>884</v>
      </c>
      <c r="C133" s="75" t="s">
        <v>163</v>
      </c>
      <c r="D133" s="77">
        <f>'3-4YO 2026-27 rates'!D131</f>
        <v>5.71</v>
      </c>
      <c r="E133" s="77">
        <f t="shared" si="31"/>
        <v>5.71</v>
      </c>
      <c r="F133" s="76">
        <f>ACA!I140</f>
        <v>1.0148631937795256</v>
      </c>
      <c r="G133" s="76">
        <f>'Formula factor data'!D137</f>
        <v>2121.34</v>
      </c>
      <c r="H133" s="76">
        <f>'Formula factor data'!H137</f>
        <v>401.65046946535273</v>
      </c>
      <c r="I133" s="76">
        <f>'Formula factor data'!I137</f>
        <v>272.56733913830203</v>
      </c>
      <c r="J133" s="76">
        <f>'Formula factor data'!J137</f>
        <v>99.651908396946567</v>
      </c>
      <c r="K133" s="77">
        <f>F133*'National calculations'!$E$39</f>
        <v>5.3626033349838469</v>
      </c>
      <c r="L133" s="77">
        <f>F133*'National calculations'!$E$40</f>
        <v>1.9140203970718968</v>
      </c>
      <c r="M133" s="77">
        <f>F133*'National calculations'!$E$41</f>
        <v>0.36873641548581676</v>
      </c>
      <c r="N133" s="77">
        <f>F133*'National calculations'!$E$42</f>
        <v>1.3734932476477562</v>
      </c>
      <c r="O133" s="78">
        <f t="shared" si="32"/>
        <v>6484265.8264217414</v>
      </c>
      <c r="P133" s="78">
        <f t="shared" si="33"/>
        <v>438197.29889860726</v>
      </c>
      <c r="Q133" s="78">
        <f t="shared" si="34"/>
        <v>57288.137059047745</v>
      </c>
      <c r="R133" s="78">
        <f t="shared" si="35"/>
        <v>78016.597280098737</v>
      </c>
      <c r="S133" s="77">
        <f t="shared" si="36"/>
        <v>5.3626033349838469</v>
      </c>
      <c r="T133" s="77">
        <f t="shared" si="37"/>
        <v>0.36239697127767739</v>
      </c>
      <c r="U133" s="77">
        <f t="shared" si="38"/>
        <v>4.737830975344097E-2</v>
      </c>
      <c r="V133" s="77">
        <f t="shared" si="39"/>
        <v>6.4521115567716086E-2</v>
      </c>
      <c r="W133" s="77">
        <f t="shared" si="29"/>
        <v>5.8368997315826814</v>
      </c>
      <c r="X133" s="77">
        <v>0.36310026841731879</v>
      </c>
      <c r="Y133" s="77">
        <v>0</v>
      </c>
      <c r="Z133" s="77">
        <v>-4.7024259112455447E-2</v>
      </c>
      <c r="AA133" s="77">
        <f t="shared" si="30"/>
        <v>6.2</v>
      </c>
      <c r="AB133" s="221"/>
      <c r="AC133" s="76">
        <v>1083.81</v>
      </c>
      <c r="AD133" s="223"/>
    </row>
    <row r="134" spans="1:30" x14ac:dyDescent="0.35">
      <c r="A134" s="75" t="s">
        <v>159</v>
      </c>
      <c r="B134" s="74">
        <v>333</v>
      </c>
      <c r="C134" s="75" t="s">
        <v>164</v>
      </c>
      <c r="D134" s="77">
        <f>'3-4YO 2026-27 rates'!D132</f>
        <v>6.01</v>
      </c>
      <c r="E134" s="77">
        <f t="shared" si="31"/>
        <v>6.01</v>
      </c>
      <c r="F134" s="76">
        <f>ACA!I141</f>
        <v>1.0614316793858587</v>
      </c>
      <c r="G134" s="76">
        <f>'Formula factor data'!D138</f>
        <v>5421.96</v>
      </c>
      <c r="H134" s="76">
        <f>'Formula factor data'!H138</f>
        <v>1956.3492250835232</v>
      </c>
      <c r="I134" s="76">
        <f>'Formula factor data'!I138</f>
        <v>1950.451847276724</v>
      </c>
      <c r="J134" s="76">
        <f>'Formula factor data'!J138</f>
        <v>208.82696052209266</v>
      </c>
      <c r="K134" s="77">
        <f>F134*'National calculations'!$E$39</f>
        <v>5.6086742514860388</v>
      </c>
      <c r="L134" s="77">
        <f>F134*'National calculations'!$E$40</f>
        <v>2.0018480292666596</v>
      </c>
      <c r="M134" s="77">
        <f>F134*'National calculations'!$E$41</f>
        <v>0.38565642653985105</v>
      </c>
      <c r="N134" s="77">
        <f>F134*'National calculations'!$E$42</f>
        <v>1.4365179990876782</v>
      </c>
      <c r="O134" s="78">
        <f t="shared" si="32"/>
        <v>17333704.24341473</v>
      </c>
      <c r="P134" s="78">
        <f t="shared" si="33"/>
        <v>2232298.8892507604</v>
      </c>
      <c r="Q134" s="78">
        <f t="shared" si="34"/>
        <v>428756.44504851184</v>
      </c>
      <c r="R134" s="78">
        <f t="shared" si="35"/>
        <v>170990.70186631213</v>
      </c>
      <c r="S134" s="77">
        <f t="shared" si="36"/>
        <v>5.6086742514860397</v>
      </c>
      <c r="T134" s="77">
        <f t="shared" si="37"/>
        <v>0.72230592641605773</v>
      </c>
      <c r="U134" s="77">
        <f t="shared" si="38"/>
        <v>0.1387329101577276</v>
      </c>
      <c r="V134" s="77">
        <f t="shared" si="39"/>
        <v>5.5327536072703992E-2</v>
      </c>
      <c r="W134" s="77">
        <f t="shared" si="29"/>
        <v>6.5250406241325285</v>
      </c>
      <c r="X134" s="77">
        <v>0</v>
      </c>
      <c r="Y134" s="77">
        <v>0</v>
      </c>
      <c r="Z134" s="77">
        <v>-5.2568180907456075E-2</v>
      </c>
      <c r="AA134" s="77">
        <f t="shared" si="30"/>
        <v>6.53</v>
      </c>
      <c r="AB134" s="221"/>
      <c r="AC134" s="76">
        <v>1707.73</v>
      </c>
      <c r="AD134" s="223"/>
    </row>
    <row r="135" spans="1:30" x14ac:dyDescent="0.35">
      <c r="A135" s="75" t="s">
        <v>159</v>
      </c>
      <c r="B135" s="74">
        <v>893</v>
      </c>
      <c r="C135" s="75" t="s">
        <v>165</v>
      </c>
      <c r="D135" s="77">
        <f>'3-4YO 2026-27 rates'!D133</f>
        <v>5.71</v>
      </c>
      <c r="E135" s="77">
        <f t="shared" si="31"/>
        <v>5.71</v>
      </c>
      <c r="F135" s="76">
        <f>ACA!I142</f>
        <v>1.0288176897287218</v>
      </c>
      <c r="G135" s="76">
        <f>'Formula factor data'!D139</f>
        <v>3778.16</v>
      </c>
      <c r="H135" s="76">
        <f>'Formula factor data'!H139</f>
        <v>677.24946475133925</v>
      </c>
      <c r="I135" s="76">
        <f>'Formula factor data'!I139</f>
        <v>224.4418168802448</v>
      </c>
      <c r="J135" s="76">
        <f>'Formula factor data'!J139</f>
        <v>146.0370404777704</v>
      </c>
      <c r="K135" s="77">
        <f>F135*'National calculations'!$E$39</f>
        <v>5.4363398020996652</v>
      </c>
      <c r="L135" s="77">
        <f>F135*'National calculations'!$E$40</f>
        <v>1.9403384171176814</v>
      </c>
      <c r="M135" s="77">
        <f>F135*'National calculations'!$E$41</f>
        <v>0.37380658735504685</v>
      </c>
      <c r="N135" s="77">
        <f>F135*'National calculations'!$E$42</f>
        <v>1.3923789517288845</v>
      </c>
      <c r="O135" s="78">
        <f t="shared" si="32"/>
        <v>11707436.104419496</v>
      </c>
      <c r="P135" s="78">
        <f t="shared" si="33"/>
        <v>749033.0980247641</v>
      </c>
      <c r="Q135" s="78">
        <f t="shared" si="34"/>
        <v>47821.762887829282</v>
      </c>
      <c r="R135" s="78">
        <f t="shared" si="35"/>
        <v>115903.17376039516</v>
      </c>
      <c r="S135" s="77">
        <f t="shared" si="36"/>
        <v>5.4363398020996661</v>
      </c>
      <c r="T135" s="77">
        <f t="shared" si="37"/>
        <v>0.34781299744569072</v>
      </c>
      <c r="U135" s="77">
        <f t="shared" si="38"/>
        <v>2.2206002294177768E-2</v>
      </c>
      <c r="V135" s="77">
        <f t="shared" si="39"/>
        <v>5.3819558021371942E-2</v>
      </c>
      <c r="W135" s="77">
        <f t="shared" si="29"/>
        <v>5.8601783598609059</v>
      </c>
      <c r="X135" s="77">
        <v>0.3398216401390961</v>
      </c>
      <c r="Y135" s="77">
        <v>0</v>
      </c>
      <c r="Z135" s="77">
        <v>-4.7211800495430722E-2</v>
      </c>
      <c r="AA135" s="77">
        <f t="shared" si="30"/>
        <v>6.2</v>
      </c>
      <c r="AB135" s="221"/>
      <c r="AC135" s="76">
        <v>2069.59</v>
      </c>
      <c r="AD135" s="223"/>
    </row>
    <row r="136" spans="1:30" x14ac:dyDescent="0.35">
      <c r="A136" s="75" t="s">
        <v>159</v>
      </c>
      <c r="B136" s="74">
        <v>334</v>
      </c>
      <c r="C136" s="75" t="s">
        <v>166</v>
      </c>
      <c r="D136" s="77">
        <f>'3-4YO 2026-27 rates'!D134</f>
        <v>5.77</v>
      </c>
      <c r="E136" s="77">
        <f t="shared" ref="E136:E158" si="40">D136*100%</f>
        <v>5.77</v>
      </c>
      <c r="F136" s="76">
        <f>ACA!I143</f>
        <v>1.0613981961545709</v>
      </c>
      <c r="G136" s="76">
        <f>'Formula factor data'!D140</f>
        <v>3160.17</v>
      </c>
      <c r="H136" s="76">
        <f>'Formula factor data'!H140</f>
        <v>740.13621797148505</v>
      </c>
      <c r="I136" s="76">
        <f>'Formula factor data'!I140</f>
        <v>505.27559853774903</v>
      </c>
      <c r="J136" s="76">
        <f>'Formula factor data'!J140</f>
        <v>145.50884178498987</v>
      </c>
      <c r="K136" s="77">
        <f>F136*'National calculations'!$E$39</f>
        <v>5.6084973239071587</v>
      </c>
      <c r="L136" s="77">
        <f>F136*'National calculations'!$E$40</f>
        <v>2.0017848802747191</v>
      </c>
      <c r="M136" s="77">
        <f>F136*'National calculations'!$E$41</f>
        <v>0.38564426087381881</v>
      </c>
      <c r="N136" s="77">
        <f>F136*'National calculations'!$E$42</f>
        <v>1.4364726836280526</v>
      </c>
      <c r="O136" s="78">
        <f t="shared" ref="O136:O158" si="41">G136*K136*38*15</f>
        <v>10102568.843212262</v>
      </c>
      <c r="P136" s="78">
        <f t="shared" ref="P136:P158" si="42">H136*L136*38*15</f>
        <v>844508.28957304859</v>
      </c>
      <c r="Q136" s="78">
        <f t="shared" ref="Q136:Q158" si="43">I136*M136*38*15</f>
        <v>111068.28179932998</v>
      </c>
      <c r="R136" s="78">
        <f t="shared" ref="R136:R158" si="44">J136*N136*38*15</f>
        <v>119141.10157678163</v>
      </c>
      <c r="S136" s="77">
        <f t="shared" ref="S136:S158" si="45">O136/($G136*15*38)</f>
        <v>5.6084973239071587</v>
      </c>
      <c r="T136" s="77">
        <f t="shared" ref="T136:T158" si="46">P136/($G136*15*38)</f>
        <v>0.46883347746451376</v>
      </c>
      <c r="U136" s="77">
        <f t="shared" ref="U136:U158" si="47">Q136/($G136*15*38)</f>
        <v>6.166017484365291E-2</v>
      </c>
      <c r="V136" s="77">
        <f t="shared" ref="V136:V158" si="48">R136/($G136*15*38)</f>
        <v>6.6141845676180103E-2</v>
      </c>
      <c r="W136" s="77">
        <f t="shared" si="29"/>
        <v>6.2051328218915049</v>
      </c>
      <c r="X136" s="77">
        <v>0</v>
      </c>
      <c r="Y136" s="77">
        <v>0</v>
      </c>
      <c r="Z136" s="77">
        <v>-4.9990883356278992E-2</v>
      </c>
      <c r="AA136" s="77">
        <f t="shared" si="30"/>
        <v>6.21</v>
      </c>
      <c r="AB136" s="221"/>
      <c r="AC136" s="76">
        <v>1637.88</v>
      </c>
      <c r="AD136" s="223"/>
    </row>
    <row r="137" spans="1:30" x14ac:dyDescent="0.35">
      <c r="A137" s="75" t="s">
        <v>159</v>
      </c>
      <c r="B137" s="74">
        <v>860</v>
      </c>
      <c r="C137" s="75" t="s">
        <v>167</v>
      </c>
      <c r="D137" s="77">
        <f>'3-4YO 2026-27 rates'!D135</f>
        <v>5.71</v>
      </c>
      <c r="E137" s="77">
        <f t="shared" si="40"/>
        <v>5.71</v>
      </c>
      <c r="F137" s="76">
        <f>ACA!I144</f>
        <v>1.0463652754833843</v>
      </c>
      <c r="G137" s="76">
        <f>'Formula factor data'!D141</f>
        <v>11511.67</v>
      </c>
      <c r="H137" s="76">
        <f>'Formula factor data'!H141</f>
        <v>2304.3476298239857</v>
      </c>
      <c r="I137" s="76">
        <f>'Formula factor data'!I141</f>
        <v>1133.8966638198801</v>
      </c>
      <c r="J137" s="76">
        <f>'Formula factor data'!J141</f>
        <v>481.01651719143911</v>
      </c>
      <c r="K137" s="77">
        <f>F137*'National calculations'!$E$39</f>
        <v>5.5290623901939489</v>
      </c>
      <c r="L137" s="77">
        <f>F137*'National calculations'!$E$40</f>
        <v>1.9734329635153203</v>
      </c>
      <c r="M137" s="77">
        <f>F137*'National calculations'!$E$41</f>
        <v>0.38018225839254627</v>
      </c>
      <c r="N137" s="77">
        <f>F137*'National calculations'!$E$42</f>
        <v>1.4161274635423742</v>
      </c>
      <c r="O137" s="78">
        <f t="shared" si="41"/>
        <v>36279782.73783467</v>
      </c>
      <c r="P137" s="78">
        <f t="shared" si="42"/>
        <v>2592061.0760930399</v>
      </c>
      <c r="Q137" s="78">
        <f t="shared" si="43"/>
        <v>245719.81482784502</v>
      </c>
      <c r="R137" s="78">
        <f t="shared" si="44"/>
        <v>388272.99923501076</v>
      </c>
      <c r="S137" s="77">
        <f t="shared" si="45"/>
        <v>5.5290623901939497</v>
      </c>
      <c r="T137" s="77">
        <f t="shared" si="46"/>
        <v>0.3950317870554883</v>
      </c>
      <c r="U137" s="77">
        <f t="shared" si="47"/>
        <v>3.7447858949641179E-2</v>
      </c>
      <c r="V137" s="77">
        <f t="shared" si="48"/>
        <v>5.9173056594942319E-2</v>
      </c>
      <c r="W137" s="77">
        <f t="shared" ref="W137:W158" si="49">SUM(O137:R137)/($G137*15*38)</f>
        <v>6.0207150927940214</v>
      </c>
      <c r="X137" s="77">
        <v>0.17928490720598056</v>
      </c>
      <c r="Y137" s="77">
        <v>0</v>
      </c>
      <c r="Z137" s="77">
        <v>-4.8505144783266729E-2</v>
      </c>
      <c r="AA137" s="77">
        <f t="shared" ref="AA137:AA158" si="50">ROUND(W137+X137+Y137,2)</f>
        <v>6.2</v>
      </c>
      <c r="AB137" s="221"/>
      <c r="AC137" s="76">
        <v>6491.66</v>
      </c>
      <c r="AD137" s="223"/>
    </row>
    <row r="138" spans="1:30" x14ac:dyDescent="0.35">
      <c r="A138" s="75" t="s">
        <v>159</v>
      </c>
      <c r="B138" s="74">
        <v>861</v>
      </c>
      <c r="C138" s="75" t="s">
        <v>168</v>
      </c>
      <c r="D138" s="77">
        <f>'3-4YO 2026-27 rates'!D136</f>
        <v>5.9</v>
      </c>
      <c r="E138" s="77">
        <f t="shared" si="40"/>
        <v>5.9</v>
      </c>
      <c r="F138" s="76">
        <f>ACA!I145</f>
        <v>1.0334059316985138</v>
      </c>
      <c r="G138" s="76">
        <f>'Formula factor data'!D142</f>
        <v>3684.55</v>
      </c>
      <c r="H138" s="76">
        <f>'Formula factor data'!H142</f>
        <v>1515.7373502024293</v>
      </c>
      <c r="I138" s="76">
        <f>'Formula factor data'!I142</f>
        <v>1027.8111653106953</v>
      </c>
      <c r="J138" s="76">
        <f>'Formula factor data'!J142</f>
        <v>189.6180708719306</v>
      </c>
      <c r="K138" s="77">
        <f>F138*'National calculations'!$E$39</f>
        <v>5.460584372047351</v>
      </c>
      <c r="L138" s="77">
        <f>F138*'National calculations'!$E$40</f>
        <v>1.9489917890900925</v>
      </c>
      <c r="M138" s="77">
        <f>F138*'National calculations'!$E$41</f>
        <v>0.37547366121060954</v>
      </c>
      <c r="N138" s="77">
        <f>F138*'National calculations'!$E$42</f>
        <v>1.3985885762405528</v>
      </c>
      <c r="O138" s="78">
        <f t="shared" si="41"/>
        <v>11468283.804375429</v>
      </c>
      <c r="P138" s="78">
        <f t="shared" si="42"/>
        <v>1683871.0004781741</v>
      </c>
      <c r="Q138" s="78">
        <f t="shared" si="43"/>
        <v>219972.13212523935</v>
      </c>
      <c r="R138" s="78">
        <f t="shared" si="44"/>
        <v>151162.67062904456</v>
      </c>
      <c r="S138" s="77">
        <f t="shared" si="45"/>
        <v>5.460584372047351</v>
      </c>
      <c r="T138" s="77">
        <f t="shared" si="46"/>
        <v>0.80176945623256812</v>
      </c>
      <c r="U138" s="77">
        <f t="shared" si="47"/>
        <v>0.10473898339616772</v>
      </c>
      <c r="V138" s="77">
        <f t="shared" si="48"/>
        <v>7.1975592072370739E-2</v>
      </c>
      <c r="W138" s="77">
        <f t="shared" si="49"/>
        <v>6.4390684037484585</v>
      </c>
      <c r="X138" s="77">
        <v>0</v>
      </c>
      <c r="Y138" s="77">
        <v>0</v>
      </c>
      <c r="Z138" s="77">
        <v>-5.1875556371532738E-2</v>
      </c>
      <c r="AA138" s="77">
        <f t="shared" si="50"/>
        <v>6.44</v>
      </c>
      <c r="AB138" s="221"/>
      <c r="AC138" s="76">
        <v>1352.01</v>
      </c>
      <c r="AD138" s="223"/>
    </row>
    <row r="139" spans="1:30" x14ac:dyDescent="0.35">
      <c r="A139" s="75" t="s">
        <v>159</v>
      </c>
      <c r="B139" s="74">
        <v>894</v>
      </c>
      <c r="C139" s="75" t="s">
        <v>169</v>
      </c>
      <c r="D139" s="77">
        <f>'3-4YO 2026-27 rates'!D137</f>
        <v>5.71</v>
      </c>
      <c r="E139" s="77">
        <f t="shared" si="40"/>
        <v>5.71</v>
      </c>
      <c r="F139" s="76">
        <f>ACA!I146</f>
        <v>1.028746302300489</v>
      </c>
      <c r="G139" s="76">
        <f>'Formula factor data'!D143</f>
        <v>2718.12</v>
      </c>
      <c r="H139" s="76">
        <f>'Formula factor data'!H143</f>
        <v>785.13958467033956</v>
      </c>
      <c r="I139" s="76">
        <f>'Formula factor data'!I143</f>
        <v>524.57416878198001</v>
      </c>
      <c r="J139" s="76">
        <f>'Formula factor data'!J143</f>
        <v>146.33296425457715</v>
      </c>
      <c r="K139" s="77">
        <f>F139*'National calculations'!$E$39</f>
        <v>5.4359625862709073</v>
      </c>
      <c r="L139" s="77">
        <f>F139*'National calculations'!$E$40</f>
        <v>1.9402037812430439</v>
      </c>
      <c r="M139" s="77">
        <f>F139*'National calculations'!$E$41</f>
        <v>0.37378064972664665</v>
      </c>
      <c r="N139" s="77">
        <f>F139*'National calculations'!$E$42</f>
        <v>1.3922823375731581</v>
      </c>
      <c r="O139" s="78">
        <f t="shared" si="41"/>
        <v>8422091.2162469663</v>
      </c>
      <c r="P139" s="78">
        <f t="shared" si="42"/>
        <v>868298.550859162</v>
      </c>
      <c r="Q139" s="78">
        <f t="shared" si="43"/>
        <v>111763.13397317212</v>
      </c>
      <c r="R139" s="78">
        <f t="shared" si="44"/>
        <v>116129.97687573209</v>
      </c>
      <c r="S139" s="77">
        <f t="shared" si="45"/>
        <v>5.4359625862709073</v>
      </c>
      <c r="T139" s="77">
        <f t="shared" si="46"/>
        <v>0.5604354447121489</v>
      </c>
      <c r="U139" s="77">
        <f t="shared" si="47"/>
        <v>7.2136503773617092E-2</v>
      </c>
      <c r="V139" s="77">
        <f t="shared" si="48"/>
        <v>7.4955043021048412E-2</v>
      </c>
      <c r="W139" s="77">
        <f t="shared" si="49"/>
        <v>6.1434895777777214</v>
      </c>
      <c r="X139" s="77">
        <v>5.6510422222279644E-2</v>
      </c>
      <c r="Y139" s="77">
        <v>0</v>
      </c>
      <c r="Z139" s="77">
        <v>-4.9494262201719152E-2</v>
      </c>
      <c r="AA139" s="77">
        <f t="shared" si="50"/>
        <v>6.2</v>
      </c>
      <c r="AB139" s="221"/>
      <c r="AC139" s="76">
        <v>1336.61</v>
      </c>
      <c r="AD139" s="223"/>
    </row>
    <row r="140" spans="1:30" x14ac:dyDescent="0.35">
      <c r="A140" s="75" t="s">
        <v>159</v>
      </c>
      <c r="B140" s="74">
        <v>335</v>
      </c>
      <c r="C140" s="75" t="s">
        <v>170</v>
      </c>
      <c r="D140" s="77">
        <f>'3-4YO 2026-27 rates'!D138</f>
        <v>5.81</v>
      </c>
      <c r="E140" s="77">
        <f t="shared" si="40"/>
        <v>5.81</v>
      </c>
      <c r="F140" s="76">
        <f>ACA!I147</f>
        <v>1.0274389620900692</v>
      </c>
      <c r="G140" s="76">
        <f>'Formula factor data'!D144</f>
        <v>4428.9399999999996</v>
      </c>
      <c r="H140" s="76">
        <f>'Formula factor data'!H144</f>
        <v>1628.888534492203</v>
      </c>
      <c r="I140" s="76">
        <f>'Formula factor data'!I144</f>
        <v>1212.47389779183</v>
      </c>
      <c r="J140" s="76">
        <f>'Formula factor data'!J144</f>
        <v>213.52678108214332</v>
      </c>
      <c r="K140" s="77">
        <f>F140*'National calculations'!$E$39</f>
        <v>5.4290545152960936</v>
      </c>
      <c r="L140" s="77">
        <f>F140*'National calculations'!$E$40</f>
        <v>1.937738152531713</v>
      </c>
      <c r="M140" s="77">
        <f>F140*'National calculations'!$E$41</f>
        <v>0.37330564585817905</v>
      </c>
      <c r="N140" s="77">
        <f>F140*'National calculations'!$E$42</f>
        <v>1.3905130124440215</v>
      </c>
      <c r="O140" s="78">
        <f t="shared" si="41"/>
        <v>13705625.321836021</v>
      </c>
      <c r="P140" s="78">
        <f t="shared" si="42"/>
        <v>1799124.8919189961</v>
      </c>
      <c r="Q140" s="78">
        <f t="shared" si="43"/>
        <v>257995.31035577683</v>
      </c>
      <c r="R140" s="78">
        <f t="shared" si="44"/>
        <v>169239.70753200355</v>
      </c>
      <c r="S140" s="77">
        <f t="shared" si="45"/>
        <v>5.4290545152960927</v>
      </c>
      <c r="T140" s="77">
        <f t="shared" si="46"/>
        <v>0.71266701727885473</v>
      </c>
      <c r="U140" s="77">
        <f t="shared" si="47"/>
        <v>0.10219676751126971</v>
      </c>
      <c r="V140" s="77">
        <f t="shared" si="48"/>
        <v>6.703901330792611E-2</v>
      </c>
      <c r="W140" s="77">
        <f t="shared" si="49"/>
        <v>6.3109573133941437</v>
      </c>
      <c r="X140" s="77">
        <v>0</v>
      </c>
      <c r="Y140" s="77">
        <v>0</v>
      </c>
      <c r="Z140" s="77">
        <v>-5.0843445253466513E-2</v>
      </c>
      <c r="AA140" s="77">
        <f t="shared" si="50"/>
        <v>6.31</v>
      </c>
      <c r="AB140" s="221"/>
      <c r="AC140" s="76">
        <v>1561.69</v>
      </c>
      <c r="AD140" s="223"/>
    </row>
    <row r="141" spans="1:30" x14ac:dyDescent="0.35">
      <c r="A141" s="75" t="s">
        <v>159</v>
      </c>
      <c r="B141" s="74">
        <v>937</v>
      </c>
      <c r="C141" s="75" t="s">
        <v>171</v>
      </c>
      <c r="D141" s="77">
        <f>'3-4YO 2026-27 rates'!D139</f>
        <v>5.83</v>
      </c>
      <c r="E141" s="77">
        <f t="shared" si="40"/>
        <v>5.83</v>
      </c>
      <c r="F141" s="76">
        <f>ACA!I148</f>
        <v>1.0740427983233867</v>
      </c>
      <c r="G141" s="76">
        <f>'Formula factor data'!D145</f>
        <v>8413.9599999999991</v>
      </c>
      <c r="H141" s="76">
        <f>'Formula factor data'!H145</f>
        <v>1849.4197433316556</v>
      </c>
      <c r="I141" s="76">
        <f>'Formula factor data'!I145</f>
        <v>1381.3203314999359</v>
      </c>
      <c r="J141" s="76">
        <f>'Formula factor data'!J145</f>
        <v>385.32077466326899</v>
      </c>
      <c r="K141" s="77">
        <f>F141*'National calculations'!$E$39</f>
        <v>5.675312226817872</v>
      </c>
      <c r="L141" s="77">
        <f>F141*'National calculations'!$E$40</f>
        <v>2.0256324556053804</v>
      </c>
      <c r="M141" s="77">
        <f>F141*'National calculations'!$E$41</f>
        <v>0.39023850107047947</v>
      </c>
      <c r="N141" s="77">
        <f>F141*'National calculations'!$E$42</f>
        <v>1.4535856066353221</v>
      </c>
      <c r="O141" s="78">
        <f t="shared" si="41"/>
        <v>27218554.536455203</v>
      </c>
      <c r="P141" s="78">
        <f t="shared" si="42"/>
        <v>2135359.4539940851</v>
      </c>
      <c r="Q141" s="78">
        <f t="shared" si="43"/>
        <v>307255.29412774625</v>
      </c>
      <c r="R141" s="78">
        <f t="shared" si="44"/>
        <v>319255.13723321707</v>
      </c>
      <c r="S141" s="77">
        <f t="shared" si="45"/>
        <v>5.6753122268178711</v>
      </c>
      <c r="T141" s="77">
        <f t="shared" si="46"/>
        <v>0.44524155761733758</v>
      </c>
      <c r="U141" s="77">
        <f t="shared" si="47"/>
        <v>6.4065478759432262E-2</v>
      </c>
      <c r="V141" s="77">
        <f t="shared" si="48"/>
        <v>6.6567553445476338E-2</v>
      </c>
      <c r="W141" s="77">
        <f t="shared" si="49"/>
        <v>6.251186816640117</v>
      </c>
      <c r="X141" s="77">
        <v>0</v>
      </c>
      <c r="Y141" s="77">
        <v>0</v>
      </c>
      <c r="Z141" s="77">
        <v>-5.0361911655858016E-2</v>
      </c>
      <c r="AA141" s="77">
        <f t="shared" si="50"/>
        <v>6.25</v>
      </c>
      <c r="AB141" s="221"/>
      <c r="AC141" s="76">
        <v>4142.71</v>
      </c>
      <c r="AD141" s="223"/>
    </row>
    <row r="142" spans="1:30" x14ac:dyDescent="0.35">
      <c r="A142" s="75" t="s">
        <v>159</v>
      </c>
      <c r="B142" s="74">
        <v>336</v>
      </c>
      <c r="C142" s="75" t="s">
        <v>172</v>
      </c>
      <c r="D142" s="77">
        <f>'3-4YO 2026-27 rates'!D140</f>
        <v>6</v>
      </c>
      <c r="E142" s="77">
        <f t="shared" si="40"/>
        <v>6</v>
      </c>
      <c r="F142" s="76">
        <f>ACA!I149</f>
        <v>1.0368154843829338</v>
      </c>
      <c r="G142" s="76">
        <f>'Formula factor data'!D146</f>
        <v>4130.34</v>
      </c>
      <c r="H142" s="76">
        <f>'Formula factor data'!H146</f>
        <v>1804.8018983104878</v>
      </c>
      <c r="I142" s="76">
        <f>'Formula factor data'!I146</f>
        <v>1269.1710226531382</v>
      </c>
      <c r="J142" s="76">
        <f>'Formula factor data'!J146</f>
        <v>182.43047619047621</v>
      </c>
      <c r="K142" s="77">
        <f>F142*'National calculations'!$E$39</f>
        <v>5.4786006709025497</v>
      </c>
      <c r="L142" s="77">
        <f>F142*'National calculations'!$E$40</f>
        <v>1.9554221665270426</v>
      </c>
      <c r="M142" s="77">
        <f>F142*'National calculations'!$E$41</f>
        <v>0.3767124747206167</v>
      </c>
      <c r="N142" s="77">
        <f>F142*'National calculations'!$E$42</f>
        <v>1.4032029889202655</v>
      </c>
      <c r="O142" s="78">
        <f t="shared" si="41"/>
        <v>12898235.592181712</v>
      </c>
      <c r="P142" s="78">
        <f t="shared" si="42"/>
        <v>2011615.2937434555</v>
      </c>
      <c r="Q142" s="78">
        <f t="shared" si="43"/>
        <v>272524.15736879496</v>
      </c>
      <c r="R142" s="78">
        <f t="shared" si="44"/>
        <v>145912.58399255542</v>
      </c>
      <c r="S142" s="77">
        <f t="shared" si="45"/>
        <v>5.4786006709025488</v>
      </c>
      <c r="T142" s="77">
        <f t="shared" si="46"/>
        <v>0.85444530913833072</v>
      </c>
      <c r="U142" s="77">
        <f t="shared" si="47"/>
        <v>0.11575622268078645</v>
      </c>
      <c r="V142" s="77">
        <f t="shared" si="48"/>
        <v>6.1977219662454786E-2</v>
      </c>
      <c r="W142" s="77">
        <f t="shared" si="49"/>
        <v>6.5107794223841209</v>
      </c>
      <c r="X142" s="77">
        <v>0</v>
      </c>
      <c r="Y142" s="77">
        <v>0</v>
      </c>
      <c r="Z142" s="77">
        <v>-5.2453287303467988E-2</v>
      </c>
      <c r="AA142" s="77">
        <f t="shared" si="50"/>
        <v>6.51</v>
      </c>
      <c r="AB142" s="221"/>
      <c r="AC142" s="76">
        <v>1250.67</v>
      </c>
      <c r="AD142" s="223"/>
    </row>
    <row r="143" spans="1:30" x14ac:dyDescent="0.35">
      <c r="A143" s="75" t="s">
        <v>159</v>
      </c>
      <c r="B143" s="74">
        <v>885</v>
      </c>
      <c r="C143" s="75" t="s">
        <v>173</v>
      </c>
      <c r="D143" s="77">
        <f>'3-4YO 2026-27 rates'!D141</f>
        <v>5.71</v>
      </c>
      <c r="E143" s="77">
        <f t="shared" si="40"/>
        <v>5.71</v>
      </c>
      <c r="F143" s="76">
        <f>ACA!I150</f>
        <v>1.0413508014031645</v>
      </c>
      <c r="G143" s="76">
        <f>'Formula factor data'!D147</f>
        <v>7344.12</v>
      </c>
      <c r="H143" s="76">
        <f>'Formula factor data'!H147</f>
        <v>1395.3484318120245</v>
      </c>
      <c r="I143" s="76">
        <f>'Formula factor data'!I147</f>
        <v>803.05574688032402</v>
      </c>
      <c r="J143" s="76">
        <f>'Formula factor data'!J147</f>
        <v>324.27956746129269</v>
      </c>
      <c r="K143" s="77">
        <f>F143*'National calculations'!$E$39</f>
        <v>5.5025655819634407</v>
      </c>
      <c r="L143" s="77">
        <f>F143*'National calculations'!$E$40</f>
        <v>1.9639757226488097</v>
      </c>
      <c r="M143" s="77">
        <f>F143*'National calculations'!$E$41</f>
        <v>0.37836031903242351</v>
      </c>
      <c r="N143" s="77">
        <f>F143*'National calculations'!$E$42</f>
        <v>1.409340985983722</v>
      </c>
      <c r="O143" s="78">
        <f t="shared" si="41"/>
        <v>23034556.106831327</v>
      </c>
      <c r="P143" s="78">
        <f t="shared" si="42"/>
        <v>1562045.3534874953</v>
      </c>
      <c r="Q143" s="78">
        <f t="shared" si="43"/>
        <v>173191.32429656252</v>
      </c>
      <c r="R143" s="78">
        <f t="shared" si="44"/>
        <v>260501.6766439557</v>
      </c>
      <c r="S143" s="77">
        <f t="shared" si="45"/>
        <v>5.5025655819634407</v>
      </c>
      <c r="T143" s="77">
        <f t="shared" si="46"/>
        <v>0.37314619651025638</v>
      </c>
      <c r="U143" s="77">
        <f t="shared" si="47"/>
        <v>4.1372476020334711E-2</v>
      </c>
      <c r="V143" s="77">
        <f t="shared" si="48"/>
        <v>6.2229441422562967E-2</v>
      </c>
      <c r="W143" s="77">
        <f t="shared" si="49"/>
        <v>5.9793136959165958</v>
      </c>
      <c r="X143" s="77">
        <v>0.22068630408340439</v>
      </c>
      <c r="Y143" s="77">
        <v>0</v>
      </c>
      <c r="Z143" s="77">
        <v>-4.8171599561672274E-2</v>
      </c>
      <c r="AA143" s="77">
        <f t="shared" si="50"/>
        <v>6.2</v>
      </c>
      <c r="AB143" s="221"/>
      <c r="AC143" s="76">
        <v>4234.4799999999996</v>
      </c>
      <c r="AD143" s="223"/>
    </row>
    <row r="144" spans="1:30" x14ac:dyDescent="0.35">
      <c r="A144" s="75" t="s">
        <v>174</v>
      </c>
      <c r="B144" s="74">
        <v>370</v>
      </c>
      <c r="C144" s="75" t="s">
        <v>175</v>
      </c>
      <c r="D144" s="77">
        <f>'3-4YO 2026-27 rates'!D142</f>
        <v>5.71</v>
      </c>
      <c r="E144" s="77">
        <f t="shared" si="40"/>
        <v>5.71</v>
      </c>
      <c r="F144" s="76">
        <f>ACA!I151</f>
        <v>1.0267725202831779</v>
      </c>
      <c r="G144" s="76">
        <f>'Formula factor data'!D148</f>
        <v>3316.35</v>
      </c>
      <c r="H144" s="76">
        <f>'Formula factor data'!H148</f>
        <v>959.73490389004417</v>
      </c>
      <c r="I144" s="76">
        <f>'Formula factor data'!I148</f>
        <v>320.66407279381502</v>
      </c>
      <c r="J144" s="76">
        <f>'Formula factor data'!J148</f>
        <v>183.38717445594006</v>
      </c>
      <c r="K144" s="77">
        <f>F144*'National calculations'!$E$39</f>
        <v>5.4255329933036576</v>
      </c>
      <c r="L144" s="77">
        <f>F144*'National calculations'!$E$40</f>
        <v>1.9364812508924871</v>
      </c>
      <c r="M144" s="77">
        <f>F144*'National calculations'!$E$41</f>
        <v>0.37306350350390977</v>
      </c>
      <c r="N144" s="77">
        <f>F144*'National calculations'!$E$42</f>
        <v>1.3896110649427957</v>
      </c>
      <c r="O144" s="78">
        <f t="shared" si="41"/>
        <v>10255990.815135274</v>
      </c>
      <c r="P144" s="78">
        <f t="shared" si="42"/>
        <v>1059349.9289097991</v>
      </c>
      <c r="Q144" s="78">
        <f t="shared" si="43"/>
        <v>68187.995593247237</v>
      </c>
      <c r="R144" s="78">
        <f t="shared" si="44"/>
        <v>145257.00267176441</v>
      </c>
      <c r="S144" s="77">
        <f t="shared" si="45"/>
        <v>5.4255329933036576</v>
      </c>
      <c r="T144" s="77">
        <f t="shared" si="46"/>
        <v>0.56040787227227939</v>
      </c>
      <c r="U144" s="77">
        <f t="shared" si="47"/>
        <v>3.607220662604773E-2</v>
      </c>
      <c r="V144" s="77">
        <f t="shared" si="48"/>
        <v>7.6842566916208818E-2</v>
      </c>
      <c r="W144" s="77">
        <f t="shared" si="49"/>
        <v>6.0988556391181943</v>
      </c>
      <c r="X144" s="77">
        <v>0.10114436088180589</v>
      </c>
      <c r="Y144" s="77">
        <v>0</v>
      </c>
      <c r="Z144" s="77">
        <v>-4.9134674407982359E-2</v>
      </c>
      <c r="AA144" s="77">
        <f t="shared" si="50"/>
        <v>6.2</v>
      </c>
      <c r="AB144" s="221"/>
      <c r="AC144" s="76">
        <v>1601.97</v>
      </c>
      <c r="AD144" s="223"/>
    </row>
    <row r="145" spans="1:30" x14ac:dyDescent="0.35">
      <c r="A145" s="75" t="s">
        <v>174</v>
      </c>
      <c r="B145" s="74">
        <v>380</v>
      </c>
      <c r="C145" s="75" t="s">
        <v>176</v>
      </c>
      <c r="D145" s="77">
        <f>'3-4YO 2026-27 rates'!D143</f>
        <v>5.78</v>
      </c>
      <c r="E145" s="77">
        <f t="shared" si="40"/>
        <v>5.78</v>
      </c>
      <c r="F145" s="76">
        <f>ACA!I152</f>
        <v>1.0347193866829025</v>
      </c>
      <c r="G145" s="76">
        <f>'Formula factor data'!D149</f>
        <v>8562.23</v>
      </c>
      <c r="H145" s="76">
        <f>'Formula factor data'!H149</f>
        <v>2482.4683148669078</v>
      </c>
      <c r="I145" s="76">
        <f>'Formula factor data'!I149</f>
        <v>3384.9028856603759</v>
      </c>
      <c r="J145" s="76">
        <f>'Formula factor data'!J149</f>
        <v>455.86218377415372</v>
      </c>
      <c r="K145" s="77">
        <f>F145*'National calculations'!$E$39</f>
        <v>5.467524753886801</v>
      </c>
      <c r="L145" s="77">
        <f>F145*'National calculations'!$E$40</f>
        <v>1.9514689501953182</v>
      </c>
      <c r="M145" s="77">
        <f>F145*'National calculations'!$E$41</f>
        <v>0.37595088679708666</v>
      </c>
      <c r="N145" s="77">
        <f>F145*'National calculations'!$E$42</f>
        <v>1.4003661769686162</v>
      </c>
      <c r="O145" s="78">
        <f t="shared" si="41"/>
        <v>26684096.549879141</v>
      </c>
      <c r="P145" s="78">
        <f t="shared" si="42"/>
        <v>2761342.1066946853</v>
      </c>
      <c r="Q145" s="78">
        <f t="shared" si="43"/>
        <v>725357.62770404038</v>
      </c>
      <c r="R145" s="78">
        <f t="shared" si="44"/>
        <v>363873.17060433456</v>
      </c>
      <c r="S145" s="77">
        <f t="shared" si="45"/>
        <v>5.467524753886801</v>
      </c>
      <c r="T145" s="77">
        <f t="shared" si="46"/>
        <v>0.56579417234837959</v>
      </c>
      <c r="U145" s="77">
        <f t="shared" si="47"/>
        <v>0.14862451038876973</v>
      </c>
      <c r="V145" s="77">
        <f t="shared" si="48"/>
        <v>7.4556976805852743E-2</v>
      </c>
      <c r="W145" s="77">
        <f t="shared" si="49"/>
        <v>6.2565004134298015</v>
      </c>
      <c r="X145" s="77">
        <v>0</v>
      </c>
      <c r="Y145" s="77">
        <v>0</v>
      </c>
      <c r="Z145" s="77">
        <v>-5.0404719989691316E-2</v>
      </c>
      <c r="AA145" s="77">
        <f t="shared" si="50"/>
        <v>6.26</v>
      </c>
      <c r="AB145" s="221"/>
      <c r="AC145" s="76">
        <v>2968.76</v>
      </c>
      <c r="AD145" s="223"/>
    </row>
    <row r="146" spans="1:30" x14ac:dyDescent="0.35">
      <c r="A146" s="75" t="s">
        <v>174</v>
      </c>
      <c r="B146" s="74">
        <v>381</v>
      </c>
      <c r="C146" s="75" t="s">
        <v>177</v>
      </c>
      <c r="D146" s="77">
        <f>'3-4YO 2026-27 rates'!D144</f>
        <v>5.71</v>
      </c>
      <c r="E146" s="77">
        <f t="shared" si="40"/>
        <v>5.71</v>
      </c>
      <c r="F146" s="76">
        <f>ACA!I153</f>
        <v>1.0216558532425193</v>
      </c>
      <c r="G146" s="76">
        <f>'Formula factor data'!D150</f>
        <v>2920.1</v>
      </c>
      <c r="H146" s="76">
        <f>'Formula factor data'!H150</f>
        <v>793.07571195144715</v>
      </c>
      <c r="I146" s="76">
        <f>'Formula factor data'!I150</f>
        <v>443.14014051249995</v>
      </c>
      <c r="J146" s="76">
        <f>'Formula factor data'!J150</f>
        <v>217.43396472893534</v>
      </c>
      <c r="K146" s="77">
        <f>F146*'National calculations'!$E$39</f>
        <v>5.3984961908021782</v>
      </c>
      <c r="L146" s="77">
        <f>F146*'National calculations'!$E$40</f>
        <v>1.9268312752692962</v>
      </c>
      <c r="M146" s="77">
        <f>F146*'National calculations'!$E$41</f>
        <v>0.37120443375404483</v>
      </c>
      <c r="N146" s="77">
        <f>F146*'National calculations'!$E$42</f>
        <v>1.3826862817071026</v>
      </c>
      <c r="O146" s="78">
        <f t="shared" si="41"/>
        <v>8985564.7742540203</v>
      </c>
      <c r="P146" s="78">
        <f t="shared" si="42"/>
        <v>871030.15870337177</v>
      </c>
      <c r="Q146" s="78">
        <f t="shared" si="43"/>
        <v>93762.483411599329</v>
      </c>
      <c r="R146" s="78">
        <f t="shared" si="44"/>
        <v>171366.48731849442</v>
      </c>
      <c r="S146" s="77">
        <f t="shared" si="45"/>
        <v>5.3984961908021774</v>
      </c>
      <c r="T146" s="77">
        <f t="shared" si="46"/>
        <v>0.52331190214188272</v>
      </c>
      <c r="U146" s="77">
        <f t="shared" si="47"/>
        <v>5.6332175244899287E-2</v>
      </c>
      <c r="V146" s="77">
        <f t="shared" si="48"/>
        <v>0.10295639197557788</v>
      </c>
      <c r="W146" s="77">
        <f t="shared" si="49"/>
        <v>6.0810966601645378</v>
      </c>
      <c r="X146" s="77">
        <v>0.11890333983546242</v>
      </c>
      <c r="Y146" s="77">
        <v>0</v>
      </c>
      <c r="Z146" s="77">
        <v>-4.8991601395546702E-2</v>
      </c>
      <c r="AA146" s="77">
        <f t="shared" si="50"/>
        <v>6.2</v>
      </c>
      <c r="AB146" s="221"/>
      <c r="AC146" s="76">
        <v>1490.68</v>
      </c>
      <c r="AD146" s="223"/>
    </row>
    <row r="147" spans="1:30" x14ac:dyDescent="0.35">
      <c r="A147" s="75" t="s">
        <v>174</v>
      </c>
      <c r="B147" s="74">
        <v>371</v>
      </c>
      <c r="C147" s="75" t="s">
        <v>178</v>
      </c>
      <c r="D147" s="77">
        <f>'3-4YO 2026-27 rates'!D145</f>
        <v>5.71</v>
      </c>
      <c r="E147" s="77">
        <f t="shared" si="40"/>
        <v>5.71</v>
      </c>
      <c r="F147" s="76">
        <f>ACA!I154</f>
        <v>1.0244978986472422</v>
      </c>
      <c r="G147" s="76">
        <f>'Formula factor data'!D151</f>
        <v>4269.04</v>
      </c>
      <c r="H147" s="76">
        <f>'Formula factor data'!H151</f>
        <v>1252.5983400992334</v>
      </c>
      <c r="I147" s="76">
        <f>'Formula factor data'!I151</f>
        <v>706.91499880691197</v>
      </c>
      <c r="J147" s="76">
        <f>'Formula factor data'!J151</f>
        <v>220.54294779661018</v>
      </c>
      <c r="K147" s="77">
        <f>F147*'National calculations'!$E$39</f>
        <v>5.4135137441620387</v>
      </c>
      <c r="L147" s="77">
        <f>F147*'National calculations'!$E$40</f>
        <v>1.9321913404558024</v>
      </c>
      <c r="M147" s="77">
        <f>F147*'National calculations'!$E$41</f>
        <v>0.37223705139315993</v>
      </c>
      <c r="N147" s="77">
        <f>F147*'National calculations'!$E$42</f>
        <v>1.386532642671636</v>
      </c>
      <c r="O147" s="78">
        <f t="shared" si="41"/>
        <v>13172988.827195181</v>
      </c>
      <c r="P147" s="78">
        <f t="shared" si="42"/>
        <v>1379548.009511159</v>
      </c>
      <c r="Q147" s="78">
        <f t="shared" si="43"/>
        <v>149989.7742026459</v>
      </c>
      <c r="R147" s="78">
        <f t="shared" si="44"/>
        <v>174300.29785168514</v>
      </c>
      <c r="S147" s="77">
        <f t="shared" si="45"/>
        <v>5.4135137441620396</v>
      </c>
      <c r="T147" s="77">
        <f t="shared" si="46"/>
        <v>0.56693300269124935</v>
      </c>
      <c r="U147" s="77">
        <f t="shared" si="47"/>
        <v>6.1639140120843108E-2</v>
      </c>
      <c r="V147" s="77">
        <f t="shared" si="48"/>
        <v>7.1629686353612665E-2</v>
      </c>
      <c r="W147" s="77">
        <f t="shared" si="49"/>
        <v>6.1137155733277453</v>
      </c>
      <c r="X147" s="77">
        <v>8.6284426672258441E-2</v>
      </c>
      <c r="Y147" s="77">
        <v>0</v>
      </c>
      <c r="Z147" s="77">
        <v>-4.9254391625822791E-2</v>
      </c>
      <c r="AA147" s="77">
        <f t="shared" si="50"/>
        <v>6.2</v>
      </c>
      <c r="AB147" s="221"/>
      <c r="AC147" s="76">
        <v>2010</v>
      </c>
      <c r="AD147" s="223"/>
    </row>
    <row r="148" spans="1:30" x14ac:dyDescent="0.35">
      <c r="A148" s="75" t="s">
        <v>174</v>
      </c>
      <c r="B148" s="74">
        <v>811</v>
      </c>
      <c r="C148" s="75" t="s">
        <v>179</v>
      </c>
      <c r="D148" s="77">
        <f>'3-4YO 2026-27 rates'!D146</f>
        <v>5.71</v>
      </c>
      <c r="E148" s="77">
        <f t="shared" si="40"/>
        <v>5.71</v>
      </c>
      <c r="F148" s="76">
        <f>ACA!I155</f>
        <v>1.040640772652718</v>
      </c>
      <c r="G148" s="76">
        <f>'Formula factor data'!D152</f>
        <v>3975.29</v>
      </c>
      <c r="H148" s="76">
        <f>'Formula factor data'!H152</f>
        <v>775.03083536820452</v>
      </c>
      <c r="I148" s="76">
        <f>'Formula factor data'!I152</f>
        <v>211.91923915380679</v>
      </c>
      <c r="J148" s="76">
        <f>'Formula factor data'!J152</f>
        <v>154.83297512904741</v>
      </c>
      <c r="K148" s="77">
        <f>F148*'National calculations'!$E$39</f>
        <v>5.4988137437172453</v>
      </c>
      <c r="L148" s="77">
        <f>F148*'National calculations'!$E$40</f>
        <v>1.9626366165316582</v>
      </c>
      <c r="M148" s="77">
        <f>F148*'National calculations'!$E$41</f>
        <v>0.37810233996890413</v>
      </c>
      <c r="N148" s="77">
        <f>F148*'National calculations'!$E$42</f>
        <v>1.408380048883676</v>
      </c>
      <c r="O148" s="78">
        <f t="shared" si="41"/>
        <v>12459846.193739185</v>
      </c>
      <c r="P148" s="78">
        <f t="shared" si="42"/>
        <v>867029.22096781177</v>
      </c>
      <c r="Q148" s="78">
        <f t="shared" si="43"/>
        <v>45672.481318835969</v>
      </c>
      <c r="R148" s="78">
        <f t="shared" si="44"/>
        <v>124296.29365620008</v>
      </c>
      <c r="S148" s="77">
        <f t="shared" si="45"/>
        <v>5.4988137437172462</v>
      </c>
      <c r="T148" s="77">
        <f t="shared" si="46"/>
        <v>0.3826397310472337</v>
      </c>
      <c r="U148" s="77">
        <f t="shared" si="47"/>
        <v>2.0156305630151302E-2</v>
      </c>
      <c r="V148" s="77">
        <f t="shared" si="48"/>
        <v>5.4854783696548629E-2</v>
      </c>
      <c r="W148" s="77">
        <f t="shared" si="49"/>
        <v>5.9564645640911795</v>
      </c>
      <c r="X148" s="77">
        <v>0.24353543590882332</v>
      </c>
      <c r="Y148" s="77">
        <v>0</v>
      </c>
      <c r="Z148" s="77">
        <v>-4.7987518363631132E-2</v>
      </c>
      <c r="AA148" s="77">
        <f t="shared" si="50"/>
        <v>6.2</v>
      </c>
      <c r="AB148" s="221"/>
      <c r="AC148" s="76">
        <v>2380.6999999999998</v>
      </c>
      <c r="AD148" s="223"/>
    </row>
    <row r="149" spans="1:30" x14ac:dyDescent="0.35">
      <c r="A149" s="75" t="s">
        <v>174</v>
      </c>
      <c r="B149" s="74">
        <v>810</v>
      </c>
      <c r="C149" s="75" t="s">
        <v>180</v>
      </c>
      <c r="D149" s="77">
        <f>'3-4YO 2026-27 rates'!D147</f>
        <v>5.71</v>
      </c>
      <c r="E149" s="77">
        <f t="shared" si="40"/>
        <v>5.71</v>
      </c>
      <c r="F149" s="76">
        <f>ACA!I156</f>
        <v>1.0178725088079688</v>
      </c>
      <c r="G149" s="76">
        <f>'Formula factor data'!D153</f>
        <v>3660.26</v>
      </c>
      <c r="H149" s="76">
        <f>'Formula factor data'!H153</f>
        <v>1262.4449837328768</v>
      </c>
      <c r="I149" s="76">
        <f>'Formula factor data'!I153</f>
        <v>755.25637566117996</v>
      </c>
      <c r="J149" s="76">
        <f>'Formula factor data'!J153</f>
        <v>206.29751888788155</v>
      </c>
      <c r="K149" s="77">
        <f>F149*'National calculations'!$E$39</f>
        <v>5.3785047519496612</v>
      </c>
      <c r="L149" s="77">
        <f>F149*'National calculations'!$E$40</f>
        <v>1.9196959308590709</v>
      </c>
      <c r="M149" s="77">
        <f>F149*'National calculations'!$E$41</f>
        <v>0.36982980821446942</v>
      </c>
      <c r="N149" s="77">
        <f>F149*'National calculations'!$E$42</f>
        <v>1.3775659875962989</v>
      </c>
      <c r="O149" s="78">
        <f t="shared" si="41"/>
        <v>11221433.707921622</v>
      </c>
      <c r="P149" s="78">
        <f t="shared" si="42"/>
        <v>1381400.9839771062</v>
      </c>
      <c r="Q149" s="78">
        <f t="shared" si="43"/>
        <v>159210.3027212118</v>
      </c>
      <c r="R149" s="78">
        <f t="shared" si="44"/>
        <v>161987.41384690689</v>
      </c>
      <c r="S149" s="77">
        <f t="shared" si="45"/>
        <v>5.3785047519496612</v>
      </c>
      <c r="T149" s="77">
        <f t="shared" si="46"/>
        <v>0.66211430286521977</v>
      </c>
      <c r="U149" s="77">
        <f t="shared" si="47"/>
        <v>7.6310513614751274E-2</v>
      </c>
      <c r="V149" s="77">
        <f t="shared" si="48"/>
        <v>7.7641600691057647E-2</v>
      </c>
      <c r="W149" s="77">
        <f t="shared" si="49"/>
        <v>6.1945711691206897</v>
      </c>
      <c r="X149" s="77">
        <v>5.4288308793113416E-3</v>
      </c>
      <c r="Y149" s="77">
        <v>0</v>
      </c>
      <c r="Z149" s="77">
        <v>-4.9905794710009665E-2</v>
      </c>
      <c r="AA149" s="77">
        <f t="shared" si="50"/>
        <v>6.2</v>
      </c>
      <c r="AB149" s="221"/>
      <c r="AC149" s="76">
        <v>1287.8</v>
      </c>
      <c r="AD149" s="223"/>
    </row>
    <row r="150" spans="1:30" x14ac:dyDescent="0.35">
      <c r="A150" s="75" t="s">
        <v>174</v>
      </c>
      <c r="B150" s="74">
        <v>382</v>
      </c>
      <c r="C150" s="75" t="s">
        <v>181</v>
      </c>
      <c r="D150" s="77">
        <f>'3-4YO 2026-27 rates'!D148</f>
        <v>5.71</v>
      </c>
      <c r="E150" s="77">
        <f t="shared" si="40"/>
        <v>5.71</v>
      </c>
      <c r="F150" s="76">
        <f>ACA!I157</f>
        <v>1.0269561731263706</v>
      </c>
      <c r="G150" s="76">
        <f>'Formula factor data'!D154</f>
        <v>6146.92</v>
      </c>
      <c r="H150" s="76">
        <f>'Formula factor data'!H154</f>
        <v>1642.4146124551971</v>
      </c>
      <c r="I150" s="76">
        <f>'Formula factor data'!I154</f>
        <v>1488.7916406485722</v>
      </c>
      <c r="J150" s="76">
        <f>'Formula factor data'!J154</f>
        <v>253.87260059828236</v>
      </c>
      <c r="K150" s="77">
        <f>F150*'National calculations'!$E$39</f>
        <v>5.4265034269102967</v>
      </c>
      <c r="L150" s="77">
        <f>F150*'National calculations'!$E$40</f>
        <v>1.9368276180580377</v>
      </c>
      <c r="M150" s="77">
        <f>F150*'National calculations'!$E$41</f>
        <v>0.37313023120820304</v>
      </c>
      <c r="N150" s="77">
        <f>F150*'National calculations'!$E$42</f>
        <v>1.3898596166112203</v>
      </c>
      <c r="O150" s="78">
        <f t="shared" si="41"/>
        <v>19013080.993617762</v>
      </c>
      <c r="P150" s="78">
        <f t="shared" si="42"/>
        <v>1813212.1695720293</v>
      </c>
      <c r="Q150" s="78">
        <f t="shared" si="43"/>
        <v>316642.50638474379</v>
      </c>
      <c r="R150" s="78">
        <f t="shared" si="44"/>
        <v>201122.94694130463</v>
      </c>
      <c r="S150" s="77">
        <f t="shared" si="45"/>
        <v>5.4265034269102967</v>
      </c>
      <c r="T150" s="77">
        <f t="shared" si="46"/>
        <v>0.51750697612874652</v>
      </c>
      <c r="U150" s="77">
        <f t="shared" si="47"/>
        <v>9.0372604344296295E-2</v>
      </c>
      <c r="V150" s="77">
        <f t="shared" si="48"/>
        <v>5.7402288517765347E-2</v>
      </c>
      <c r="W150" s="77">
        <f t="shared" si="49"/>
        <v>6.0917852959011061</v>
      </c>
      <c r="X150" s="77">
        <v>0.10821470409889589</v>
      </c>
      <c r="Y150" s="77">
        <v>0</v>
      </c>
      <c r="Z150" s="77">
        <v>-4.9077713064333395E-2</v>
      </c>
      <c r="AA150" s="77">
        <f t="shared" si="50"/>
        <v>6.2</v>
      </c>
      <c r="AB150" s="221"/>
      <c r="AC150" s="76">
        <v>2895.48</v>
      </c>
      <c r="AD150" s="223"/>
    </row>
    <row r="151" spans="1:30" x14ac:dyDescent="0.35">
      <c r="A151" s="75" t="s">
        <v>174</v>
      </c>
      <c r="B151" s="74">
        <v>383</v>
      </c>
      <c r="C151" s="75" t="s">
        <v>182</v>
      </c>
      <c r="D151" s="77">
        <f>'3-4YO 2026-27 rates'!D149</f>
        <v>5.82</v>
      </c>
      <c r="E151" s="77">
        <f t="shared" si="40"/>
        <v>5.82</v>
      </c>
      <c r="F151" s="76">
        <f>ACA!I158</f>
        <v>1.0587952541578287</v>
      </c>
      <c r="G151" s="76">
        <f>'Formula factor data'!D155</f>
        <v>11347.5</v>
      </c>
      <c r="H151" s="76">
        <f>'Formula factor data'!H155</f>
        <v>2874.4291622757</v>
      </c>
      <c r="I151" s="76">
        <f>'Formula factor data'!I155</f>
        <v>2848.4237218132498</v>
      </c>
      <c r="J151" s="76">
        <f>'Formula factor data'!J155</f>
        <v>456.89763527907974</v>
      </c>
      <c r="K151" s="77">
        <f>F151*'National calculations'!$E$39</f>
        <v>5.594743208556384</v>
      </c>
      <c r="L151" s="77">
        <f>F151*'National calculations'!$E$40</f>
        <v>1.996875761385891</v>
      </c>
      <c r="M151" s="77">
        <f>F151*'National calculations'!$E$41</f>
        <v>0.3846985181298912</v>
      </c>
      <c r="N151" s="77">
        <f>F151*'National calculations'!$E$42</f>
        <v>1.4329499198915634</v>
      </c>
      <c r="O151" s="78">
        <f t="shared" si="41"/>
        <v>36187218.678683333</v>
      </c>
      <c r="P151" s="78">
        <f t="shared" si="42"/>
        <v>3271730.4155223854</v>
      </c>
      <c r="Q151" s="78">
        <f t="shared" si="43"/>
        <v>624597.09932892444</v>
      </c>
      <c r="R151" s="78">
        <f t="shared" si="44"/>
        <v>373185.51502692711</v>
      </c>
      <c r="S151" s="77">
        <f t="shared" si="45"/>
        <v>5.594743208556384</v>
      </c>
      <c r="T151" s="77">
        <f t="shared" si="46"/>
        <v>0.50582753222904575</v>
      </c>
      <c r="U151" s="77">
        <f t="shared" si="47"/>
        <v>9.6566149794015135E-2</v>
      </c>
      <c r="V151" s="77">
        <f t="shared" si="48"/>
        <v>5.7696534908288341E-2</v>
      </c>
      <c r="W151" s="77">
        <f t="shared" si="49"/>
        <v>6.2548334254877345</v>
      </c>
      <c r="X151" s="77">
        <v>0</v>
      </c>
      <c r="Y151" s="77">
        <v>0</v>
      </c>
      <c r="Z151" s="77">
        <v>-5.0391290107982378E-2</v>
      </c>
      <c r="AA151" s="77">
        <f t="shared" si="50"/>
        <v>6.25</v>
      </c>
      <c r="AB151" s="221"/>
      <c r="AC151" s="76">
        <v>5412.12</v>
      </c>
      <c r="AD151" s="223"/>
    </row>
    <row r="152" spans="1:30" x14ac:dyDescent="0.35">
      <c r="A152" s="75" t="s">
        <v>174</v>
      </c>
      <c r="B152" s="74">
        <v>812</v>
      </c>
      <c r="C152" s="75" t="s">
        <v>183</v>
      </c>
      <c r="D152" s="77">
        <f>'3-4YO 2026-27 rates'!D150</f>
        <v>5.71</v>
      </c>
      <c r="E152" s="77">
        <f t="shared" si="40"/>
        <v>5.71</v>
      </c>
      <c r="F152" s="76">
        <f>ACA!I159</f>
        <v>1.0182574308562924</v>
      </c>
      <c r="G152" s="76">
        <f>'Formula factor data'!D156</f>
        <v>1949.83</v>
      </c>
      <c r="H152" s="76">
        <f>'Formula factor data'!H156</f>
        <v>661.69227100106332</v>
      </c>
      <c r="I152" s="76">
        <f>'Formula factor data'!I156</f>
        <v>178.09181732253231</v>
      </c>
      <c r="J152" s="76">
        <f>'Formula factor data'!J156</f>
        <v>102.22522490318735</v>
      </c>
      <c r="K152" s="77">
        <f>F152*'National calculations'!$E$39</f>
        <v>5.3805387051688749</v>
      </c>
      <c r="L152" s="77">
        <f>F152*'National calculations'!$E$40</f>
        <v>1.9204218894476668</v>
      </c>
      <c r="M152" s="77">
        <f>F152*'National calculations'!$E$41</f>
        <v>0.36996966428296246</v>
      </c>
      <c r="N152" s="77">
        <f>F152*'National calculations'!$E$42</f>
        <v>1.3780869325251166</v>
      </c>
      <c r="O152" s="78">
        <f t="shared" si="41"/>
        <v>5979947.3965946734</v>
      </c>
      <c r="P152" s="78">
        <f t="shared" si="42"/>
        <v>724315.14314600441</v>
      </c>
      <c r="Q152" s="78">
        <f t="shared" si="43"/>
        <v>37556.48482382518</v>
      </c>
      <c r="R152" s="78">
        <f t="shared" si="44"/>
        <v>80298.89056970847</v>
      </c>
      <c r="S152" s="77">
        <f t="shared" si="45"/>
        <v>5.3805387051688758</v>
      </c>
      <c r="T152" s="77">
        <f t="shared" si="46"/>
        <v>0.65171236533891663</v>
      </c>
      <c r="U152" s="77">
        <f t="shared" si="47"/>
        <v>3.3791956153285146E-2</v>
      </c>
      <c r="V152" s="77">
        <f t="shared" si="48"/>
        <v>7.2250014931313833E-2</v>
      </c>
      <c r="W152" s="77">
        <f t="shared" si="49"/>
        <v>6.1382930415923909</v>
      </c>
      <c r="X152" s="77">
        <v>6.1706958407611978E-2</v>
      </c>
      <c r="Y152" s="77">
        <v>0</v>
      </c>
      <c r="Z152" s="77">
        <v>-4.9452396952134769E-2</v>
      </c>
      <c r="AA152" s="77">
        <f t="shared" si="50"/>
        <v>6.2</v>
      </c>
      <c r="AB152" s="221"/>
      <c r="AC152" s="76">
        <v>844.69</v>
      </c>
      <c r="AD152" s="223"/>
    </row>
    <row r="153" spans="1:30" x14ac:dyDescent="0.35">
      <c r="A153" s="75" t="s">
        <v>174</v>
      </c>
      <c r="B153" s="74">
        <v>813</v>
      </c>
      <c r="C153" s="75" t="s">
        <v>184</v>
      </c>
      <c r="D153" s="77">
        <f>'3-4YO 2026-27 rates'!D151</f>
        <v>5.71</v>
      </c>
      <c r="E153" s="77">
        <f t="shared" si="40"/>
        <v>5.71</v>
      </c>
      <c r="F153" s="76">
        <f>ACA!I160</f>
        <v>1.0243247305363181</v>
      </c>
      <c r="G153" s="76">
        <f>'Formula factor data'!D157</f>
        <v>2029.38</v>
      </c>
      <c r="H153" s="76">
        <f>'Formula factor data'!H157</f>
        <v>618.00829518916396</v>
      </c>
      <c r="I153" s="76">
        <f>'Formula factor data'!I157</f>
        <v>317.38177466927402</v>
      </c>
      <c r="J153" s="76">
        <f>'Formula factor data'!J157</f>
        <v>90.995888324873107</v>
      </c>
      <c r="K153" s="77">
        <f>F153*'National calculations'!$E$39</f>
        <v>5.4125987125648285</v>
      </c>
      <c r="L153" s="77">
        <f>F153*'National calculations'!$E$40</f>
        <v>1.9318647473756092</v>
      </c>
      <c r="M153" s="77">
        <f>F153*'National calculations'!$E$41</f>
        <v>0.37217413317039849</v>
      </c>
      <c r="N153" s="77">
        <f>F153*'National calculations'!$E$42</f>
        <v>1.3862982808063915</v>
      </c>
      <c r="O153" s="78">
        <f t="shared" si="41"/>
        <v>6261005.1579237431</v>
      </c>
      <c r="P153" s="78">
        <f t="shared" si="42"/>
        <v>680527.81026513781</v>
      </c>
      <c r="Q153" s="78">
        <f t="shared" si="43"/>
        <v>67329.133516823291</v>
      </c>
      <c r="R153" s="78">
        <f t="shared" si="44"/>
        <v>71904.042820776522</v>
      </c>
      <c r="S153" s="77">
        <f t="shared" si="45"/>
        <v>5.4125987125648285</v>
      </c>
      <c r="T153" s="77">
        <f t="shared" si="46"/>
        <v>0.58831191746328693</v>
      </c>
      <c r="U153" s="77">
        <f t="shared" si="47"/>
        <v>5.820560312589057E-2</v>
      </c>
      <c r="V153" s="77">
        <f t="shared" si="48"/>
        <v>6.2160582811115687E-2</v>
      </c>
      <c r="W153" s="77">
        <f t="shared" si="49"/>
        <v>6.1212768159651212</v>
      </c>
      <c r="X153" s="77">
        <v>7.872318403487899E-2</v>
      </c>
      <c r="Y153" s="77">
        <v>0</v>
      </c>
      <c r="Z153" s="77">
        <v>-4.931530783979543E-2</v>
      </c>
      <c r="AA153" s="77">
        <f t="shared" si="50"/>
        <v>6.2</v>
      </c>
      <c r="AB153" s="221"/>
      <c r="AC153" s="76">
        <v>946.78</v>
      </c>
      <c r="AD153" s="223"/>
    </row>
    <row r="154" spans="1:30" x14ac:dyDescent="0.35">
      <c r="A154" s="75" t="s">
        <v>174</v>
      </c>
      <c r="B154" s="74">
        <v>815</v>
      </c>
      <c r="C154" s="75" t="s">
        <v>185</v>
      </c>
      <c r="D154" s="77">
        <f>'3-4YO 2026-27 rates'!D152</f>
        <v>5.71</v>
      </c>
      <c r="E154" s="77">
        <f t="shared" si="40"/>
        <v>5.71</v>
      </c>
      <c r="F154" s="76">
        <f>ACA!I161</f>
        <v>1.0552112121178296</v>
      </c>
      <c r="G154" s="76">
        <f>'Formula factor data'!D158</f>
        <v>7215.23</v>
      </c>
      <c r="H154" s="76">
        <f>'Formula factor data'!H158</f>
        <v>1355.4997128156035</v>
      </c>
      <c r="I154" s="76">
        <f>'Formula factor data'!I158</f>
        <v>536.3495348433936</v>
      </c>
      <c r="J154" s="76">
        <f>'Formula factor data'!J158</f>
        <v>248.43327362838014</v>
      </c>
      <c r="K154" s="77">
        <f>F154*'National calculations'!$E$39</f>
        <v>5.5758048965610074</v>
      </c>
      <c r="L154" s="77">
        <f>F154*'National calculations'!$E$40</f>
        <v>1.9901162990164125</v>
      </c>
      <c r="M154" s="77">
        <f>F154*'National calculations'!$E$41</f>
        <v>0.38339630634126776</v>
      </c>
      <c r="N154" s="77">
        <f>F154*'National calculations'!$E$42</f>
        <v>1.4280993572035112</v>
      </c>
      <c r="O154" s="78">
        <f t="shared" si="41"/>
        <v>22931507.41537391</v>
      </c>
      <c r="P154" s="78">
        <f t="shared" si="42"/>
        <v>1537633.1809182474</v>
      </c>
      <c r="Q154" s="78">
        <f t="shared" si="43"/>
        <v>117211.62542308409</v>
      </c>
      <c r="R154" s="78">
        <f t="shared" si="44"/>
        <v>202228.8170746926</v>
      </c>
      <c r="S154" s="77">
        <f t="shared" si="45"/>
        <v>5.5758048965610074</v>
      </c>
      <c r="T154" s="77">
        <f t="shared" si="46"/>
        <v>0.37387610260329873</v>
      </c>
      <c r="U154" s="77">
        <f t="shared" si="47"/>
        <v>2.8500052051953186E-2</v>
      </c>
      <c r="V154" s="77">
        <f t="shared" si="48"/>
        <v>4.917201508152251E-2</v>
      </c>
      <c r="W154" s="77">
        <f t="shared" si="49"/>
        <v>6.0273530662977821</v>
      </c>
      <c r="X154" s="77">
        <v>0.17264693370221895</v>
      </c>
      <c r="Y154" s="77">
        <v>0</v>
      </c>
      <c r="Z154" s="77">
        <v>-4.855862279391765E-2</v>
      </c>
      <c r="AA154" s="77">
        <f t="shared" si="50"/>
        <v>6.2</v>
      </c>
      <c r="AB154" s="221"/>
      <c r="AC154" s="76">
        <v>4227.62</v>
      </c>
      <c r="AD154" s="223"/>
    </row>
    <row r="155" spans="1:30" x14ac:dyDescent="0.35">
      <c r="A155" s="75" t="s">
        <v>174</v>
      </c>
      <c r="B155" s="74">
        <v>372</v>
      </c>
      <c r="C155" s="75" t="s">
        <v>186</v>
      </c>
      <c r="D155" s="77">
        <f>'3-4YO 2026-27 rates'!D153</f>
        <v>5.71</v>
      </c>
      <c r="E155" s="77">
        <f t="shared" si="40"/>
        <v>5.71</v>
      </c>
      <c r="F155" s="76">
        <f>ACA!I162</f>
        <v>1.0255507313232817</v>
      </c>
      <c r="G155" s="76">
        <f>'Formula factor data'!D159</f>
        <v>3745.04</v>
      </c>
      <c r="H155" s="76">
        <f>'Formula factor data'!H159</f>
        <v>1051.8946632989428</v>
      </c>
      <c r="I155" s="76">
        <f>'Formula factor data'!I159</f>
        <v>529.41079733256004</v>
      </c>
      <c r="J155" s="76">
        <f>'Formula factor data'!J159</f>
        <v>230.19861499364677</v>
      </c>
      <c r="K155" s="77">
        <f>F155*'National calculations'!$E$39</f>
        <v>5.4190769807187644</v>
      </c>
      <c r="L155" s="77">
        <f>F155*'National calculations'!$E$40</f>
        <v>1.9341769708629302</v>
      </c>
      <c r="M155" s="77">
        <f>F155*'National calculations'!$E$41</f>
        <v>0.37261958349152419</v>
      </c>
      <c r="N155" s="77">
        <f>F155*'National calculations'!$E$42</f>
        <v>1.3879575229710759</v>
      </c>
      <c r="O155" s="78">
        <f t="shared" si="41"/>
        <v>11567956.23184647</v>
      </c>
      <c r="P155" s="78">
        <f t="shared" si="42"/>
        <v>1159693.7471100658</v>
      </c>
      <c r="Q155" s="78">
        <f t="shared" si="43"/>
        <v>112443.23355484531</v>
      </c>
      <c r="R155" s="78">
        <f t="shared" si="44"/>
        <v>182118.36269103398</v>
      </c>
      <c r="S155" s="77">
        <f t="shared" si="45"/>
        <v>5.4190769807187644</v>
      </c>
      <c r="T155" s="77">
        <f t="shared" si="46"/>
        <v>0.54326534123171755</v>
      </c>
      <c r="U155" s="77">
        <f t="shared" si="47"/>
        <v>5.2674692606213616E-2</v>
      </c>
      <c r="V155" s="77">
        <f t="shared" si="48"/>
        <v>8.5314415722650333E-2</v>
      </c>
      <c r="W155" s="77">
        <f t="shared" si="49"/>
        <v>6.1003314302793461</v>
      </c>
      <c r="X155" s="77">
        <v>9.9668569720656741E-2</v>
      </c>
      <c r="Y155" s="77">
        <v>0</v>
      </c>
      <c r="Z155" s="77">
        <v>-4.9146563936527166E-2</v>
      </c>
      <c r="AA155" s="77">
        <f t="shared" si="50"/>
        <v>6.2</v>
      </c>
      <c r="AB155" s="221"/>
      <c r="AC155" s="76">
        <v>1775.48</v>
      </c>
      <c r="AD155" s="223"/>
    </row>
    <row r="156" spans="1:30" x14ac:dyDescent="0.35">
      <c r="A156" s="75" t="s">
        <v>174</v>
      </c>
      <c r="B156" s="74">
        <v>373</v>
      </c>
      <c r="C156" s="75" t="s">
        <v>187</v>
      </c>
      <c r="D156" s="77">
        <f>'3-4YO 2026-27 rates'!D154</f>
        <v>5.8</v>
      </c>
      <c r="E156" s="77">
        <f t="shared" si="40"/>
        <v>5.8</v>
      </c>
      <c r="F156" s="76">
        <f>ACA!I163</f>
        <v>1.0323567484632048</v>
      </c>
      <c r="G156" s="76">
        <f>'Formula factor data'!D160</f>
        <v>7372.37</v>
      </c>
      <c r="H156" s="76">
        <f>'Formula factor data'!H160</f>
        <v>2533.4754856492027</v>
      </c>
      <c r="I156" s="76">
        <f>'Formula factor data'!I160</f>
        <v>1929.102955717387</v>
      </c>
      <c r="J156" s="76">
        <f>'Formula factor data'!J160</f>
        <v>405.92274002594877</v>
      </c>
      <c r="K156" s="77">
        <f>F156*'National calculations'!$E$39</f>
        <v>5.4550404193735691</v>
      </c>
      <c r="L156" s="77">
        <f>F156*'National calculations'!$E$40</f>
        <v>1.9470130414865179</v>
      </c>
      <c r="M156" s="77">
        <f>F156*'National calculations'!$E$41</f>
        <v>0.3750924550857378</v>
      </c>
      <c r="N156" s="77">
        <f>F156*'National calculations'!$E$42</f>
        <v>1.3971686350129322</v>
      </c>
      <c r="O156" s="78">
        <f t="shared" si="41"/>
        <v>22923448.511848956</v>
      </c>
      <c r="P156" s="78">
        <f t="shared" si="42"/>
        <v>2811644.5921818712</v>
      </c>
      <c r="Q156" s="78">
        <f t="shared" si="43"/>
        <v>412447.41935071722</v>
      </c>
      <c r="R156" s="78">
        <f t="shared" si="44"/>
        <v>323271.23674357554</v>
      </c>
      <c r="S156" s="77">
        <f t="shared" si="45"/>
        <v>5.4550404193735682</v>
      </c>
      <c r="T156" s="77">
        <f t="shared" si="46"/>
        <v>0.66908060919967227</v>
      </c>
      <c r="U156" s="77">
        <f t="shared" si="47"/>
        <v>9.8149165569984695E-2</v>
      </c>
      <c r="V156" s="77">
        <f t="shared" si="48"/>
        <v>7.692811410750737E-2</v>
      </c>
      <c r="W156" s="77">
        <f t="shared" si="49"/>
        <v>6.299198308250733</v>
      </c>
      <c r="X156" s="77">
        <v>0</v>
      </c>
      <c r="Y156" s="77">
        <v>0</v>
      </c>
      <c r="Z156" s="77">
        <v>-5.0748710286241838E-2</v>
      </c>
      <c r="AA156" s="77">
        <f t="shared" si="50"/>
        <v>6.3</v>
      </c>
      <c r="AB156" s="221"/>
      <c r="AC156" s="76">
        <v>2890.18</v>
      </c>
      <c r="AD156" s="223"/>
    </row>
    <row r="157" spans="1:30" x14ac:dyDescent="0.35">
      <c r="A157" s="75" t="s">
        <v>174</v>
      </c>
      <c r="B157" s="74">
        <v>384</v>
      </c>
      <c r="C157" s="75" t="s">
        <v>188</v>
      </c>
      <c r="D157" s="77">
        <f>'3-4YO 2026-27 rates'!D155</f>
        <v>5.71</v>
      </c>
      <c r="E157" s="77">
        <f t="shared" si="40"/>
        <v>5.71</v>
      </c>
      <c r="F157" s="76">
        <f>ACA!I164</f>
        <v>1.0420439745058552</v>
      </c>
      <c r="G157" s="76">
        <f>'Formula factor data'!D161</f>
        <v>4939.74</v>
      </c>
      <c r="H157" s="76">
        <f>'Formula factor data'!H161</f>
        <v>1276.1637703883334</v>
      </c>
      <c r="I157" s="76">
        <f>'Formula factor data'!I161</f>
        <v>694.33234402895994</v>
      </c>
      <c r="J157" s="76">
        <f>'Formula factor data'!J161</f>
        <v>228.77812854442342</v>
      </c>
      <c r="K157" s="77">
        <f>F157*'National calculations'!$E$39</f>
        <v>5.5062283538670771</v>
      </c>
      <c r="L157" s="77">
        <f>F157*'National calculations'!$E$40</f>
        <v>1.9652830392067298</v>
      </c>
      <c r="M157" s="77">
        <f>F157*'National calculations'!$E$41</f>
        <v>0.37861217383094609</v>
      </c>
      <c r="N157" s="77">
        <f>F157*'National calculations'!$E$42</f>
        <v>1.4102791110254345</v>
      </c>
      <c r="O157" s="78">
        <f t="shared" si="41"/>
        <v>15503621.775776872</v>
      </c>
      <c r="P157" s="78">
        <f t="shared" si="42"/>
        <v>1429573.1175207528</v>
      </c>
      <c r="Q157" s="78">
        <f t="shared" si="43"/>
        <v>149843.12653634627</v>
      </c>
      <c r="R157" s="78">
        <f t="shared" si="44"/>
        <v>183905.37897504447</v>
      </c>
      <c r="S157" s="77">
        <f t="shared" si="45"/>
        <v>5.5062283538670771</v>
      </c>
      <c r="T157" s="77">
        <f t="shared" si="46"/>
        <v>0.50772368853306116</v>
      </c>
      <c r="U157" s="77">
        <f t="shared" si="47"/>
        <v>5.3217917974213387E-2</v>
      </c>
      <c r="V157" s="77">
        <f t="shared" si="48"/>
        <v>6.5315384159022966E-2</v>
      </c>
      <c r="W157" s="77">
        <f t="shared" si="49"/>
        <v>6.1324853445333751</v>
      </c>
      <c r="X157" s="77">
        <v>6.7514655466625939E-2</v>
      </c>
      <c r="Y157" s="77">
        <v>0</v>
      </c>
      <c r="Z157" s="77">
        <v>-4.9405607960732567E-2</v>
      </c>
      <c r="AA157" s="77">
        <f t="shared" si="50"/>
        <v>6.2</v>
      </c>
      <c r="AB157" s="221"/>
      <c r="AC157" s="76">
        <v>2366.0300000000002</v>
      </c>
      <c r="AD157" s="223"/>
    </row>
    <row r="158" spans="1:30" x14ac:dyDescent="0.35">
      <c r="A158" s="75" t="s">
        <v>174</v>
      </c>
      <c r="B158" s="74">
        <v>816</v>
      </c>
      <c r="C158" s="75" t="s">
        <v>189</v>
      </c>
      <c r="D158" s="77">
        <f>'3-4YO 2026-27 rates'!D156</f>
        <v>5.71</v>
      </c>
      <c r="E158" s="77">
        <f t="shared" si="40"/>
        <v>5.71</v>
      </c>
      <c r="F158" s="76">
        <f>ACA!I165</f>
        <v>1.0659659962508159</v>
      </c>
      <c r="G158" s="76">
        <f>'Formula factor data'!D162</f>
        <v>2297.6</v>
      </c>
      <c r="H158" s="76">
        <f>'Formula factor data'!H162</f>
        <v>406.63434029665291</v>
      </c>
      <c r="I158" s="76">
        <f>'Formula factor data'!I162</f>
        <v>266.00887815295999</v>
      </c>
      <c r="J158" s="76">
        <f>'Formula factor data'!J162</f>
        <v>86.282560455192026</v>
      </c>
      <c r="K158" s="77">
        <f>F158*'National calculations'!$E$39</f>
        <v>5.6326338776612053</v>
      </c>
      <c r="L158" s="77">
        <f>F158*'National calculations'!$E$40</f>
        <v>2.0103996991069994</v>
      </c>
      <c r="M158" s="77">
        <f>F158*'National calculations'!$E$41</f>
        <v>0.38730390745916049</v>
      </c>
      <c r="N158" s="77">
        <f>F158*'National calculations'!$E$42</f>
        <v>1.4426546425632589</v>
      </c>
      <c r="O158" s="78">
        <f t="shared" si="41"/>
        <v>7376677.5704691987</v>
      </c>
      <c r="P158" s="78">
        <f t="shared" si="42"/>
        <v>465973.60656600958</v>
      </c>
      <c r="Q158" s="78">
        <f t="shared" si="43"/>
        <v>58724.978418657396</v>
      </c>
      <c r="R158" s="78">
        <f t="shared" si="44"/>
        <v>70951.283755368873</v>
      </c>
      <c r="S158" s="77">
        <f t="shared" si="45"/>
        <v>5.6326338776612044</v>
      </c>
      <c r="T158" s="77">
        <f t="shared" si="46"/>
        <v>0.35580499450686115</v>
      </c>
      <c r="U158" s="77">
        <f t="shared" si="47"/>
        <v>4.4840824306872001E-2</v>
      </c>
      <c r="V158" s="77">
        <f t="shared" si="48"/>
        <v>5.4176504357994364E-2</v>
      </c>
      <c r="W158" s="77">
        <f t="shared" si="49"/>
        <v>6.087456200832932</v>
      </c>
      <c r="X158" s="77">
        <v>0.11254379916706814</v>
      </c>
      <c r="Y158" s="77">
        <v>0</v>
      </c>
      <c r="Z158" s="77">
        <v>-4.9042836246576904E-2</v>
      </c>
      <c r="AA158" s="77">
        <f t="shared" si="50"/>
        <v>6.2</v>
      </c>
      <c r="AB158" s="221"/>
      <c r="AC158" s="76">
        <v>1293.68</v>
      </c>
      <c r="AD158" s="223"/>
    </row>
    <row r="162" spans="6:6" x14ac:dyDescent="0.35">
      <c r="F162" s="134"/>
    </row>
  </sheetData>
  <sortState xmlns:xlrd2="http://schemas.microsoft.com/office/spreadsheetml/2017/richdata2" ref="A8:AA158">
    <sortCondition ref="A8:A158"/>
    <sortCondition ref="C8:C158"/>
  </sortState>
  <mergeCells count="3">
    <mergeCell ref="A4:A6"/>
    <mergeCell ref="B4:B6"/>
    <mergeCell ref="C4:C6"/>
  </mergeCells>
  <phoneticPr fontId="8"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46F30-7642-4D89-9B37-AE4D5704BC9C}">
  <sheetPr codeName="Sheet9">
    <tabColor theme="6" tint="0.39997558519241921"/>
  </sheetPr>
  <dimension ref="A1:BC158"/>
  <sheetViews>
    <sheetView showGridLines="0" zoomScaleNormal="100" workbookViewId="0"/>
  </sheetViews>
  <sheetFormatPr defaultColWidth="28.81640625" defaultRowHeight="15.5" x14ac:dyDescent="0.35"/>
  <cols>
    <col min="1" max="1" width="35.7265625" style="133" customWidth="1"/>
    <col min="2" max="2" width="18.7265625" style="133" customWidth="1"/>
    <col min="3" max="3" width="38.1796875" style="133" customWidth="1"/>
    <col min="4" max="7" width="28.81640625" style="133"/>
    <col min="8" max="8" width="30.1796875" style="133" customWidth="1"/>
    <col min="9" max="16384" width="28.81640625" style="133"/>
  </cols>
  <sheetData>
    <row r="1" spans="1:55" s="24" customFormat="1" ht="45" customHeight="1" x14ac:dyDescent="0.35">
      <c r="A1" s="203" t="s">
        <v>531</v>
      </c>
      <c r="B1" s="81"/>
      <c r="C1" s="224"/>
      <c r="D1" s="224"/>
      <c r="E1" s="81"/>
      <c r="F1" s="81"/>
      <c r="G1" s="81"/>
      <c r="H1" s="81"/>
      <c r="I1" s="81"/>
      <c r="J1" s="81"/>
      <c r="Q1" s="81"/>
      <c r="AW1" s="225"/>
    </row>
    <row r="2" spans="1:55" s="201" customFormat="1" ht="15.75" customHeight="1" x14ac:dyDescent="0.35">
      <c r="A2" s="181" t="s">
        <v>647</v>
      </c>
      <c r="B2" s="181"/>
      <c r="C2" s="181"/>
      <c r="D2" s="181"/>
      <c r="E2" s="181"/>
      <c r="F2" s="181"/>
      <c r="G2" s="26"/>
      <c r="H2" s="27"/>
      <c r="I2" s="200"/>
      <c r="J2" s="200"/>
      <c r="K2" s="200"/>
      <c r="L2" s="200"/>
      <c r="M2" s="200"/>
      <c r="N2" s="200"/>
      <c r="O2" s="200"/>
      <c r="P2" s="200"/>
      <c r="AR2" s="216"/>
    </row>
    <row r="3" spans="1:55" s="201" customFormat="1" ht="15.75" customHeight="1" x14ac:dyDescent="0.35">
      <c r="A3" s="31"/>
      <c r="B3" s="31"/>
      <c r="C3" s="31"/>
      <c r="D3" s="31"/>
      <c r="E3" s="31"/>
      <c r="F3" s="31"/>
      <c r="G3" s="31"/>
      <c r="H3" s="32"/>
      <c r="I3" s="200"/>
      <c r="J3" s="200"/>
      <c r="K3" s="200"/>
      <c r="L3" s="200"/>
      <c r="M3" s="200"/>
      <c r="N3" s="200"/>
      <c r="O3" s="200"/>
      <c r="P3" s="200"/>
      <c r="AR3" s="216"/>
    </row>
    <row r="4" spans="1:55" ht="260.25" customHeight="1" x14ac:dyDescent="0.35">
      <c r="A4" s="276" t="s">
        <v>190</v>
      </c>
      <c r="B4" s="279" t="s">
        <v>336</v>
      </c>
      <c r="C4" s="279" t="s">
        <v>337</v>
      </c>
      <c r="D4" s="141" t="s">
        <v>418</v>
      </c>
      <c r="E4" s="142" t="s">
        <v>626</v>
      </c>
      <c r="F4" s="142" t="s">
        <v>648</v>
      </c>
      <c r="G4" s="142" t="s">
        <v>232</v>
      </c>
      <c r="H4" s="65" t="s">
        <v>649</v>
      </c>
      <c r="I4" s="65" t="s">
        <v>371</v>
      </c>
      <c r="J4" s="65" t="s">
        <v>650</v>
      </c>
      <c r="K4" s="65" t="s">
        <v>651</v>
      </c>
      <c r="L4" s="65" t="s">
        <v>652</v>
      </c>
      <c r="M4" s="65" t="s">
        <v>653</v>
      </c>
      <c r="N4" s="65" t="s">
        <v>654</v>
      </c>
      <c r="O4" s="65" t="s">
        <v>655</v>
      </c>
      <c r="P4" s="65" t="s">
        <v>656</v>
      </c>
      <c r="Q4" s="65" t="s">
        <v>657</v>
      </c>
      <c r="R4" s="65" t="s">
        <v>658</v>
      </c>
      <c r="S4" s="65" t="s">
        <v>659</v>
      </c>
      <c r="T4" s="65" t="s">
        <v>660</v>
      </c>
      <c r="U4" s="65" t="s">
        <v>661</v>
      </c>
      <c r="V4" s="65" t="s">
        <v>662</v>
      </c>
      <c r="W4" s="65" t="s">
        <v>663</v>
      </c>
      <c r="X4" s="65" t="s">
        <v>664</v>
      </c>
      <c r="Y4" s="65" t="s">
        <v>665</v>
      </c>
      <c r="Z4" s="65" t="s">
        <v>666</v>
      </c>
      <c r="AA4" s="65" t="s">
        <v>667</v>
      </c>
      <c r="AB4" s="65"/>
      <c r="AC4" s="65" t="s">
        <v>591</v>
      </c>
      <c r="AD4" s="65" t="s">
        <v>592</v>
      </c>
      <c r="AE4" s="65" t="s">
        <v>593</v>
      </c>
      <c r="AF4" s="65" t="s">
        <v>594</v>
      </c>
      <c r="AG4" s="65" t="s">
        <v>595</v>
      </c>
      <c r="AH4" s="65" t="s">
        <v>596</v>
      </c>
      <c r="AI4" s="65" t="s">
        <v>597</v>
      </c>
      <c r="AJ4" s="65" t="s">
        <v>598</v>
      </c>
      <c r="AK4" s="65" t="s">
        <v>599</v>
      </c>
      <c r="AL4" s="65" t="s">
        <v>600</v>
      </c>
      <c r="AM4" s="65" t="s">
        <v>601</v>
      </c>
      <c r="AN4" s="65" t="s">
        <v>360</v>
      </c>
      <c r="AO4" s="65" t="s">
        <v>361</v>
      </c>
      <c r="AP4" s="65" t="s">
        <v>362</v>
      </c>
      <c r="AQ4" s="65" t="s">
        <v>363</v>
      </c>
      <c r="AR4" s="65" t="s">
        <v>364</v>
      </c>
      <c r="AS4" s="65" t="s">
        <v>400</v>
      </c>
      <c r="AT4" s="65" t="s">
        <v>314</v>
      </c>
      <c r="AU4" s="65" t="s">
        <v>581</v>
      </c>
      <c r="AV4" s="66" t="s">
        <v>401</v>
      </c>
      <c r="AW4" s="218"/>
      <c r="AX4" s="65" t="s">
        <v>602</v>
      </c>
      <c r="AY4" s="65" t="s">
        <v>437</v>
      </c>
    </row>
    <row r="5" spans="1:55" ht="38.5" customHeight="1" x14ac:dyDescent="0.35">
      <c r="A5" s="277"/>
      <c r="B5" s="280"/>
      <c r="C5" s="280"/>
      <c r="D5" s="104" t="s">
        <v>195</v>
      </c>
      <c r="E5" s="67" t="s">
        <v>196</v>
      </c>
      <c r="F5" s="67" t="s">
        <v>197</v>
      </c>
      <c r="G5" s="67" t="s">
        <v>198</v>
      </c>
      <c r="H5" s="67" t="s">
        <v>199</v>
      </c>
      <c r="I5" s="67" t="s">
        <v>200</v>
      </c>
      <c r="J5" s="67" t="s">
        <v>201</v>
      </c>
      <c r="K5" s="67" t="s">
        <v>202</v>
      </c>
      <c r="L5" s="67" t="s">
        <v>203</v>
      </c>
      <c r="M5" s="67" t="s">
        <v>204</v>
      </c>
      <c r="N5" s="67" t="s">
        <v>205</v>
      </c>
      <c r="O5" s="67" t="s">
        <v>206</v>
      </c>
      <c r="P5" s="67" t="s">
        <v>207</v>
      </c>
      <c r="Q5" s="67" t="s">
        <v>208</v>
      </c>
      <c r="R5" s="67" t="s">
        <v>209</v>
      </c>
      <c r="S5" s="67" t="s">
        <v>210</v>
      </c>
      <c r="T5" s="67" t="s">
        <v>211</v>
      </c>
      <c r="U5" s="67" t="s">
        <v>212</v>
      </c>
      <c r="V5" s="67" t="s">
        <v>213</v>
      </c>
      <c r="W5" s="67" t="s">
        <v>214</v>
      </c>
      <c r="X5" s="67" t="s">
        <v>215</v>
      </c>
      <c r="Y5" s="67" t="s">
        <v>216</v>
      </c>
      <c r="Z5" s="67" t="s">
        <v>217</v>
      </c>
      <c r="AA5" s="67" t="s">
        <v>218</v>
      </c>
      <c r="AB5" s="67" t="s">
        <v>219</v>
      </c>
      <c r="AC5" s="67" t="s">
        <v>220</v>
      </c>
      <c r="AD5" s="67" t="s">
        <v>221</v>
      </c>
      <c r="AE5" s="67" t="s">
        <v>222</v>
      </c>
      <c r="AF5" s="67" t="s">
        <v>223</v>
      </c>
      <c r="AG5" s="67" t="s">
        <v>224</v>
      </c>
      <c r="AH5" s="67" t="s">
        <v>225</v>
      </c>
      <c r="AI5" s="67" t="s">
        <v>226</v>
      </c>
      <c r="AJ5" s="67" t="s">
        <v>227</v>
      </c>
      <c r="AK5" s="67" t="s">
        <v>233</v>
      </c>
      <c r="AL5" s="67" t="s">
        <v>234</v>
      </c>
      <c r="AM5" s="67" t="s">
        <v>235</v>
      </c>
      <c r="AN5" s="67" t="s">
        <v>236</v>
      </c>
      <c r="AO5" s="67" t="s">
        <v>237</v>
      </c>
      <c r="AP5" s="67" t="s">
        <v>238</v>
      </c>
      <c r="AQ5" s="67" t="s">
        <v>239</v>
      </c>
      <c r="AR5" s="67" t="s">
        <v>240</v>
      </c>
      <c r="AS5" s="67" t="s">
        <v>241</v>
      </c>
      <c r="AT5" s="67" t="s">
        <v>242</v>
      </c>
      <c r="AU5" s="67" t="s">
        <v>243</v>
      </c>
      <c r="AV5" s="68" t="s">
        <v>244</v>
      </c>
      <c r="AW5" s="219"/>
      <c r="AX5" s="67" t="s">
        <v>245</v>
      </c>
      <c r="AY5" s="67" t="s">
        <v>246</v>
      </c>
    </row>
    <row r="6" spans="1:55" ht="46.5" x14ac:dyDescent="0.35">
      <c r="A6" s="278"/>
      <c r="B6" s="281"/>
      <c r="C6" s="281"/>
      <c r="D6" s="105"/>
      <c r="E6" s="69" t="s">
        <v>430</v>
      </c>
      <c r="F6" s="67"/>
      <c r="G6" s="67"/>
      <c r="H6" s="67"/>
      <c r="I6" s="69" t="s">
        <v>493</v>
      </c>
      <c r="J6" s="67"/>
      <c r="K6" s="67"/>
      <c r="L6" s="67"/>
      <c r="M6" s="67"/>
      <c r="N6" s="67"/>
      <c r="O6" s="67"/>
      <c r="P6" s="67"/>
      <c r="Q6" s="67"/>
      <c r="R6" s="67"/>
      <c r="S6" s="69" t="s">
        <v>572</v>
      </c>
      <c r="T6" s="69" t="s">
        <v>573</v>
      </c>
      <c r="U6" s="69" t="s">
        <v>540</v>
      </c>
      <c r="V6" s="69" t="s">
        <v>574</v>
      </c>
      <c r="W6" s="69" t="s">
        <v>541</v>
      </c>
      <c r="X6" s="69" t="s">
        <v>542</v>
      </c>
      <c r="Y6" s="69" t="s">
        <v>543</v>
      </c>
      <c r="Z6" s="69" t="s">
        <v>544</v>
      </c>
      <c r="AA6" s="69" t="s">
        <v>545</v>
      </c>
      <c r="AB6" s="69" t="s">
        <v>546</v>
      </c>
      <c r="AC6" s="69" t="s">
        <v>257</v>
      </c>
      <c r="AD6" s="69" t="s">
        <v>247</v>
      </c>
      <c r="AE6" s="69" t="s">
        <v>248</v>
      </c>
      <c r="AF6" s="69" t="s">
        <v>249</v>
      </c>
      <c r="AG6" s="69" t="s">
        <v>250</v>
      </c>
      <c r="AH6" s="69" t="s">
        <v>251</v>
      </c>
      <c r="AI6" s="69" t="s">
        <v>252</v>
      </c>
      <c r="AJ6" s="69" t="s">
        <v>253</v>
      </c>
      <c r="AK6" s="69" t="s">
        <v>494</v>
      </c>
      <c r="AL6" s="69" t="s">
        <v>254</v>
      </c>
      <c r="AM6" s="69" t="s">
        <v>255</v>
      </c>
      <c r="AN6" s="69" t="s">
        <v>499</v>
      </c>
      <c r="AO6" s="69" t="s">
        <v>495</v>
      </c>
      <c r="AP6" s="69" t="s">
        <v>496</v>
      </c>
      <c r="AQ6" s="69" t="s">
        <v>497</v>
      </c>
      <c r="AR6" s="69" t="s">
        <v>498</v>
      </c>
      <c r="AS6" s="69" t="s">
        <v>534</v>
      </c>
      <c r="AT6" s="69" t="s">
        <v>586</v>
      </c>
      <c r="AU6" s="169"/>
      <c r="AV6" s="70" t="s">
        <v>431</v>
      </c>
      <c r="AW6" s="219"/>
      <c r="AX6" s="69"/>
      <c r="AY6" s="69" t="s">
        <v>539</v>
      </c>
    </row>
    <row r="7" spans="1:55" s="220" customFormat="1" x14ac:dyDescent="0.35">
      <c r="A7" s="43" t="s">
        <v>230</v>
      </c>
      <c r="B7" s="44"/>
      <c r="C7" s="43"/>
      <c r="D7" s="42">
        <v>8.5297266259990376</v>
      </c>
      <c r="E7" s="42" t="s">
        <v>231</v>
      </c>
      <c r="F7" s="42" t="s">
        <v>231</v>
      </c>
      <c r="G7" s="71">
        <f t="shared" ref="G7:H7" si="0">SUM(G8:G158)</f>
        <v>92286.07</v>
      </c>
      <c r="H7" s="71">
        <f t="shared" si="0"/>
        <v>241907.9499999999</v>
      </c>
      <c r="I7" s="71">
        <f>SUM(I8:I158)</f>
        <v>334194.0199999999</v>
      </c>
      <c r="J7" s="71">
        <f>SUM(J8:J158)</f>
        <v>83443.469247213434</v>
      </c>
      <c r="K7" s="71">
        <f t="shared" ref="K7:P7" si="1">SUM(K8:K158)</f>
        <v>11152.821292754439</v>
      </c>
      <c r="L7" s="71">
        <f t="shared" si="1"/>
        <v>20593.498388159693</v>
      </c>
      <c r="M7" s="71">
        <f t="shared" si="1"/>
        <v>19716.6480218242</v>
      </c>
      <c r="N7" s="71">
        <f t="shared" si="1"/>
        <v>19211.135705681663</v>
      </c>
      <c r="O7" s="71">
        <f t="shared" si="1"/>
        <v>36632.117125782577</v>
      </c>
      <c r="P7" s="71">
        <f t="shared" si="1"/>
        <v>35575.850103311866</v>
      </c>
      <c r="Q7" s="71">
        <f>SUM(Q8:Q158)</f>
        <v>72773.649843971434</v>
      </c>
      <c r="R7" s="71">
        <f>SUM(R8:R158)</f>
        <v>7850.0635142272067</v>
      </c>
      <c r="S7" s="42">
        <f t="shared" ref="S7:Z7" si="2">AC7/(I7*15*38)</f>
        <v>7.9782822241766125</v>
      </c>
      <c r="T7" s="42">
        <f t="shared" si="2"/>
        <v>1.4280804486922638</v>
      </c>
      <c r="U7" s="42">
        <f t="shared" si="2"/>
        <v>1.4148830331734006</v>
      </c>
      <c r="V7" s="42">
        <f t="shared" si="2"/>
        <v>1.0960450382354261</v>
      </c>
      <c r="W7" s="42">
        <f t="shared" si="2"/>
        <v>1.0617454230066683</v>
      </c>
      <c r="X7" s="42">
        <f t="shared" si="2"/>
        <v>0.96753002960961187</v>
      </c>
      <c r="Y7" s="42">
        <f t="shared" si="2"/>
        <v>0.62460265667426196</v>
      </c>
      <c r="Z7" s="42">
        <f t="shared" si="2"/>
        <v>0.51750607317677266</v>
      </c>
      <c r="AA7" s="42">
        <f>AL7/(Q7*15*38)</f>
        <v>0.61404773873419638</v>
      </c>
      <c r="AB7" s="42">
        <f>AM7/(R7*15*38)</f>
        <v>3.7950007279250242</v>
      </c>
      <c r="AC7" s="72">
        <f>SUM(AC8:AC158)</f>
        <v>1519787699.2395098</v>
      </c>
      <c r="AD7" s="72">
        <f>SUM(AD8:AD158)</f>
        <v>67923472.591709822</v>
      </c>
      <c r="AE7" s="72">
        <f t="shared" ref="AE7:AK7" si="3">SUM(AE8:AE158)</f>
        <v>8994564.4429059736</v>
      </c>
      <c r="AF7" s="72">
        <f t="shared" si="3"/>
        <v>12865698.985103456</v>
      </c>
      <c r="AG7" s="72">
        <f t="shared" si="3"/>
        <v>11932414.652697036</v>
      </c>
      <c r="AH7" s="72">
        <f t="shared" si="3"/>
        <v>10594789.897946898</v>
      </c>
      <c r="AI7" s="72">
        <f t="shared" si="3"/>
        <v>13041895.075528922</v>
      </c>
      <c r="AJ7" s="72">
        <f t="shared" si="3"/>
        <v>10494109.537527531</v>
      </c>
      <c r="AK7" s="72">
        <f t="shared" si="3"/>
        <v>67923472.591709808</v>
      </c>
      <c r="AL7" s="72">
        <f>SUM(AL8:AL158)</f>
        <v>25471302.221891172</v>
      </c>
      <c r="AM7" s="72">
        <f>SUM(AM8:AM158)</f>
        <v>16980868.147927456</v>
      </c>
      <c r="AN7" s="42">
        <f>AC7/($I$7*15*38)</f>
        <v>7.9782822241766125</v>
      </c>
      <c r="AO7" s="42">
        <f>AD7/($I$7*15*38)</f>
        <v>0.35657127258889826</v>
      </c>
      <c r="AP7" s="42">
        <f>AK7/($I$7*15*38)</f>
        <v>0.3565712725888982</v>
      </c>
      <c r="AQ7" s="42">
        <f>AL7/($I$7*15*38)</f>
        <v>0.13371422722083678</v>
      </c>
      <c r="AR7" s="42">
        <f>AM7/($I$7*15*38)</f>
        <v>8.9142818147224565E-2</v>
      </c>
      <c r="AS7" s="42">
        <f>(AC7+AD7+AK7+AL7+AM7)/($I7*15*38)</f>
        <v>8.9142818147224716</v>
      </c>
      <c r="AT7" s="41">
        <f>(SUMPRODUCT($I$8:$I$158,AT8:AT158)*15*38)/($I$7*15*38)</f>
        <v>0</v>
      </c>
      <c r="AU7" s="41">
        <f>(SUMPRODUCT($I$8:$I$158,AU8:AU158)*15*38)/($I$7*15*38)</f>
        <v>0</v>
      </c>
      <c r="AV7" s="42"/>
      <c r="AX7" s="71">
        <f t="shared" ref="AX7:AY7" si="4">SUM(AX8:AX158)</f>
        <v>199628.26999999993</v>
      </c>
      <c r="AY7" s="71">
        <f t="shared" si="4"/>
        <v>533822.28999999992</v>
      </c>
      <c r="AZ7" s="211"/>
      <c r="BA7" s="24"/>
      <c r="BC7" s="24"/>
    </row>
    <row r="8" spans="1:55" x14ac:dyDescent="0.35">
      <c r="A8" s="73" t="s">
        <v>29</v>
      </c>
      <c r="B8" s="74">
        <v>831</v>
      </c>
      <c r="C8" s="75" t="s">
        <v>30</v>
      </c>
      <c r="D8" s="138">
        <f>'2YO 2026-27 rates'!D5</f>
        <v>8.43</v>
      </c>
      <c r="E8" s="138">
        <f>D8*100%</f>
        <v>8.43</v>
      </c>
      <c r="F8" s="76">
        <f>ACA!P15</f>
        <v>1.043243879760466</v>
      </c>
      <c r="G8" s="76">
        <f>'Formula factor data'!L12</f>
        <v>635.1</v>
      </c>
      <c r="H8" s="76">
        <f>'Formula factor data'!M12</f>
        <v>1041.01</v>
      </c>
      <c r="I8" s="76">
        <f>'Formula factor data'!N12</f>
        <v>1676.1100000000001</v>
      </c>
      <c r="J8" s="76">
        <f>'Formula factor data'!X12</f>
        <v>627.91319527126871</v>
      </c>
      <c r="K8" s="76">
        <f>'Formula factor data'!Y12</f>
        <v>99.508096294363256</v>
      </c>
      <c r="L8" s="76">
        <f>'Formula factor data'!Z12</f>
        <v>143.35726839770356</v>
      </c>
      <c r="M8" s="76">
        <f>'Formula factor data'!AA12</f>
        <v>182.83245824634656</v>
      </c>
      <c r="N8" s="76">
        <f>'Formula factor data'!AB12</f>
        <v>153.30807802713989</v>
      </c>
      <c r="O8" s="76">
        <f>'Formula factor data'!AC12</f>
        <v>234.33609929540711</v>
      </c>
      <c r="P8" s="76">
        <f>'Formula factor data'!AD12</f>
        <v>200.10968815240085</v>
      </c>
      <c r="Q8" s="76">
        <f>'Formula factor data'!AE12</f>
        <v>602.92996068243997</v>
      </c>
      <c r="R8" s="76">
        <f>'Formula factor data'!AF12</f>
        <v>49.024645514084064</v>
      </c>
      <c r="S8" s="77">
        <f>$F8*'National calculations'!$E$48</f>
        <v>7.4641713702750661</v>
      </c>
      <c r="T8" s="77">
        <f>$F8*'National calculations'!$E$49</f>
        <v>1.3420292043844135</v>
      </c>
      <c r="U8" s="77">
        <f>$F8*'National calculations'!$E$57</f>
        <v>1.3965593778192915</v>
      </c>
      <c r="V8" s="77">
        <f>$F8*'National calculations'!$E$58</f>
        <v>1.060161863454061</v>
      </c>
      <c r="W8" s="77">
        <f>$F8*'National calculations'!$E$59</f>
        <v>0.99899867902401784</v>
      </c>
      <c r="X8" s="77">
        <f>$F8*'National calculations'!$E$60</f>
        <v>0.90725390237895498</v>
      </c>
      <c r="Y8" s="77">
        <f>$F8*'National calculations'!$E$61</f>
        <v>0.58105025208539796</v>
      </c>
      <c r="Z8" s="77">
        <f>$F8*'National calculations'!$E$62</f>
        <v>0.47911161136866215</v>
      </c>
      <c r="AA8" s="77">
        <f>$F8*'National calculations'!$E$51</f>
        <v>0.55637113783548098</v>
      </c>
      <c r="AB8" s="77">
        <f>$F8*'National calculations'!$E$52</f>
        <v>3.5924020620397616</v>
      </c>
      <c r="AC8" s="78">
        <f t="shared" ref="AC8:AJ39" si="5">I8*S8*38*15</f>
        <v>7131140.1969960928</v>
      </c>
      <c r="AD8" s="78">
        <f t="shared" si="5"/>
        <v>480326.37214725418</v>
      </c>
      <c r="AE8" s="78">
        <f t="shared" si="5"/>
        <v>79212.310077837712</v>
      </c>
      <c r="AF8" s="78">
        <f t="shared" si="5"/>
        <v>86629.688018390239</v>
      </c>
      <c r="AG8" s="78">
        <f t="shared" si="5"/>
        <v>104110.14903436405</v>
      </c>
      <c r="AH8" s="78">
        <f t="shared" si="5"/>
        <v>79280.930672113784</v>
      </c>
      <c r="AI8" s="78">
        <f t="shared" si="5"/>
        <v>77611.798253933928</v>
      </c>
      <c r="AJ8" s="78">
        <f t="shared" si="5"/>
        <v>54648.678830471035</v>
      </c>
      <c r="AK8" s="78">
        <f>SUM(AE8:AJ8)</f>
        <v>481493.55488711072</v>
      </c>
      <c r="AL8" s="78">
        <f t="shared" ref="AL8:AM39" si="6">Q8*AA8*38*15</f>
        <v>191208.11210819485</v>
      </c>
      <c r="AM8" s="78">
        <f t="shared" si="6"/>
        <v>100386.25545227145</v>
      </c>
      <c r="AN8" s="77">
        <f t="shared" ref="AN8:AN39" si="7">AC8/($I8*15*38)</f>
        <v>7.4641713702750661</v>
      </c>
      <c r="AO8" s="77">
        <f t="shared" ref="AO8:AO39" si="8">AD8/($I8*15*38)</f>
        <v>0.50275808024078117</v>
      </c>
      <c r="AP8" s="77">
        <f t="shared" ref="AP8:AP39" si="9">AK8/($I8*15*38)</f>
        <v>0.50397977154820861</v>
      </c>
      <c r="AQ8" s="77">
        <f t="shared" ref="AQ8:AQ39" si="10">AL8/($I8*15*38)</f>
        <v>0.20013771665343619</v>
      </c>
      <c r="AR8" s="77">
        <f t="shared" ref="AR8:AR39" si="11">AM8/($I8*15*38)</f>
        <v>0.10507439108147075</v>
      </c>
      <c r="AS8" s="77">
        <f>(AC8+AD8+AK8+AL8+AM8)/($I8*15*38)</f>
        <v>8.7761213297989631</v>
      </c>
      <c r="AT8" s="77">
        <v>0</v>
      </c>
      <c r="AU8" s="77">
        <v>0</v>
      </c>
      <c r="AV8" s="77">
        <f t="shared" ref="AV8:AV39" si="12">ROUND(AS8 + AT8,2)</f>
        <v>8.7799999999999994</v>
      </c>
      <c r="AW8" s="221"/>
      <c r="AX8" s="76">
        <v>859.07</v>
      </c>
      <c r="AY8" s="76">
        <f t="shared" ref="AY8:AY39" si="13">G8+H8+AX8</f>
        <v>2535.1800000000003</v>
      </c>
      <c r="BA8" s="24"/>
      <c r="BC8" s="24"/>
    </row>
    <row r="9" spans="1:55" x14ac:dyDescent="0.35">
      <c r="A9" s="75" t="s">
        <v>29</v>
      </c>
      <c r="B9" s="74">
        <v>830</v>
      </c>
      <c r="C9" s="75" t="s">
        <v>31</v>
      </c>
      <c r="D9" s="138">
        <f>'2YO 2026-27 rates'!D6</f>
        <v>7.75</v>
      </c>
      <c r="E9" s="138">
        <f t="shared" ref="E9:E72" si="14">D9*100%</f>
        <v>7.75</v>
      </c>
      <c r="F9" s="76">
        <f>ACA!P16</f>
        <v>1.0217765284695557</v>
      </c>
      <c r="G9" s="76">
        <f>'Formula factor data'!L13</f>
        <v>945.94</v>
      </c>
      <c r="H9" s="76">
        <f>'Formula factor data'!M13</f>
        <v>3717.16</v>
      </c>
      <c r="I9" s="76">
        <f>'Formula factor data'!N13</f>
        <v>4663.1000000000004</v>
      </c>
      <c r="J9" s="76">
        <f>'Formula factor data'!X13</f>
        <v>1384.4900876601484</v>
      </c>
      <c r="K9" s="76">
        <f>'Formula factor data'!Y13</f>
        <v>53.710844411941395</v>
      </c>
      <c r="L9" s="76">
        <f>'Formula factor data'!Z13</f>
        <v>237.00975788126522</v>
      </c>
      <c r="M9" s="76">
        <f>'Formula factor data'!AA13</f>
        <v>243.09942278057827</v>
      </c>
      <c r="N9" s="76">
        <f>'Formula factor data'!AB13</f>
        <v>198.88845561156529</v>
      </c>
      <c r="O9" s="76">
        <f>'Formula factor data'!AC13</f>
        <v>548.43522083213634</v>
      </c>
      <c r="P9" s="76">
        <f>'Formula factor data'!AD13</f>
        <v>417.02025230495991</v>
      </c>
      <c r="Q9" s="76">
        <f>'Formula factor data'!AE13</f>
        <v>236.39954674258001</v>
      </c>
      <c r="R9" s="76">
        <f>'Formula factor data'!AF13</f>
        <v>119.95624720813517</v>
      </c>
      <c r="S9" s="77">
        <f>$F9*'National calculations'!$E$48</f>
        <v>7.3105773813622905</v>
      </c>
      <c r="T9" s="77">
        <f>$F9*'National calculations'!$E$49</f>
        <v>1.3144135979743421</v>
      </c>
      <c r="U9" s="77">
        <f>$F9*'National calculations'!$E$57</f>
        <v>1.3678216767468008</v>
      </c>
      <c r="V9" s="77">
        <f>$F9*'National calculations'!$E$58</f>
        <v>1.0383463823479366</v>
      </c>
      <c r="W9" s="77">
        <f>$F9*'National calculations'!$E$59</f>
        <v>0.9784417833663237</v>
      </c>
      <c r="X9" s="77">
        <f>$F9*'National calculations'!$E$60</f>
        <v>0.8885848848939063</v>
      </c>
      <c r="Y9" s="77">
        <f>$F9*'National calculations'!$E$61</f>
        <v>0.56909369032531054</v>
      </c>
      <c r="Z9" s="77">
        <f>$F9*'National calculations'!$E$62</f>
        <v>0.46925269202262515</v>
      </c>
      <c r="AA9" s="77">
        <f>$F9*'National calculations'!$E$51</f>
        <v>0.54492241055727242</v>
      </c>
      <c r="AB9" s="77">
        <f>$F9*'National calculations'!$E$52</f>
        <v>3.5184794073852195</v>
      </c>
      <c r="AC9" s="78">
        <f t="shared" si="5"/>
        <v>19431273.430607386</v>
      </c>
      <c r="AD9" s="78">
        <f t="shared" si="5"/>
        <v>1037281.7805642773</v>
      </c>
      <c r="AE9" s="78">
        <f t="shared" si="5"/>
        <v>41876.108639926082</v>
      </c>
      <c r="AF9" s="78">
        <f t="shared" si="5"/>
        <v>140275.98806598809</v>
      </c>
      <c r="AG9" s="78">
        <f t="shared" si="5"/>
        <v>135579.42067362915</v>
      </c>
      <c r="AH9" s="78">
        <f t="shared" si="5"/>
        <v>100735.68699870784</v>
      </c>
      <c r="AI9" s="78">
        <f t="shared" si="5"/>
        <v>177903.28352481016</v>
      </c>
      <c r="AJ9" s="78">
        <f t="shared" si="5"/>
        <v>111542.08933257237</v>
      </c>
      <c r="AK9" s="78">
        <f t="shared" ref="AK9:AK72" si="15">SUM(AE9:AJ9)</f>
        <v>707912.57723563374</v>
      </c>
      <c r="AL9" s="78">
        <f t="shared" si="6"/>
        <v>73427.064193399579</v>
      </c>
      <c r="AM9" s="78">
        <f t="shared" si="6"/>
        <v>240576.24378574957</v>
      </c>
      <c r="AN9" s="77">
        <f t="shared" si="7"/>
        <v>7.3105773813622914</v>
      </c>
      <c r="AO9" s="77">
        <f t="shared" si="8"/>
        <v>0.39025382202423031</v>
      </c>
      <c r="AP9" s="77">
        <f t="shared" si="9"/>
        <v>0.26633610471297564</v>
      </c>
      <c r="AQ9" s="77">
        <f t="shared" si="10"/>
        <v>2.7625273072765605E-2</v>
      </c>
      <c r="AR9" s="77">
        <f t="shared" si="11"/>
        <v>9.0511373461653055E-2</v>
      </c>
      <c r="AS9" s="77">
        <f t="shared" ref="AS9:AS72" si="16">(AC9+AD9+AK9+AL9+AM9)/($I9*15*38)</f>
        <v>8.0853039546339165</v>
      </c>
      <c r="AT9" s="77">
        <v>0</v>
      </c>
      <c r="AU9" s="77">
        <v>0</v>
      </c>
      <c r="AV9" s="77">
        <f t="shared" si="12"/>
        <v>8.09</v>
      </c>
      <c r="AW9" s="221"/>
      <c r="AX9" s="76">
        <v>3067.49</v>
      </c>
      <c r="AY9" s="76">
        <f t="shared" si="13"/>
        <v>7730.59</v>
      </c>
      <c r="BA9" s="24"/>
      <c r="BC9" s="24"/>
    </row>
    <row r="10" spans="1:55" x14ac:dyDescent="0.35">
      <c r="A10" s="75" t="s">
        <v>29</v>
      </c>
      <c r="B10" s="74">
        <v>856</v>
      </c>
      <c r="C10" s="75" t="s">
        <v>32</v>
      </c>
      <c r="D10" s="138">
        <f>'2YO 2026-27 rates'!D7</f>
        <v>8.27</v>
      </c>
      <c r="E10" s="138">
        <f t="shared" si="14"/>
        <v>8.27</v>
      </c>
      <c r="F10" s="76">
        <f>ACA!P17</f>
        <v>1.0334549359378329</v>
      </c>
      <c r="G10" s="76">
        <f>'Formula factor data'!L14</f>
        <v>778.58</v>
      </c>
      <c r="H10" s="76">
        <f>'Formula factor data'!M14</f>
        <v>1002.68</v>
      </c>
      <c r="I10" s="76">
        <f>'Formula factor data'!N14</f>
        <v>1781.26</v>
      </c>
      <c r="J10" s="76">
        <f>'Formula factor data'!X14</f>
        <v>469.20005234312458</v>
      </c>
      <c r="K10" s="76">
        <f>'Formula factor data'!Y14</f>
        <v>168.93667518264533</v>
      </c>
      <c r="L10" s="76">
        <f>'Formula factor data'!Z14</f>
        <v>152.66574210030927</v>
      </c>
      <c r="M10" s="76">
        <f>'Formula factor data'!AA14</f>
        <v>164.94478777284746</v>
      </c>
      <c r="N10" s="76">
        <f>'Formula factor data'!AB14</f>
        <v>163.26819506073235</v>
      </c>
      <c r="O10" s="76">
        <f>'Formula factor data'!AC14</f>
        <v>245.8204266953521</v>
      </c>
      <c r="P10" s="76">
        <f>'Formula factor data'!AD14</f>
        <v>297.45948222849717</v>
      </c>
      <c r="Q10" s="76">
        <f>'Formula factor data'!AE14</f>
        <v>1048.6988330271181</v>
      </c>
      <c r="R10" s="76">
        <f>'Formula factor data'!AF14</f>
        <v>31.704781790176281</v>
      </c>
      <c r="S10" s="77">
        <f>$F10*'National calculations'!$E$48</f>
        <v>7.3941337159512228</v>
      </c>
      <c r="T10" s="77">
        <f>$F10*'National calculations'!$E$49</f>
        <v>1.3294367044475164</v>
      </c>
      <c r="U10" s="77">
        <f>$F10*'National calculations'!$E$57</f>
        <v>1.3834552115167935</v>
      </c>
      <c r="V10" s="77">
        <f>$F10*'National calculations'!$E$58</f>
        <v>1.0502141751660334</v>
      </c>
      <c r="W10" s="77">
        <f>$F10*'National calculations'!$E$59</f>
        <v>0.98962489582953017</v>
      </c>
      <c r="X10" s="77">
        <f>$F10*'National calculations'!$E$60</f>
        <v>0.89874097682477749</v>
      </c>
      <c r="Y10" s="77">
        <f>$F10*'National calculations'!$E$61</f>
        <v>0.57559815369676737</v>
      </c>
      <c r="Z10" s="77">
        <f>$F10*'National calculations'!$E$62</f>
        <v>0.47461602146926501</v>
      </c>
      <c r="AA10" s="77">
        <f>$F10*'National calculations'!$E$51</f>
        <v>0.55115060798769844</v>
      </c>
      <c r="AB10" s="77">
        <f>$F10*'National calculations'!$E$52</f>
        <v>3.5586939112843576</v>
      </c>
      <c r="AC10" s="78">
        <f t="shared" si="5"/>
        <v>7507398.5350389061</v>
      </c>
      <c r="AD10" s="78">
        <f t="shared" si="5"/>
        <v>355549.90964877809</v>
      </c>
      <c r="AE10" s="78">
        <f t="shared" si="5"/>
        <v>133218.30450771775</v>
      </c>
      <c r="AF10" s="78">
        <f t="shared" si="5"/>
        <v>91389.084057112414</v>
      </c>
      <c r="AG10" s="78">
        <f t="shared" si="5"/>
        <v>93043.07699787704</v>
      </c>
      <c r="AH10" s="78">
        <f t="shared" si="5"/>
        <v>83639.415754581511</v>
      </c>
      <c r="AI10" s="78">
        <f t="shared" si="5"/>
        <v>80651.456735673855</v>
      </c>
      <c r="AJ10" s="78">
        <f t="shared" si="5"/>
        <v>80472.050522050224</v>
      </c>
      <c r="AK10" s="78">
        <f t="shared" si="15"/>
        <v>562413.3885750128</v>
      </c>
      <c r="AL10" s="78">
        <f t="shared" si="6"/>
        <v>329454.86966876499</v>
      </c>
      <c r="AM10" s="78">
        <f t="shared" si="6"/>
        <v>64311.739931720716</v>
      </c>
      <c r="AN10" s="77">
        <f t="shared" si="7"/>
        <v>7.3941337159512219</v>
      </c>
      <c r="AO10" s="77">
        <f t="shared" si="8"/>
        <v>0.35018569513358283</v>
      </c>
      <c r="AP10" s="77">
        <f t="shared" si="9"/>
        <v>0.55392820553695654</v>
      </c>
      <c r="AQ10" s="77">
        <f t="shared" si="10"/>
        <v>0.32448435344581134</v>
      </c>
      <c r="AR10" s="77">
        <f t="shared" si="11"/>
        <v>6.3341462737219439E-2</v>
      </c>
      <c r="AS10" s="77">
        <f t="shared" si="16"/>
        <v>8.6860734328047915</v>
      </c>
      <c r="AT10" s="77">
        <v>0</v>
      </c>
      <c r="AU10" s="77">
        <v>0</v>
      </c>
      <c r="AV10" s="77">
        <f t="shared" si="12"/>
        <v>8.69</v>
      </c>
      <c r="AW10" s="221"/>
      <c r="AX10" s="76">
        <v>827.43</v>
      </c>
      <c r="AY10" s="76">
        <f t="shared" si="13"/>
        <v>2608.69</v>
      </c>
      <c r="BA10" s="24"/>
      <c r="BC10" s="24"/>
    </row>
    <row r="11" spans="1:55" x14ac:dyDescent="0.35">
      <c r="A11" s="75" t="s">
        <v>29</v>
      </c>
      <c r="B11" s="74">
        <v>855</v>
      </c>
      <c r="C11" s="75" t="s">
        <v>33</v>
      </c>
      <c r="D11" s="138">
        <f>'2YO 2026-27 rates'!D8</f>
        <v>7.53</v>
      </c>
      <c r="E11" s="138">
        <f t="shared" si="14"/>
        <v>7.53</v>
      </c>
      <c r="F11" s="76">
        <f>ACA!P18</f>
        <v>1.0392765204768548</v>
      </c>
      <c r="G11" s="76">
        <f>'Formula factor data'!L15</f>
        <v>665.67</v>
      </c>
      <c r="H11" s="76">
        <f>'Formula factor data'!M15</f>
        <v>3977.14</v>
      </c>
      <c r="I11" s="76">
        <f>'Formula factor data'!N15</f>
        <v>4642.8099999999995</v>
      </c>
      <c r="J11" s="76">
        <f>'Formula factor data'!X15</f>
        <v>763.43602365904428</v>
      </c>
      <c r="K11" s="76">
        <f>'Formula factor data'!Y15</f>
        <v>13.481610896017699</v>
      </c>
      <c r="L11" s="76">
        <f>'Formula factor data'!Z15</f>
        <v>42.627569690265489</v>
      </c>
      <c r="M11" s="76">
        <f>'Formula factor data'!AA15</f>
        <v>54.953613938053095</v>
      </c>
      <c r="N11" s="76">
        <f>'Formula factor data'!AB15</f>
        <v>70.874754424778757</v>
      </c>
      <c r="O11" s="76">
        <f>'Formula factor data'!AC15</f>
        <v>224.82191122787609</v>
      </c>
      <c r="P11" s="76">
        <f>'Formula factor data'!AD15</f>
        <v>347.69716482300879</v>
      </c>
      <c r="Q11" s="76">
        <f>'Formula factor data'!AE15</f>
        <v>507.499420983775</v>
      </c>
      <c r="R11" s="76">
        <f>'Formula factor data'!AF15</f>
        <v>99.674393952050778</v>
      </c>
      <c r="S11" s="77">
        <f>$F11*'National calculations'!$E$48</f>
        <v>7.4357858219341306</v>
      </c>
      <c r="T11" s="77">
        <f>$F11*'National calculations'!$E$49</f>
        <v>1.3369255923468195</v>
      </c>
      <c r="U11" s="77">
        <f>$F11*'National calculations'!$E$57</f>
        <v>1.3912483926122872</v>
      </c>
      <c r="V11" s="77">
        <f>$F11*'National calculations'!$E$58</f>
        <v>1.0561301666545835</v>
      </c>
      <c r="W11" s="77">
        <f>$F11*'National calculations'!$E$59</f>
        <v>0.99519958011681775</v>
      </c>
      <c r="X11" s="77">
        <f>$F11*'National calculations'!$E$60</f>
        <v>0.90380370031017121</v>
      </c>
      <c r="Y11" s="77">
        <f>$F11*'National calculations'!$E$61</f>
        <v>0.57884057210876116</v>
      </c>
      <c r="Z11" s="77">
        <f>$F11*'National calculations'!$E$62</f>
        <v>0.47728959454582126</v>
      </c>
      <c r="AA11" s="77">
        <f>$F11*'National calculations'!$E$51</f>
        <v>0.55425531023117069</v>
      </c>
      <c r="AB11" s="77">
        <f>$F11*'National calculations'!$E$52</f>
        <v>3.5787404916746715</v>
      </c>
      <c r="AC11" s="78">
        <f t="shared" si="5"/>
        <v>19678076.240002375</v>
      </c>
      <c r="AD11" s="78">
        <f t="shared" si="5"/>
        <v>581774.5801450829</v>
      </c>
      <c r="AE11" s="78">
        <f t="shared" si="5"/>
        <v>10691.073608678083</v>
      </c>
      <c r="AF11" s="78">
        <f t="shared" si="5"/>
        <v>25661.549500204179</v>
      </c>
      <c r="AG11" s="78">
        <f t="shared" si="5"/>
        <v>31173.193704719724</v>
      </c>
      <c r="AH11" s="78">
        <f t="shared" si="5"/>
        <v>36512.413225383141</v>
      </c>
      <c r="AI11" s="78">
        <f t="shared" si="5"/>
        <v>74177.544919105479</v>
      </c>
      <c r="AJ11" s="78">
        <f t="shared" si="5"/>
        <v>94592.776129170117</v>
      </c>
      <c r="AK11" s="78">
        <f t="shared" si="15"/>
        <v>272808.55108726071</v>
      </c>
      <c r="AL11" s="78">
        <f t="shared" si="6"/>
        <v>160332.02194111596</v>
      </c>
      <c r="AM11" s="78">
        <f t="shared" si="6"/>
        <v>203324.01008302215</v>
      </c>
      <c r="AN11" s="77">
        <f t="shared" si="7"/>
        <v>7.4357858219341297</v>
      </c>
      <c r="AO11" s="77">
        <f t="shared" si="8"/>
        <v>0.21983608162928664</v>
      </c>
      <c r="AP11" s="77">
        <f t="shared" si="9"/>
        <v>0.10308659909312359</v>
      </c>
      <c r="AQ11" s="77">
        <f t="shared" si="10"/>
        <v>6.0584914958721488E-2</v>
      </c>
      <c r="AR11" s="77">
        <f t="shared" si="11"/>
        <v>7.6830365580184662E-2</v>
      </c>
      <c r="AS11" s="77">
        <f t="shared" si="16"/>
        <v>7.8961237831954456</v>
      </c>
      <c r="AT11" s="77">
        <v>0</v>
      </c>
      <c r="AU11" s="77">
        <v>0</v>
      </c>
      <c r="AV11" s="77">
        <f t="shared" si="12"/>
        <v>7.9</v>
      </c>
      <c r="AW11" s="221"/>
      <c r="AX11" s="76">
        <v>3282.03</v>
      </c>
      <c r="AY11" s="76">
        <f t="shared" si="13"/>
        <v>7924.84</v>
      </c>
      <c r="BA11" s="24"/>
      <c r="BC11" s="24"/>
    </row>
    <row r="12" spans="1:55" x14ac:dyDescent="0.35">
      <c r="A12" s="75" t="s">
        <v>29</v>
      </c>
      <c r="B12" s="74">
        <v>925</v>
      </c>
      <c r="C12" s="75" t="s">
        <v>34</v>
      </c>
      <c r="D12" s="138">
        <f>'2YO 2026-27 rates'!D9</f>
        <v>7.81</v>
      </c>
      <c r="E12" s="138">
        <f t="shared" si="14"/>
        <v>7.81</v>
      </c>
      <c r="F12" s="76">
        <f>ACA!P19</f>
        <v>1.0205006450291099</v>
      </c>
      <c r="G12" s="76">
        <f>'Formula factor data'!L16</f>
        <v>1096.56</v>
      </c>
      <c r="H12" s="76">
        <f>'Formula factor data'!M16</f>
        <v>3102.01</v>
      </c>
      <c r="I12" s="76">
        <f>'Formula factor data'!N16</f>
        <v>4198.57</v>
      </c>
      <c r="J12" s="76">
        <f>'Formula factor data'!X16</f>
        <v>1227.8102441397284</v>
      </c>
      <c r="K12" s="76">
        <f>'Formula factor data'!Y16</f>
        <v>105.14655106728667</v>
      </c>
      <c r="L12" s="76">
        <f>'Formula factor data'!Z16</f>
        <v>220.64309821278502</v>
      </c>
      <c r="M12" s="76">
        <f>'Formula factor data'!AA16</f>
        <v>225.58286906829511</v>
      </c>
      <c r="N12" s="76">
        <f>'Formula factor data'!AB16</f>
        <v>170.8925488822903</v>
      </c>
      <c r="O12" s="76">
        <f>'Formula factor data'!AC16</f>
        <v>381.773718975853</v>
      </c>
      <c r="P12" s="76">
        <f>'Formula factor data'!AD16</f>
        <v>433.40608577511341</v>
      </c>
      <c r="Q12" s="76">
        <f>'Formula factor data'!AE16</f>
        <v>546.50996217480292</v>
      </c>
      <c r="R12" s="76">
        <f>'Formula factor data'!AF16</f>
        <v>95.306449091433507</v>
      </c>
      <c r="S12" s="77">
        <f>$F12*'National calculations'!$E$48</f>
        <v>7.3014487271398751</v>
      </c>
      <c r="T12" s="77">
        <f>$F12*'National calculations'!$E$49</f>
        <v>1.3127723011772192</v>
      </c>
      <c r="U12" s="77">
        <f>$F12*'National calculations'!$E$57</f>
        <v>1.366113689747473</v>
      </c>
      <c r="V12" s="77">
        <f>$F12*'National calculations'!$E$58</f>
        <v>1.0370498082754545</v>
      </c>
      <c r="W12" s="77">
        <f>$F12*'National calculations'!$E$59</f>
        <v>0.97722001164417693</v>
      </c>
      <c r="X12" s="77">
        <f>$F12*'National calculations'!$E$60</f>
        <v>0.88747531669726276</v>
      </c>
      <c r="Y12" s="77">
        <f>$F12*'National calculations'!$E$61</f>
        <v>0.56838306799712324</v>
      </c>
      <c r="Z12" s="77">
        <f>$F12*'National calculations'!$E$62</f>
        <v>0.46866674027833033</v>
      </c>
      <c r="AA12" s="77">
        <f>$F12*'National calculations'!$E$51</f>
        <v>0.54424197069533975</v>
      </c>
      <c r="AB12" s="77">
        <f>$F12*'National calculations'!$E$52</f>
        <v>3.5140859128329844</v>
      </c>
      <c r="AC12" s="78">
        <f t="shared" si="5"/>
        <v>17473716.841915369</v>
      </c>
      <c r="AD12" s="78">
        <f t="shared" si="5"/>
        <v>918746.10937671643</v>
      </c>
      <c r="AE12" s="78">
        <f t="shared" si="5"/>
        <v>81876.021420368692</v>
      </c>
      <c r="AF12" s="78">
        <f t="shared" si="5"/>
        <v>130426.19313835644</v>
      </c>
      <c r="AG12" s="78">
        <f t="shared" si="5"/>
        <v>125653.13354445831</v>
      </c>
      <c r="AH12" s="78">
        <f t="shared" si="5"/>
        <v>86447.863796092424</v>
      </c>
      <c r="AI12" s="78">
        <f t="shared" si="5"/>
        <v>123686.4190731351</v>
      </c>
      <c r="AJ12" s="78">
        <f t="shared" si="5"/>
        <v>115780.11993909732</v>
      </c>
      <c r="AK12" s="78">
        <f t="shared" si="15"/>
        <v>663869.75091150834</v>
      </c>
      <c r="AL12" s="78">
        <f t="shared" si="6"/>
        <v>169537.1855266307</v>
      </c>
      <c r="AM12" s="78">
        <f t="shared" si="6"/>
        <v>190901.57858797407</v>
      </c>
      <c r="AN12" s="77">
        <f t="shared" si="7"/>
        <v>7.3014487271398751</v>
      </c>
      <c r="AO12" s="77">
        <f t="shared" si="8"/>
        <v>0.3839010138233433</v>
      </c>
      <c r="AP12" s="77">
        <f t="shared" si="9"/>
        <v>0.27740010849621705</v>
      </c>
      <c r="AQ12" s="77">
        <f t="shared" si="10"/>
        <v>7.0841657711709069E-2</v>
      </c>
      <c r="AR12" s="77">
        <f t="shared" si="11"/>
        <v>7.9768837998256667E-2</v>
      </c>
      <c r="AS12" s="77">
        <f t="shared" si="16"/>
        <v>8.1133603451694025</v>
      </c>
      <c r="AT12" s="77">
        <v>0</v>
      </c>
      <c r="AU12" s="77">
        <v>0</v>
      </c>
      <c r="AV12" s="77">
        <f t="shared" si="12"/>
        <v>8.11</v>
      </c>
      <c r="AW12" s="221"/>
      <c r="AX12" s="76">
        <v>2559.85</v>
      </c>
      <c r="AY12" s="76">
        <f t="shared" si="13"/>
        <v>6758.42</v>
      </c>
      <c r="BA12" s="24"/>
      <c r="BC12" s="24"/>
    </row>
    <row r="13" spans="1:55" x14ac:dyDescent="0.35">
      <c r="A13" s="75" t="s">
        <v>29</v>
      </c>
      <c r="B13" s="74">
        <v>940</v>
      </c>
      <c r="C13" s="75" t="s">
        <v>35</v>
      </c>
      <c r="D13" s="138">
        <f>'2YO 2026-27 rates'!D10</f>
        <v>8</v>
      </c>
      <c r="E13" s="138">
        <f t="shared" si="14"/>
        <v>8</v>
      </c>
      <c r="F13" s="76">
        <f>ACA!P20</f>
        <v>1.0572306923607315</v>
      </c>
      <c r="G13" s="76">
        <f>'Formula factor data'!L17</f>
        <v>475.42</v>
      </c>
      <c r="H13" s="76">
        <f>'Formula factor data'!M17</f>
        <v>1756.05</v>
      </c>
      <c r="I13" s="76">
        <f>'Formula factor data'!N17</f>
        <v>2231.4699999999998</v>
      </c>
      <c r="J13" s="76">
        <f>'Formula factor data'!X17</f>
        <v>447.88881207627821</v>
      </c>
      <c r="K13" s="76">
        <f>'Formula factor data'!Y17</f>
        <v>38.494539567989712</v>
      </c>
      <c r="L13" s="76">
        <f>'Formula factor data'!Z17</f>
        <v>87.357235925065496</v>
      </c>
      <c r="M13" s="76">
        <f>'Formula factor data'!AA17</f>
        <v>85.592443280114665</v>
      </c>
      <c r="N13" s="76">
        <f>'Formula factor data'!AB17</f>
        <v>138.9774207898769</v>
      </c>
      <c r="O13" s="76">
        <f>'Formula factor data'!AC17</f>
        <v>320.42016459888288</v>
      </c>
      <c r="P13" s="76">
        <f>'Formula factor data'!AD17</f>
        <v>146.80868815184616</v>
      </c>
      <c r="Q13" s="76">
        <f>'Formula factor data'!AE17</f>
        <v>469.58494045477198</v>
      </c>
      <c r="R13" s="76">
        <f>'Formula factor data'!AF17</f>
        <v>47.352438617985783</v>
      </c>
      <c r="S13" s="77">
        <f>$F13*'National calculations'!$E$48</f>
        <v>7.5642438156521479</v>
      </c>
      <c r="T13" s="77">
        <f>$F13*'National calculations'!$E$49</f>
        <v>1.36002184383332</v>
      </c>
      <c r="U13" s="77">
        <f>$F13*'National calculations'!$E$57</f>
        <v>1.4152831054937705</v>
      </c>
      <c r="V13" s="77">
        <f>$F13*'National calculations'!$E$58</f>
        <v>1.0743754961412568</v>
      </c>
      <c r="W13" s="77">
        <f>$F13*'National calculations'!$E$59</f>
        <v>1.0123922944407984</v>
      </c>
      <c r="X13" s="77">
        <f>$F13*'National calculations'!$E$60</f>
        <v>0.9194174918901129</v>
      </c>
      <c r="Y13" s="77">
        <f>$F13*'National calculations'!$E$61</f>
        <v>0.58884041615434179</v>
      </c>
      <c r="Z13" s="77">
        <f>$F13*'National calculations'!$E$62</f>
        <v>0.48553507998691409</v>
      </c>
      <c r="AA13" s="77">
        <f>$F13*'National calculations'!$E$51</f>
        <v>0.56383042802838212</v>
      </c>
      <c r="AB13" s="77">
        <f>$F13*'National calculations'!$E$52</f>
        <v>3.6405655407827138</v>
      </c>
      <c r="AC13" s="78">
        <f t="shared" si="5"/>
        <v>9621248.3939685784</v>
      </c>
      <c r="AD13" s="78">
        <f t="shared" si="5"/>
        <v>347208.98377840832</v>
      </c>
      <c r="AE13" s="78">
        <f t="shared" si="5"/>
        <v>31053.982757472262</v>
      </c>
      <c r="AF13" s="78">
        <f t="shared" si="5"/>
        <v>53497.050002457014</v>
      </c>
      <c r="AG13" s="78">
        <f t="shared" si="5"/>
        <v>49392.284122315032</v>
      </c>
      <c r="AH13" s="78">
        <f t="shared" si="5"/>
        <v>72833.614841631716</v>
      </c>
      <c r="AI13" s="78">
        <f t="shared" si="5"/>
        <v>107545.51554798987</v>
      </c>
      <c r="AJ13" s="78">
        <f t="shared" si="5"/>
        <v>40630.037842410915</v>
      </c>
      <c r="AK13" s="78">
        <f t="shared" si="15"/>
        <v>354952.48511427682</v>
      </c>
      <c r="AL13" s="78">
        <f t="shared" si="6"/>
        <v>150916.77844420896</v>
      </c>
      <c r="AM13" s="78">
        <f t="shared" si="6"/>
        <v>98262.104093660571</v>
      </c>
      <c r="AN13" s="77">
        <f t="shared" si="7"/>
        <v>7.564243815652147</v>
      </c>
      <c r="AO13" s="77">
        <f t="shared" si="8"/>
        <v>0.27297636447377527</v>
      </c>
      <c r="AP13" s="77">
        <f t="shared" si="9"/>
        <v>0.27906431997527303</v>
      </c>
      <c r="AQ13" s="77">
        <f t="shared" si="10"/>
        <v>0.11865105870672536</v>
      </c>
      <c r="AR13" s="77">
        <f t="shared" si="11"/>
        <v>7.7253853426067873E-2</v>
      </c>
      <c r="AS13" s="77">
        <f t="shared" si="16"/>
        <v>8.3121894122339874</v>
      </c>
      <c r="AT13" s="77">
        <v>0</v>
      </c>
      <c r="AU13" s="77">
        <v>0</v>
      </c>
      <c r="AV13" s="77">
        <f t="shared" si="12"/>
        <v>8.31</v>
      </c>
      <c r="AW13" s="221"/>
      <c r="AX13" s="76">
        <v>1449.13</v>
      </c>
      <c r="AY13" s="76">
        <f t="shared" si="13"/>
        <v>3680.6</v>
      </c>
      <c r="BA13" s="24"/>
      <c r="BC13" s="24"/>
    </row>
    <row r="14" spans="1:55" x14ac:dyDescent="0.35">
      <c r="A14" s="75" t="s">
        <v>29</v>
      </c>
      <c r="B14" s="74">
        <v>892</v>
      </c>
      <c r="C14" s="75" t="s">
        <v>36</v>
      </c>
      <c r="D14" s="138">
        <f>'2YO 2026-27 rates'!D11</f>
        <v>8.6199999999999992</v>
      </c>
      <c r="E14" s="138">
        <f t="shared" si="14"/>
        <v>8.6199999999999992</v>
      </c>
      <c r="F14" s="76">
        <f>ACA!P21</f>
        <v>1.0385952493952537</v>
      </c>
      <c r="G14" s="76">
        <f>'Formula factor data'!L18</f>
        <v>778.47</v>
      </c>
      <c r="H14" s="76">
        <f>'Formula factor data'!M18</f>
        <v>883.54</v>
      </c>
      <c r="I14" s="76">
        <f>'Formula factor data'!N18</f>
        <v>1662.01</v>
      </c>
      <c r="J14" s="76">
        <f>'Formula factor data'!X18</f>
        <v>620.13307418873978</v>
      </c>
      <c r="K14" s="76">
        <f>'Formula factor data'!Y18</f>
        <v>160.52514805803392</v>
      </c>
      <c r="L14" s="76">
        <f>'Formula factor data'!Z18</f>
        <v>366.75312079030084</v>
      </c>
      <c r="M14" s="76">
        <f>'Formula factor data'!AA18</f>
        <v>329.15275601071829</v>
      </c>
      <c r="N14" s="76">
        <f>'Formula factor data'!AB18</f>
        <v>216.09529810906551</v>
      </c>
      <c r="O14" s="76">
        <f>'Formula factor data'!AC18</f>
        <v>133.68097945666818</v>
      </c>
      <c r="P14" s="76">
        <f>'Formula factor data'!AD18</f>
        <v>124.14627061476915</v>
      </c>
      <c r="Q14" s="76">
        <f>'Formula factor data'!AE18</f>
        <v>660.729019229811</v>
      </c>
      <c r="R14" s="76">
        <f>'Formula factor data'!AF18</f>
        <v>40.475554249244205</v>
      </c>
      <c r="S14" s="77">
        <f>$F14*'National calculations'!$E$48</f>
        <v>7.4309114831516681</v>
      </c>
      <c r="T14" s="77">
        <f>$F14*'National calculations'!$E$49</f>
        <v>1.3360492050462576</v>
      </c>
      <c r="U14" s="77">
        <f>$F14*'National calculations'!$E$57</f>
        <v>1.3903363953925523</v>
      </c>
      <c r="V14" s="77">
        <f>$F14*'National calculations'!$E$58</f>
        <v>1.0554378475972663</v>
      </c>
      <c r="W14" s="77">
        <f>$F14*'National calculations'!$E$59</f>
        <v>0.99454720254357665</v>
      </c>
      <c r="X14" s="77">
        <f>$F14*'National calculations'!$E$60</f>
        <v>0.90321123496304412</v>
      </c>
      <c r="Y14" s="77">
        <f>$F14*'National calculations'!$E$61</f>
        <v>0.57846112801003935</v>
      </c>
      <c r="Z14" s="77">
        <f>$F14*'National calculations'!$E$62</f>
        <v>0.47697671958722604</v>
      </c>
      <c r="AA14" s="77">
        <f>$F14*'National calculations'!$E$51</f>
        <v>0.5538919823706403</v>
      </c>
      <c r="AB14" s="77">
        <f>$F14*'National calculations'!$E$52</f>
        <v>3.5763945400847961</v>
      </c>
      <c r="AC14" s="78">
        <f t="shared" si="5"/>
        <v>7039642.0406443551</v>
      </c>
      <c r="AD14" s="78">
        <f t="shared" si="5"/>
        <v>472261.13145187194</v>
      </c>
      <c r="AE14" s="78">
        <f t="shared" si="5"/>
        <v>127214.85476089173</v>
      </c>
      <c r="AF14" s="78">
        <f t="shared" si="5"/>
        <v>220638.52091170236</v>
      </c>
      <c r="AG14" s="78">
        <f t="shared" si="5"/>
        <v>186594.03303898196</v>
      </c>
      <c r="AH14" s="78">
        <f t="shared" si="5"/>
        <v>111252.42961263386</v>
      </c>
      <c r="AI14" s="78">
        <f t="shared" si="5"/>
        <v>44077.672596894969</v>
      </c>
      <c r="AJ14" s="78">
        <f t="shared" si="5"/>
        <v>33752.482116887753</v>
      </c>
      <c r="AK14" s="78">
        <f t="shared" si="15"/>
        <v>723529.99303799262</v>
      </c>
      <c r="AL14" s="78">
        <f t="shared" si="6"/>
        <v>208604.32857447508</v>
      </c>
      <c r="AM14" s="78">
        <f t="shared" si="6"/>
        <v>82511.234197624683</v>
      </c>
      <c r="AN14" s="77">
        <f t="shared" si="7"/>
        <v>7.4309114831516672</v>
      </c>
      <c r="AO14" s="77">
        <f t="shared" si="8"/>
        <v>0.49850981690408463</v>
      </c>
      <c r="AP14" s="77">
        <f t="shared" si="9"/>
        <v>0.76374442089935335</v>
      </c>
      <c r="AQ14" s="77">
        <f t="shared" si="10"/>
        <v>0.22019873903948164</v>
      </c>
      <c r="AR14" s="77">
        <f t="shared" si="11"/>
        <v>8.7097280536159796E-2</v>
      </c>
      <c r="AS14" s="77">
        <f t="shared" si="16"/>
        <v>9.0004617405307457</v>
      </c>
      <c r="AT14" s="77">
        <v>0</v>
      </c>
      <c r="AU14" s="77">
        <v>0</v>
      </c>
      <c r="AV14" s="77">
        <f t="shared" si="12"/>
        <v>9</v>
      </c>
      <c r="AW14" s="221"/>
      <c r="AX14" s="76">
        <v>729.12</v>
      </c>
      <c r="AY14" s="76">
        <f t="shared" si="13"/>
        <v>2391.13</v>
      </c>
      <c r="BA14" s="24"/>
      <c r="BC14" s="24"/>
    </row>
    <row r="15" spans="1:55" x14ac:dyDescent="0.35">
      <c r="A15" s="75" t="s">
        <v>29</v>
      </c>
      <c r="B15" s="74">
        <v>891</v>
      </c>
      <c r="C15" s="75" t="s">
        <v>37</v>
      </c>
      <c r="D15" s="138">
        <f>'2YO 2026-27 rates'!D12</f>
        <v>7.86</v>
      </c>
      <c r="E15" s="138">
        <f t="shared" si="14"/>
        <v>7.86</v>
      </c>
      <c r="F15" s="76">
        <f>ACA!P22</f>
        <v>1.041449487209817</v>
      </c>
      <c r="G15" s="76">
        <f>'Formula factor data'!L19</f>
        <v>1127.19</v>
      </c>
      <c r="H15" s="76">
        <f>'Formula factor data'!M19</f>
        <v>4125.3999999999996</v>
      </c>
      <c r="I15" s="76">
        <f>'Formula factor data'!N19</f>
        <v>5252.59</v>
      </c>
      <c r="J15" s="76">
        <f>'Formula factor data'!X19</f>
        <v>1195.5941896783536</v>
      </c>
      <c r="K15" s="76">
        <f>'Formula factor data'!Y19</f>
        <v>74.768166582509792</v>
      </c>
      <c r="L15" s="76">
        <f>'Formula factor data'!Z19</f>
        <v>325.21626511818027</v>
      </c>
      <c r="M15" s="76">
        <f>'Formula factor data'!AA19</f>
        <v>180.85813267931425</v>
      </c>
      <c r="N15" s="76">
        <f>'Formula factor data'!AB19</f>
        <v>299.19896390872589</v>
      </c>
      <c r="O15" s="76">
        <f>'Formula factor data'!AC19</f>
        <v>666.34602515088136</v>
      </c>
      <c r="P15" s="76">
        <f>'Formula factor data'!AD19</f>
        <v>524.89059638488186</v>
      </c>
      <c r="Q15" s="76">
        <f>'Formula factor data'!AE19</f>
        <v>675.22804709876596</v>
      </c>
      <c r="R15" s="76">
        <f>'Formula factor data'!AF19</f>
        <v>118.80092631275662</v>
      </c>
      <c r="S15" s="77">
        <f>$F15*'National calculations'!$E$48</f>
        <v>7.4513329019519503</v>
      </c>
      <c r="T15" s="77">
        <f>$F15*'National calculations'!$E$49</f>
        <v>1.3397208973300232</v>
      </c>
      <c r="U15" s="77">
        <f>$F15*'National calculations'!$E$57</f>
        <v>1.3941572781830365</v>
      </c>
      <c r="V15" s="77">
        <f>$F15*'National calculations'!$E$58</f>
        <v>1.0583383717593857</v>
      </c>
      <c r="W15" s="77">
        <f>$F15*'National calculations'!$E$59</f>
        <v>0.99728038877326608</v>
      </c>
      <c r="X15" s="77">
        <f>$F15*'National calculations'!$E$60</f>
        <v>0.90569341429408867</v>
      </c>
      <c r="Y15" s="77">
        <f>$F15*'National calculations'!$E$61</f>
        <v>0.58005083836812399</v>
      </c>
      <c r="Z15" s="77">
        <f>$F15*'National calculations'!$E$62</f>
        <v>0.47828753339126079</v>
      </c>
      <c r="AA15" s="77">
        <f>$F15*'National calculations'!$E$51</f>
        <v>0.55541417250407898</v>
      </c>
      <c r="AB15" s="77">
        <f>$F15*'National calculations'!$E$52</f>
        <v>3.5862230854609201</v>
      </c>
      <c r="AC15" s="78">
        <f t="shared" si="5"/>
        <v>22309114.111854363</v>
      </c>
      <c r="AD15" s="78">
        <f t="shared" si="5"/>
        <v>913004.63676391414</v>
      </c>
      <c r="AE15" s="78">
        <f t="shared" si="5"/>
        <v>59415.992661922399</v>
      </c>
      <c r="AF15" s="78">
        <f t="shared" si="5"/>
        <v>196187.64592206085</v>
      </c>
      <c r="AG15" s="78">
        <f t="shared" si="5"/>
        <v>102808.77325660306</v>
      </c>
      <c r="AH15" s="78">
        <f t="shared" si="5"/>
        <v>154460.04277017619</v>
      </c>
      <c r="AI15" s="78">
        <f t="shared" si="5"/>
        <v>220313.30520326039</v>
      </c>
      <c r="AJ15" s="78">
        <f t="shared" si="5"/>
        <v>143097.71832775997</v>
      </c>
      <c r="AK15" s="78">
        <f t="shared" si="15"/>
        <v>876283.47814178281</v>
      </c>
      <c r="AL15" s="78">
        <f t="shared" si="6"/>
        <v>213767.79940761661</v>
      </c>
      <c r="AM15" s="78">
        <f t="shared" si="6"/>
        <v>242846.57597466116</v>
      </c>
      <c r="AN15" s="77">
        <f t="shared" si="7"/>
        <v>7.4513329019519494</v>
      </c>
      <c r="AO15" s="77">
        <f t="shared" si="8"/>
        <v>0.30494718236878299</v>
      </c>
      <c r="AP15" s="77">
        <f t="shared" si="9"/>
        <v>0.29268216924154766</v>
      </c>
      <c r="AQ15" s="77">
        <f t="shared" si="10"/>
        <v>7.1399295781872624E-2</v>
      </c>
      <c r="AR15" s="77">
        <f t="shared" si="11"/>
        <v>8.1111722886604398E-2</v>
      </c>
      <c r="AS15" s="77">
        <f t="shared" si="16"/>
        <v>8.2014732722307571</v>
      </c>
      <c r="AT15" s="77">
        <v>0</v>
      </c>
      <c r="AU15" s="77">
        <v>0</v>
      </c>
      <c r="AV15" s="77">
        <f t="shared" si="12"/>
        <v>8.1999999999999993</v>
      </c>
      <c r="AW15" s="221"/>
      <c r="AX15" s="76">
        <v>3404.38</v>
      </c>
      <c r="AY15" s="76">
        <f t="shared" si="13"/>
        <v>8656.9700000000012</v>
      </c>
      <c r="BA15" s="24"/>
      <c r="BC15" s="24"/>
    </row>
    <row r="16" spans="1:55" x14ac:dyDescent="0.35">
      <c r="A16" s="75" t="s">
        <v>29</v>
      </c>
      <c r="B16" s="74">
        <v>857</v>
      </c>
      <c r="C16" s="75" t="s">
        <v>38</v>
      </c>
      <c r="D16" s="138">
        <f>'2YO 2026-27 rates'!D13</f>
        <v>7.23</v>
      </c>
      <c r="E16" s="138">
        <f t="shared" si="14"/>
        <v>7.23</v>
      </c>
      <c r="F16" s="76">
        <f>ACA!P23</f>
        <v>1.0348040721807188</v>
      </c>
      <c r="G16" s="76">
        <f>'Formula factor data'!L20</f>
        <v>23.79</v>
      </c>
      <c r="H16" s="76">
        <f>'Formula factor data'!M20</f>
        <v>154.06</v>
      </c>
      <c r="I16" s="76">
        <f>'Formula factor data'!N20</f>
        <v>177.85</v>
      </c>
      <c r="J16" s="76">
        <f>'Formula factor data'!X20</f>
        <v>20.713182852807282</v>
      </c>
      <c r="K16" s="76">
        <f>'Formula factor data'!Y20</f>
        <v>0</v>
      </c>
      <c r="L16" s="76">
        <f>'Formula factor data'!Z20</f>
        <v>0</v>
      </c>
      <c r="M16" s="76">
        <f>'Formula factor data'!AA20</f>
        <v>0</v>
      </c>
      <c r="N16" s="76">
        <f>'Formula factor data'!AB20</f>
        <v>0</v>
      </c>
      <c r="O16" s="76">
        <f>'Formula factor data'!AC20</f>
        <v>0</v>
      </c>
      <c r="P16" s="76">
        <f>'Formula factor data'!AD20</f>
        <v>0</v>
      </c>
      <c r="Q16" s="76">
        <f>'Formula factor data'!AE20</f>
        <v>9.9741568784414998</v>
      </c>
      <c r="R16" s="76">
        <f>'Formula factor data'!AF20</f>
        <v>3.6143307638402242</v>
      </c>
      <c r="S16" s="77">
        <f>$F16*'National calculations'!$E$48</f>
        <v>7.4037864772222131</v>
      </c>
      <c r="T16" s="77">
        <f>$F16*'National calculations'!$E$49</f>
        <v>1.3311722336691805</v>
      </c>
      <c r="U16" s="77">
        <f>$F16*'National calculations'!$E$57</f>
        <v>1.3852612598517147</v>
      </c>
      <c r="V16" s="77">
        <f>$F16*'National calculations'!$E$58</f>
        <v>1.051585189960426</v>
      </c>
      <c r="W16" s="77">
        <f>$F16*'National calculations'!$E$59</f>
        <v>0.99091681361655415</v>
      </c>
      <c r="X16" s="77">
        <f>$F16*'National calculations'!$E$60</f>
        <v>0.89991424910074824</v>
      </c>
      <c r="Y16" s="77">
        <f>$F16*'National calculations'!$E$61</f>
        <v>0.57634957526677111</v>
      </c>
      <c r="Z16" s="77">
        <f>$F16*'National calculations'!$E$62</f>
        <v>0.47523561469365405</v>
      </c>
      <c r="AA16" s="77">
        <f>$F16*'National calculations'!$E$51</f>
        <v>0.55187011421353116</v>
      </c>
      <c r="AB16" s="77">
        <f>$F16*'National calculations'!$E$52</f>
        <v>3.5633396512833584</v>
      </c>
      <c r="AC16" s="78">
        <f t="shared" si="5"/>
        <v>750555.15223516314</v>
      </c>
      <c r="AD16" s="78">
        <f t="shared" si="5"/>
        <v>15716.503914204694</v>
      </c>
      <c r="AE16" s="78">
        <f t="shared" si="5"/>
        <v>0</v>
      </c>
      <c r="AF16" s="78">
        <f t="shared" si="5"/>
        <v>0</v>
      </c>
      <c r="AG16" s="78">
        <f t="shared" si="5"/>
        <v>0</v>
      </c>
      <c r="AH16" s="78">
        <f t="shared" si="5"/>
        <v>0</v>
      </c>
      <c r="AI16" s="78">
        <f t="shared" si="5"/>
        <v>0</v>
      </c>
      <c r="AJ16" s="78">
        <f t="shared" si="5"/>
        <v>0</v>
      </c>
      <c r="AK16" s="78">
        <f t="shared" si="15"/>
        <v>0</v>
      </c>
      <c r="AL16" s="78">
        <f t="shared" si="6"/>
        <v>3137.5302845428369</v>
      </c>
      <c r="AM16" s="78">
        <f t="shared" si="6"/>
        <v>7341.0802304777299</v>
      </c>
      <c r="AN16" s="77">
        <f t="shared" si="7"/>
        <v>7.4037864772222122</v>
      </c>
      <c r="AO16" s="77">
        <f t="shared" si="8"/>
        <v>0.15503409549940758</v>
      </c>
      <c r="AP16" s="77">
        <f t="shared" si="9"/>
        <v>0</v>
      </c>
      <c r="AQ16" s="77">
        <f t="shared" si="10"/>
        <v>3.0949896517791328E-2</v>
      </c>
      <c r="AR16" s="77">
        <f t="shared" si="11"/>
        <v>7.2415451918162163E-2</v>
      </c>
      <c r="AS16" s="77">
        <f t="shared" si="16"/>
        <v>7.6621859211575725</v>
      </c>
      <c r="AT16" s="77">
        <v>0</v>
      </c>
      <c r="AU16" s="77">
        <v>0</v>
      </c>
      <c r="AV16" s="77">
        <f t="shared" si="12"/>
        <v>7.66</v>
      </c>
      <c r="AW16" s="221"/>
      <c r="AX16" s="76">
        <v>127.13</v>
      </c>
      <c r="AY16" s="76">
        <f t="shared" si="13"/>
        <v>304.98</v>
      </c>
      <c r="BA16" s="24"/>
      <c r="BC16" s="24"/>
    </row>
    <row r="17" spans="1:55" x14ac:dyDescent="0.35">
      <c r="A17" s="75" t="s">
        <v>29</v>
      </c>
      <c r="B17" s="74">
        <v>941</v>
      </c>
      <c r="C17" s="75" t="s">
        <v>39</v>
      </c>
      <c r="D17" s="138">
        <f>'2YO 2026-27 rates'!D14</f>
        <v>8.0399999999999991</v>
      </c>
      <c r="E17" s="138">
        <f t="shared" si="14"/>
        <v>8.0399999999999991</v>
      </c>
      <c r="F17" s="76">
        <f>ACA!P24</f>
        <v>1.0790542827006033</v>
      </c>
      <c r="G17" s="76">
        <f>'Formula factor data'!L21</f>
        <v>439</v>
      </c>
      <c r="H17" s="76">
        <f>'Formula factor data'!M21</f>
        <v>2166.5300000000002</v>
      </c>
      <c r="I17" s="76">
        <f>'Formula factor data'!N21</f>
        <v>2605.5300000000002</v>
      </c>
      <c r="J17" s="76">
        <f>'Formula factor data'!X21</f>
        <v>417.72548656562179</v>
      </c>
      <c r="K17" s="76">
        <f>'Formula factor data'!Y21</f>
        <v>34.590008658008664</v>
      </c>
      <c r="L17" s="76">
        <f>'Formula factor data'!Z21</f>
        <v>68.642905380333957</v>
      </c>
      <c r="M17" s="76">
        <f>'Formula factor data'!AA21</f>
        <v>40.605662337662338</v>
      </c>
      <c r="N17" s="76">
        <f>'Formula factor data'!AB21</f>
        <v>92.275830550401977</v>
      </c>
      <c r="O17" s="76">
        <f>'Formula factor data'!AC21</f>
        <v>291.32951391465679</v>
      </c>
      <c r="P17" s="76">
        <f>'Formula factor data'!AD21</f>
        <v>222.79403092145949</v>
      </c>
      <c r="Q17" s="76">
        <f>'Formula factor data'!AE21</f>
        <v>648.08501731347599</v>
      </c>
      <c r="R17" s="76">
        <f>'Formula factor data'!AF21</f>
        <v>48.983365076758886</v>
      </c>
      <c r="S17" s="77">
        <f>$F17*'National calculations'!$E$48</f>
        <v>7.7203866134885315</v>
      </c>
      <c r="T17" s="77">
        <f>$F17*'National calculations'!$E$49</f>
        <v>1.3880957162507208</v>
      </c>
      <c r="U17" s="77">
        <f>$F17*'National calculations'!$E$57</f>
        <v>1.4444976931257942</v>
      </c>
      <c r="V17" s="77">
        <f>$F17*'National calculations'!$E$58</f>
        <v>1.096552993321771</v>
      </c>
      <c r="W17" s="77">
        <f>$F17*'National calculations'!$E$59</f>
        <v>1.0332903206301292</v>
      </c>
      <c r="X17" s="77">
        <f>$F17*'National calculations'!$E$60</f>
        <v>0.93839631159266845</v>
      </c>
      <c r="Y17" s="77">
        <f>$F17*'National calculations'!$E$61</f>
        <v>0.60099539057058515</v>
      </c>
      <c r="Z17" s="77">
        <f>$F17*'National calculations'!$E$62</f>
        <v>0.49555760275118499</v>
      </c>
      <c r="AA17" s="77">
        <f>$F17*'National calculations'!$E$51</f>
        <v>0.57546914072501232</v>
      </c>
      <c r="AB17" s="77">
        <f>$F17*'National calculations'!$E$52</f>
        <v>3.7157149017893341</v>
      </c>
      <c r="AC17" s="78">
        <f t="shared" si="5"/>
        <v>11465948.391834382</v>
      </c>
      <c r="AD17" s="78">
        <f t="shared" si="5"/>
        <v>330510.48632817791</v>
      </c>
      <c r="AE17" s="78">
        <f t="shared" si="5"/>
        <v>28480.156995666017</v>
      </c>
      <c r="AF17" s="78">
        <f t="shared" si="5"/>
        <v>42904.232518111734</v>
      </c>
      <c r="AG17" s="78">
        <f t="shared" si="5"/>
        <v>23915.739578080669</v>
      </c>
      <c r="AH17" s="78">
        <f t="shared" si="5"/>
        <v>49357.040451458954</v>
      </c>
      <c r="AI17" s="78">
        <f t="shared" si="5"/>
        <v>99799.986149930381</v>
      </c>
      <c r="AJ17" s="78">
        <f t="shared" si="5"/>
        <v>62932.147246305751</v>
      </c>
      <c r="AK17" s="78">
        <f t="shared" si="15"/>
        <v>307389.30293955351</v>
      </c>
      <c r="AL17" s="78">
        <f t="shared" si="6"/>
        <v>212583.16897718023</v>
      </c>
      <c r="AM17" s="78">
        <f t="shared" si="6"/>
        <v>103744.68514663514</v>
      </c>
      <c r="AN17" s="77">
        <f t="shared" si="7"/>
        <v>7.7203866134885315</v>
      </c>
      <c r="AO17" s="77">
        <f t="shared" si="8"/>
        <v>0.22254319024171187</v>
      </c>
      <c r="AP17" s="77">
        <f t="shared" si="9"/>
        <v>0.20697496434173543</v>
      </c>
      <c r="AQ17" s="77">
        <f t="shared" si="10"/>
        <v>0.1431389882404504</v>
      </c>
      <c r="AR17" s="77">
        <f t="shared" si="11"/>
        <v>6.98545860364303E-2</v>
      </c>
      <c r="AS17" s="77">
        <f t="shared" si="16"/>
        <v>8.3628983423488599</v>
      </c>
      <c r="AT17" s="77">
        <v>0</v>
      </c>
      <c r="AU17" s="77">
        <v>0</v>
      </c>
      <c r="AV17" s="77">
        <f t="shared" si="12"/>
        <v>8.36</v>
      </c>
      <c r="AW17" s="221"/>
      <c r="AX17" s="76">
        <v>1787.87</v>
      </c>
      <c r="AY17" s="76">
        <f t="shared" si="13"/>
        <v>4393.3999999999996</v>
      </c>
      <c r="BA17" s="24"/>
      <c r="BC17" s="24"/>
    </row>
    <row r="18" spans="1:55" x14ac:dyDescent="0.35">
      <c r="A18" s="75" t="s">
        <v>40</v>
      </c>
      <c r="B18" s="74">
        <v>822</v>
      </c>
      <c r="C18" s="75" t="s">
        <v>41</v>
      </c>
      <c r="D18" s="138">
        <f>'2YO 2026-27 rates'!D15</f>
        <v>8.48</v>
      </c>
      <c r="E18" s="138">
        <f t="shared" si="14"/>
        <v>8.48</v>
      </c>
      <c r="F18" s="76">
        <f>ACA!P25</f>
        <v>1.1246932725396357</v>
      </c>
      <c r="G18" s="76">
        <f>'Formula factor data'!L22</f>
        <v>264.58999999999997</v>
      </c>
      <c r="H18" s="76">
        <f>'Formula factor data'!M22</f>
        <v>794.03</v>
      </c>
      <c r="I18" s="76">
        <f>'Formula factor data'!N22</f>
        <v>1058.6199999999999</v>
      </c>
      <c r="J18" s="76">
        <f>'Formula factor data'!X22</f>
        <v>228.06365307850487</v>
      </c>
      <c r="K18" s="76">
        <f>'Formula factor data'!Y22</f>
        <v>0</v>
      </c>
      <c r="L18" s="76">
        <f>'Formula factor data'!Z22</f>
        <v>7.1585657086929437</v>
      </c>
      <c r="M18" s="76">
        <f>'Formula factor data'!AA22</f>
        <v>20.345397277337838</v>
      </c>
      <c r="N18" s="76">
        <f>'Formula factor data'!AB22</f>
        <v>103.42243615980068</v>
      </c>
      <c r="O18" s="76">
        <f>'Formula factor data'!AC22</f>
        <v>86.185363466500561</v>
      </c>
      <c r="P18" s="76">
        <f>'Formula factor data'!AD22</f>
        <v>170.76946881395139</v>
      </c>
      <c r="Q18" s="76">
        <f>'Formula factor data'!AE22</f>
        <v>292.57966888491796</v>
      </c>
      <c r="R18" s="76">
        <f>'Formula factor data'!AF22</f>
        <v>21.667387737097485</v>
      </c>
      <c r="S18" s="77">
        <f>$F18*'National calculations'!$E$48</f>
        <v>8.0469231481701406</v>
      </c>
      <c r="T18" s="77">
        <f>$F18*'National calculations'!$E$49</f>
        <v>1.4468057249177717</v>
      </c>
      <c r="U18" s="77">
        <f>$F18*'National calculations'!$E$57</f>
        <v>1.5055932437352397</v>
      </c>
      <c r="V18" s="77">
        <f>$F18*'National calculations'!$E$58</f>
        <v>1.1429320974340511</v>
      </c>
      <c r="W18" s="77">
        <f>$F18*'National calculations'!$E$59</f>
        <v>1.0769937071974698</v>
      </c>
      <c r="X18" s="77">
        <f>$F18*'National calculations'!$E$60</f>
        <v>0.97808612184260024</v>
      </c>
      <c r="Y18" s="77">
        <f>$F18*'National calculations'!$E$61</f>
        <v>0.62641470724750781</v>
      </c>
      <c r="Z18" s="77">
        <f>$F18*'National calculations'!$E$62</f>
        <v>0.5165173901865423</v>
      </c>
      <c r="AA18" s="77">
        <f>$F18*'National calculations'!$E$51</f>
        <v>0.59980881546361187</v>
      </c>
      <c r="AB18" s="77">
        <f>$F18*'National calculations'!$E$52</f>
        <v>3.8728724029143788</v>
      </c>
      <c r="AC18" s="78">
        <f t="shared" si="5"/>
        <v>4855621.2563760467</v>
      </c>
      <c r="AD18" s="78">
        <f t="shared" si="5"/>
        <v>188079.36538419561</v>
      </c>
      <c r="AE18" s="78">
        <f t="shared" si="5"/>
        <v>0</v>
      </c>
      <c r="AF18" s="78">
        <f t="shared" si="5"/>
        <v>4663.6000764318633</v>
      </c>
      <c r="AG18" s="78">
        <f t="shared" si="5"/>
        <v>12489.762957731469</v>
      </c>
      <c r="AH18" s="78">
        <f t="shared" si="5"/>
        <v>57658.94821218041</v>
      </c>
      <c r="AI18" s="78">
        <f t="shared" si="5"/>
        <v>30773.034158186161</v>
      </c>
      <c r="AJ18" s="78">
        <f t="shared" si="5"/>
        <v>50277.078202534853</v>
      </c>
      <c r="AK18" s="78">
        <f t="shared" si="15"/>
        <v>155862.42360706476</v>
      </c>
      <c r="AL18" s="78">
        <f t="shared" si="6"/>
        <v>100030.3628348811</v>
      </c>
      <c r="AM18" s="78">
        <f t="shared" si="6"/>
        <v>47831.565965842659</v>
      </c>
      <c r="AN18" s="77">
        <f t="shared" si="7"/>
        <v>8.0469231481701371</v>
      </c>
      <c r="AO18" s="77">
        <f t="shared" si="8"/>
        <v>0.31169239096147949</v>
      </c>
      <c r="AP18" s="77">
        <f t="shared" si="9"/>
        <v>0.25830123031252661</v>
      </c>
      <c r="AQ18" s="77">
        <f t="shared" si="10"/>
        <v>0.16577418206967412</v>
      </c>
      <c r="AR18" s="77">
        <f t="shared" si="11"/>
        <v>7.9268319142138138E-2</v>
      </c>
      <c r="AS18" s="77">
        <f t="shared" si="16"/>
        <v>8.8619592706559551</v>
      </c>
      <c r="AT18" s="77">
        <v>0</v>
      </c>
      <c r="AU18" s="77">
        <v>0</v>
      </c>
      <c r="AV18" s="77">
        <f t="shared" si="12"/>
        <v>8.86</v>
      </c>
      <c r="AW18" s="221"/>
      <c r="AX18" s="76">
        <v>655.25</v>
      </c>
      <c r="AY18" s="76">
        <f t="shared" si="13"/>
        <v>1713.87</v>
      </c>
      <c r="BA18" s="24"/>
      <c r="BC18" s="24"/>
    </row>
    <row r="19" spans="1:55" x14ac:dyDescent="0.35">
      <c r="A19" s="75" t="s">
        <v>40</v>
      </c>
      <c r="B19" s="74">
        <v>873</v>
      </c>
      <c r="C19" s="75" t="s">
        <v>42</v>
      </c>
      <c r="D19" s="138">
        <f>'2YO 2026-27 rates'!D16</f>
        <v>8.4</v>
      </c>
      <c r="E19" s="138">
        <f t="shared" si="14"/>
        <v>8.4</v>
      </c>
      <c r="F19" s="76">
        <f>ACA!P26</f>
        <v>1.1263386751227182</v>
      </c>
      <c r="G19" s="76">
        <f>'Formula factor data'!L23</f>
        <v>721.56</v>
      </c>
      <c r="H19" s="76">
        <f>'Formula factor data'!M23</f>
        <v>3033.24</v>
      </c>
      <c r="I19" s="76">
        <f>'Formula factor data'!N23</f>
        <v>3754.7999999999997</v>
      </c>
      <c r="J19" s="76">
        <f>'Formula factor data'!X23</f>
        <v>809.21655737704907</v>
      </c>
      <c r="K19" s="76">
        <f>'Formula factor data'!Y23</f>
        <v>5.1687860277036908</v>
      </c>
      <c r="L19" s="76">
        <f>'Formula factor data'!Z23</f>
        <v>20.459778026327108</v>
      </c>
      <c r="M19" s="76">
        <f>'Formula factor data'!AA23</f>
        <v>44.365413404456675</v>
      </c>
      <c r="N19" s="76">
        <f>'Formula factor data'!AB23</f>
        <v>78.823986922481282</v>
      </c>
      <c r="O19" s="76">
        <f>'Formula factor data'!AC23</f>
        <v>312.06545642261028</v>
      </c>
      <c r="P19" s="76">
        <f>'Formula factor data'!AD23</f>
        <v>289.4520175514067</v>
      </c>
      <c r="Q19" s="76">
        <f>'Formula factor data'!AE23</f>
        <v>712.58074097363999</v>
      </c>
      <c r="R19" s="76">
        <f>'Formula factor data'!AF23</f>
        <v>71.477580071174373</v>
      </c>
      <c r="S19" s="77">
        <f>$F19*'National calculations'!$E$48</f>
        <v>8.0586956273492572</v>
      </c>
      <c r="T19" s="77">
        <f>$F19*'National calculations'!$E$49</f>
        <v>1.4489223712382595</v>
      </c>
      <c r="U19" s="77">
        <f>$F19*'National calculations'!$E$57</f>
        <v>1.5077958949582881</v>
      </c>
      <c r="V19" s="77">
        <f>$F19*'National calculations'!$E$58</f>
        <v>1.1446041830340294</v>
      </c>
      <c r="W19" s="77">
        <f>$F19*'National calculations'!$E$59</f>
        <v>1.0785693263205263</v>
      </c>
      <c r="X19" s="77">
        <f>$F19*'National calculations'!$E$60</f>
        <v>0.97951704125027395</v>
      </c>
      <c r="Y19" s="77">
        <f>$F19*'National calculations'!$E$61</f>
        <v>0.62733113877826518</v>
      </c>
      <c r="Z19" s="77">
        <f>$F19*'National calculations'!$E$62</f>
        <v>0.51727304425576315</v>
      </c>
      <c r="AA19" s="77">
        <f>$F19*'National calculations'!$E$51</f>
        <v>0.6006863231347398</v>
      </c>
      <c r="AB19" s="77">
        <f>$F19*'National calculations'!$E$52</f>
        <v>3.8785383337163966</v>
      </c>
      <c r="AC19" s="78">
        <f t="shared" si="5"/>
        <v>17247510.494695462</v>
      </c>
      <c r="AD19" s="78">
        <f t="shared" si="5"/>
        <v>668320.4247012086</v>
      </c>
      <c r="AE19" s="78">
        <f t="shared" si="5"/>
        <v>4442.2803820589479</v>
      </c>
      <c r="AF19" s="78">
        <f t="shared" si="5"/>
        <v>13348.458082342584</v>
      </c>
      <c r="AG19" s="78">
        <f t="shared" si="5"/>
        <v>27275.169207118593</v>
      </c>
      <c r="AH19" s="78">
        <f t="shared" si="5"/>
        <v>44009.379916419712</v>
      </c>
      <c r="AI19" s="78">
        <f t="shared" si="5"/>
        <v>111587.97554604446</v>
      </c>
      <c r="AJ19" s="78">
        <f t="shared" si="5"/>
        <v>85343.66398232957</v>
      </c>
      <c r="AK19" s="78">
        <f t="shared" si="15"/>
        <v>286006.92711631383</v>
      </c>
      <c r="AL19" s="78">
        <f t="shared" si="6"/>
        <v>243981.37798228802</v>
      </c>
      <c r="AM19" s="78">
        <f t="shared" si="6"/>
        <v>158020.26455517978</v>
      </c>
      <c r="AN19" s="77">
        <f t="shared" si="7"/>
        <v>8.0586956273492572</v>
      </c>
      <c r="AO19" s="77">
        <f t="shared" si="8"/>
        <v>0.31226482719719167</v>
      </c>
      <c r="AP19" s="77">
        <f t="shared" si="9"/>
        <v>0.13363335964646605</v>
      </c>
      <c r="AQ19" s="77">
        <f t="shared" si="10"/>
        <v>0.11399741803347298</v>
      </c>
      <c r="AR19" s="77">
        <f t="shared" si="11"/>
        <v>7.3833102777067491E-2</v>
      </c>
      <c r="AS19" s="77">
        <f t="shared" si="16"/>
        <v>8.6924243350034551</v>
      </c>
      <c r="AT19" s="77">
        <v>0</v>
      </c>
      <c r="AU19" s="77">
        <v>0</v>
      </c>
      <c r="AV19" s="77">
        <f t="shared" si="12"/>
        <v>8.69</v>
      </c>
      <c r="AW19" s="221"/>
      <c r="AX19" s="76">
        <v>2503.11</v>
      </c>
      <c r="AY19" s="76">
        <f t="shared" si="13"/>
        <v>6257.91</v>
      </c>
      <c r="BA19" s="24"/>
      <c r="BC19" s="24"/>
    </row>
    <row r="20" spans="1:55" x14ac:dyDescent="0.35">
      <c r="A20" s="75" t="s">
        <v>40</v>
      </c>
      <c r="B20" s="74">
        <v>823</v>
      </c>
      <c r="C20" s="75" t="s">
        <v>43</v>
      </c>
      <c r="D20" s="138">
        <f>'2YO 2026-27 rates'!D17</f>
        <v>8.11</v>
      </c>
      <c r="E20" s="138">
        <f t="shared" si="14"/>
        <v>8.11</v>
      </c>
      <c r="F20" s="76">
        <f>ACA!P27</f>
        <v>1.1253412276696515</v>
      </c>
      <c r="G20" s="76">
        <f>'Formula factor data'!L24</f>
        <v>315.77999999999997</v>
      </c>
      <c r="H20" s="76">
        <f>'Formula factor data'!M24</f>
        <v>1761.58</v>
      </c>
      <c r="I20" s="76">
        <f>'Formula factor data'!N24</f>
        <v>2077.3599999999997</v>
      </c>
      <c r="J20" s="76">
        <f>'Formula factor data'!X24</f>
        <v>263.42629812614052</v>
      </c>
      <c r="K20" s="76">
        <f>'Formula factor data'!Y24</f>
        <v>0</v>
      </c>
      <c r="L20" s="76">
        <f>'Formula factor data'!Z24</f>
        <v>7.0272981230903522</v>
      </c>
      <c r="M20" s="76">
        <f>'Formula factor data'!AA24</f>
        <v>77.526966390222597</v>
      </c>
      <c r="N20" s="76">
        <f>'Formula factor data'!AB24</f>
        <v>32.30290266259275</v>
      </c>
      <c r="O20" s="76">
        <f>'Formula factor data'!AC24</f>
        <v>158.11420776953295</v>
      </c>
      <c r="P20" s="76">
        <f>'Formula factor data'!AD24</f>
        <v>147.68660410301175</v>
      </c>
      <c r="Q20" s="76">
        <f>'Formula factor data'!AE24</f>
        <v>253.84751639497597</v>
      </c>
      <c r="R20" s="76">
        <f>'Formula factor data'!AF24</f>
        <v>37.594914153132244</v>
      </c>
      <c r="S20" s="77">
        <f>$F20*'National calculations'!$E$48</f>
        <v>8.0515591189383535</v>
      </c>
      <c r="T20" s="77">
        <f>$F20*'National calculations'!$E$49</f>
        <v>1.4476392545693539</v>
      </c>
      <c r="U20" s="77">
        <f>$F20*'National calculations'!$E$57</f>
        <v>1.5064606418870865</v>
      </c>
      <c r="V20" s="77">
        <f>$F20*'National calculations'!$E$58</f>
        <v>1.1435905602646501</v>
      </c>
      <c r="W20" s="77">
        <f>$F20*'National calculations'!$E$59</f>
        <v>1.077614181787842</v>
      </c>
      <c r="X20" s="77">
        <f>$F20*'National calculations'!$E$60</f>
        <v>0.97864961407263207</v>
      </c>
      <c r="Y20" s="77">
        <f>$F20*'National calculations'!$E$61</f>
        <v>0.626775595529663</v>
      </c>
      <c r="Z20" s="77">
        <f>$F20*'National calculations'!$E$62</f>
        <v>0.516814964734986</v>
      </c>
      <c r="AA20" s="77">
        <f>$F20*'National calculations'!$E$51</f>
        <v>0.60015437563410234</v>
      </c>
      <c r="AB20" s="77">
        <f>$F20*'National calculations'!$E$52</f>
        <v>3.8751036312880478</v>
      </c>
      <c r="AC20" s="78">
        <f t="shared" si="5"/>
        <v>9533812.505251132</v>
      </c>
      <c r="AD20" s="78">
        <f t="shared" si="5"/>
        <v>217367.36241637557</v>
      </c>
      <c r="AE20" s="78">
        <f t="shared" si="5"/>
        <v>0</v>
      </c>
      <c r="AF20" s="78">
        <f t="shared" si="5"/>
        <v>4580.7205247070233</v>
      </c>
      <c r="AG20" s="78">
        <f t="shared" si="5"/>
        <v>47620.170318263154</v>
      </c>
      <c r="AH20" s="78">
        <f t="shared" si="5"/>
        <v>18019.537237778153</v>
      </c>
      <c r="AI20" s="78">
        <f t="shared" si="5"/>
        <v>56488.21223977644</v>
      </c>
      <c r="AJ20" s="78">
        <f t="shared" si="5"/>
        <v>43506.188842056879</v>
      </c>
      <c r="AK20" s="78">
        <f t="shared" si="15"/>
        <v>170214.82916258165</v>
      </c>
      <c r="AL20" s="78">
        <f t="shared" si="6"/>
        <v>86838.187693727785</v>
      </c>
      <c r="AM20" s="78">
        <f t="shared" si="6"/>
        <v>83039.987361076142</v>
      </c>
      <c r="AN20" s="77">
        <f t="shared" si="7"/>
        <v>8.0515591189383535</v>
      </c>
      <c r="AO20" s="77">
        <f t="shared" si="8"/>
        <v>0.18357253911372634</v>
      </c>
      <c r="AP20" s="77">
        <f t="shared" si="9"/>
        <v>0.14375096627583803</v>
      </c>
      <c r="AQ20" s="77">
        <f t="shared" si="10"/>
        <v>7.3337167225851277E-2</v>
      </c>
      <c r="AR20" s="77">
        <f t="shared" si="11"/>
        <v>7.0129485670642158E-2</v>
      </c>
      <c r="AS20" s="77">
        <f t="shared" si="16"/>
        <v>8.5223492772244107</v>
      </c>
      <c r="AT20" s="77">
        <v>0</v>
      </c>
      <c r="AU20" s="77">
        <v>0</v>
      </c>
      <c r="AV20" s="77">
        <f t="shared" si="12"/>
        <v>8.52</v>
      </c>
      <c r="AW20" s="221"/>
      <c r="AX20" s="76">
        <v>1453.69</v>
      </c>
      <c r="AY20" s="76">
        <f t="shared" si="13"/>
        <v>3531.0499999999997</v>
      </c>
      <c r="BA20" s="24"/>
      <c r="BC20" s="24"/>
    </row>
    <row r="21" spans="1:55" x14ac:dyDescent="0.35">
      <c r="A21" s="75" t="s">
        <v>40</v>
      </c>
      <c r="B21" s="74">
        <v>881</v>
      </c>
      <c r="C21" s="75" t="s">
        <v>44</v>
      </c>
      <c r="D21" s="138">
        <f>'2YO 2026-27 rates'!D18</f>
        <v>8.1999999999999993</v>
      </c>
      <c r="E21" s="138">
        <f t="shared" si="14"/>
        <v>8.1999999999999993</v>
      </c>
      <c r="F21" s="76">
        <f>ACA!P28</f>
        <v>1.0996643502580801</v>
      </c>
      <c r="G21" s="76">
        <f>'Formula factor data'!L25</f>
        <v>2127.16</v>
      </c>
      <c r="H21" s="76">
        <f>'Formula factor data'!M25</f>
        <v>7469.19</v>
      </c>
      <c r="I21" s="76">
        <f>'Formula factor data'!N25</f>
        <v>9596.3499999999985</v>
      </c>
      <c r="J21" s="76">
        <f>'Formula factor data'!X25</f>
        <v>1942.1354535608575</v>
      </c>
      <c r="K21" s="76">
        <f>'Formula factor data'!Y25</f>
        <v>148.4278157769304</v>
      </c>
      <c r="L21" s="76">
        <f>'Formula factor data'!Z25</f>
        <v>254.31699714013342</v>
      </c>
      <c r="M21" s="76">
        <f>'Formula factor data'!AA25</f>
        <v>343.62525917540512</v>
      </c>
      <c r="N21" s="76">
        <f>'Formula factor data'!AB25</f>
        <v>473.18513226882737</v>
      </c>
      <c r="O21" s="76">
        <f>'Formula factor data'!AC25</f>
        <v>819.21176596758801</v>
      </c>
      <c r="P21" s="76">
        <f>'Formula factor data'!AD25</f>
        <v>1121.8993070781694</v>
      </c>
      <c r="Q21" s="76">
        <f>'Formula factor data'!AE25</f>
        <v>1174.7405833175346</v>
      </c>
      <c r="R21" s="76">
        <f>'Formula factor data'!AF25</f>
        <v>215.43826837872828</v>
      </c>
      <c r="S21" s="77">
        <f>$F21*'National calculations'!$E$48</f>
        <v>7.8678469333489982</v>
      </c>
      <c r="T21" s="77">
        <f>$F21*'National calculations'!$E$49</f>
        <v>1.4146085126381007</v>
      </c>
      <c r="U21" s="77">
        <f>$F21*'National calculations'!$E$57</f>
        <v>1.4720877741061802</v>
      </c>
      <c r="V21" s="77">
        <f>$F21*'National calculations'!$E$58</f>
        <v>1.1174972883725751</v>
      </c>
      <c r="W21" s="77">
        <f>$F21*'National calculations'!$E$59</f>
        <v>1.0530262909664636</v>
      </c>
      <c r="X21" s="77">
        <f>$F21*'National calculations'!$E$60</f>
        <v>0.95631979485729868</v>
      </c>
      <c r="Y21" s="77">
        <f>$F21*'National calculations'!$E$61</f>
        <v>0.612474475358045</v>
      </c>
      <c r="Z21" s="77">
        <f>$F21*'National calculations'!$E$62</f>
        <v>0.50502281301452911</v>
      </c>
      <c r="AA21" s="77">
        <f>$F21*'National calculations'!$E$51</f>
        <v>0.58646067104719579</v>
      </c>
      <c r="AB21" s="77">
        <f>$F21*'National calculations'!$E$52</f>
        <v>3.7866855066772898</v>
      </c>
      <c r="AC21" s="78">
        <f t="shared" si="5"/>
        <v>43036489.363740884</v>
      </c>
      <c r="AD21" s="78">
        <f t="shared" si="5"/>
        <v>1565995.9668229653</v>
      </c>
      <c r="AE21" s="78">
        <f t="shared" si="5"/>
        <v>124544.30057722707</v>
      </c>
      <c r="AF21" s="78">
        <f t="shared" si="5"/>
        <v>161993.17617395837</v>
      </c>
      <c r="AG21" s="78">
        <f t="shared" si="5"/>
        <v>206252.46632656397</v>
      </c>
      <c r="AH21" s="78">
        <f t="shared" si="5"/>
        <v>257934.29591388381</v>
      </c>
      <c r="AI21" s="78">
        <f t="shared" si="5"/>
        <v>285995.38904383749</v>
      </c>
      <c r="AJ21" s="78">
        <f t="shared" si="5"/>
        <v>322953.30406841083</v>
      </c>
      <c r="AK21" s="78">
        <f t="shared" si="15"/>
        <v>1359672.9321038814</v>
      </c>
      <c r="AL21" s="78">
        <f t="shared" si="6"/>
        <v>392695.3159553021</v>
      </c>
      <c r="AM21" s="78">
        <f t="shared" si="6"/>
        <v>465004.27201842808</v>
      </c>
      <c r="AN21" s="77">
        <f t="shared" si="7"/>
        <v>7.8678469333489991</v>
      </c>
      <c r="AO21" s="77">
        <f t="shared" si="8"/>
        <v>0.28629232419653811</v>
      </c>
      <c r="AP21" s="77">
        <f t="shared" si="9"/>
        <v>0.24857274994702969</v>
      </c>
      <c r="AQ21" s="77">
        <f t="shared" si="10"/>
        <v>7.1791790711966078E-2</v>
      </c>
      <c r="AR21" s="77">
        <f t="shared" si="11"/>
        <v>8.5011172836899726E-2</v>
      </c>
      <c r="AS21" s="77">
        <f t="shared" si="16"/>
        <v>8.5595149710414322</v>
      </c>
      <c r="AT21" s="77">
        <v>0</v>
      </c>
      <c r="AU21" s="77">
        <v>0</v>
      </c>
      <c r="AV21" s="77">
        <f t="shared" si="12"/>
        <v>8.56</v>
      </c>
      <c r="AW21" s="221"/>
      <c r="AX21" s="76">
        <v>6163.76</v>
      </c>
      <c r="AY21" s="76">
        <f t="shared" si="13"/>
        <v>15760.109999999999</v>
      </c>
      <c r="BA21" s="24"/>
      <c r="BC21" s="24"/>
    </row>
    <row r="22" spans="1:55" x14ac:dyDescent="0.35">
      <c r="A22" s="75" t="s">
        <v>40</v>
      </c>
      <c r="B22" s="74">
        <v>919</v>
      </c>
      <c r="C22" s="75" t="s">
        <v>45</v>
      </c>
      <c r="D22" s="138">
        <f>'2YO 2026-27 rates'!D19</f>
        <v>8.99</v>
      </c>
      <c r="E22" s="138">
        <f t="shared" si="14"/>
        <v>8.99</v>
      </c>
      <c r="F22" s="76">
        <f>ACA!P29</f>
        <v>1.2116964264259558</v>
      </c>
      <c r="G22" s="76">
        <f>'Formula factor data'!L26</f>
        <v>1736.09</v>
      </c>
      <c r="H22" s="76">
        <f>'Formula factor data'!M26</f>
        <v>5684.98</v>
      </c>
      <c r="I22" s="76">
        <f>'Formula factor data'!N26</f>
        <v>7421.07</v>
      </c>
      <c r="J22" s="76">
        <f>'Formula factor data'!X26</f>
        <v>1198.4540967751684</v>
      </c>
      <c r="K22" s="76">
        <f>'Formula factor data'!Y26</f>
        <v>0</v>
      </c>
      <c r="L22" s="76">
        <f>'Formula factor data'!Z26</f>
        <v>42.895124805889459</v>
      </c>
      <c r="M22" s="76">
        <f>'Formula factor data'!AA26</f>
        <v>119.93562259159143</v>
      </c>
      <c r="N22" s="76">
        <f>'Formula factor data'!AB26</f>
        <v>144.15749654914589</v>
      </c>
      <c r="O22" s="76">
        <f>'Formula factor data'!AC26</f>
        <v>546.9661934203715</v>
      </c>
      <c r="P22" s="76">
        <f>'Formula factor data'!AD26</f>
        <v>910.0808942025651</v>
      </c>
      <c r="Q22" s="76">
        <f>'Formula factor data'!AE26</f>
        <v>1589.9546535407039</v>
      </c>
      <c r="R22" s="76">
        <f>'Formula factor data'!AF26</f>
        <v>145.89655801161251</v>
      </c>
      <c r="S22" s="77">
        <f>$F22*'National calculations'!$E$48</f>
        <v>8.6694108166441826</v>
      </c>
      <c r="T22" s="77">
        <f>$F22*'National calculations'!$E$49</f>
        <v>1.5587266052164435</v>
      </c>
      <c r="U22" s="77">
        <f>$F22*'National calculations'!$E$57</f>
        <v>1.6220617635291861</v>
      </c>
      <c r="V22" s="77">
        <f>$F22*'National calculations'!$E$58</f>
        <v>1.2313461562557331</v>
      </c>
      <c r="W22" s="77">
        <f>$F22*'National calculations'!$E$59</f>
        <v>1.1603069549332854</v>
      </c>
      <c r="X22" s="77">
        <f>$F22*'National calculations'!$E$60</f>
        <v>1.0537481529496164</v>
      </c>
      <c r="Y22" s="77">
        <f>$F22*'National calculations'!$E$61</f>
        <v>0.67487241256323727</v>
      </c>
      <c r="Z22" s="77">
        <f>$F22*'National calculations'!$E$62</f>
        <v>0.55647374369249469</v>
      </c>
      <c r="AA22" s="77">
        <f>$F22*'National calculations'!$E$51</f>
        <v>0.64620836274312388</v>
      </c>
      <c r="AB22" s="77">
        <f>$F22*'National calculations'!$E$52</f>
        <v>4.1724670763065124</v>
      </c>
      <c r="AC22" s="78">
        <f t="shared" si="5"/>
        <v>36671693.581571974</v>
      </c>
      <c r="AD22" s="78">
        <f t="shared" si="5"/>
        <v>1064795.5028912353</v>
      </c>
      <c r="AE22" s="78">
        <f t="shared" si="5"/>
        <v>0</v>
      </c>
      <c r="AF22" s="78">
        <f t="shared" si="5"/>
        <v>30106.685819549901</v>
      </c>
      <c r="AG22" s="78">
        <f t="shared" si="5"/>
        <v>79322.418111248015</v>
      </c>
      <c r="AH22" s="78">
        <f t="shared" si="5"/>
        <v>86586.246561826832</v>
      </c>
      <c r="AI22" s="78">
        <f t="shared" si="5"/>
        <v>210405.46489015775</v>
      </c>
      <c r="AJ22" s="78">
        <f t="shared" si="5"/>
        <v>288668.58968815138</v>
      </c>
      <c r="AK22" s="78">
        <f t="shared" si="15"/>
        <v>695089.40507093386</v>
      </c>
      <c r="AL22" s="78">
        <f t="shared" si="6"/>
        <v>585641.93629519898</v>
      </c>
      <c r="AM22" s="78">
        <f t="shared" si="6"/>
        <v>346986.69336444093</v>
      </c>
      <c r="AN22" s="77">
        <f t="shared" si="7"/>
        <v>8.6694108166441826</v>
      </c>
      <c r="AO22" s="77">
        <f t="shared" si="8"/>
        <v>0.25172411603368477</v>
      </c>
      <c r="AP22" s="77">
        <f t="shared" si="9"/>
        <v>0.16432335183682051</v>
      </c>
      <c r="AQ22" s="77">
        <f t="shared" si="10"/>
        <v>0.13844930629954294</v>
      </c>
      <c r="AR22" s="77">
        <f t="shared" si="11"/>
        <v>8.2029759165443319E-2</v>
      </c>
      <c r="AS22" s="77">
        <f t="shared" si="16"/>
        <v>9.3059373499796738</v>
      </c>
      <c r="AT22" s="77">
        <v>0</v>
      </c>
      <c r="AU22" s="77">
        <v>0</v>
      </c>
      <c r="AV22" s="77">
        <f t="shared" si="12"/>
        <v>9.31</v>
      </c>
      <c r="AW22" s="221"/>
      <c r="AX22" s="76">
        <v>4691.38</v>
      </c>
      <c r="AY22" s="76">
        <f t="shared" si="13"/>
        <v>12112.45</v>
      </c>
      <c r="BA22" s="24"/>
      <c r="BC22" s="24"/>
    </row>
    <row r="23" spans="1:55" x14ac:dyDescent="0.35">
      <c r="A23" s="75" t="s">
        <v>40</v>
      </c>
      <c r="B23" s="74">
        <v>821</v>
      </c>
      <c r="C23" s="75" t="s">
        <v>46</v>
      </c>
      <c r="D23" s="138">
        <f>'2YO 2026-27 rates'!D20</f>
        <v>8.6300000000000008</v>
      </c>
      <c r="E23" s="138">
        <f t="shared" si="14"/>
        <v>8.6300000000000008</v>
      </c>
      <c r="F23" s="76">
        <f>ACA!P30</f>
        <v>1.0973874954061957</v>
      </c>
      <c r="G23" s="76">
        <f>'Formula factor data'!L27</f>
        <v>624.04999999999995</v>
      </c>
      <c r="H23" s="76">
        <f>'Formula factor data'!M27</f>
        <v>702.2</v>
      </c>
      <c r="I23" s="76">
        <f>'Formula factor data'!N27</f>
        <v>1326.25</v>
      </c>
      <c r="J23" s="76">
        <f>'Formula factor data'!X27</f>
        <v>329.29591770927379</v>
      </c>
      <c r="K23" s="76">
        <f>'Formula factor data'!Y27</f>
        <v>50.294791026429017</v>
      </c>
      <c r="L23" s="76">
        <f>'Formula factor data'!Z27</f>
        <v>43.202980946527347</v>
      </c>
      <c r="M23" s="76">
        <f>'Formula factor data'!AA27</f>
        <v>69.124769514443756</v>
      </c>
      <c r="N23" s="76">
        <f>'Formula factor data'!AB27</f>
        <v>59.016902274124156</v>
      </c>
      <c r="O23" s="76">
        <f>'Formula factor data'!AC27</f>
        <v>224.16641057160419</v>
      </c>
      <c r="P23" s="76">
        <f>'Formula factor data'!AD27</f>
        <v>289.37845728334361</v>
      </c>
      <c r="Q23" s="76">
        <f>'Formula factor data'!AE27</f>
        <v>703.49659973062501</v>
      </c>
      <c r="R23" s="76">
        <f>'Formula factor data'!AF27</f>
        <v>25.906819972979058</v>
      </c>
      <c r="S23" s="77">
        <f>$F23*'National calculations'!$E$48</f>
        <v>7.8515565575994577</v>
      </c>
      <c r="T23" s="77">
        <f>$F23*'National calculations'!$E$49</f>
        <v>1.4116795659510857</v>
      </c>
      <c r="U23" s="77">
        <f>$F23*'National calculations'!$E$57</f>
        <v>1.4690398166179823</v>
      </c>
      <c r="V23" s="77">
        <f>$F23*'National calculations'!$E$58</f>
        <v>1.11518351042533</v>
      </c>
      <c r="W23" s="77">
        <f>$F23*'National calculations'!$E$59</f>
        <v>1.0508460002084827</v>
      </c>
      <c r="X23" s="77">
        <f>$F23*'National calculations'!$E$60</f>
        <v>0.954339734883214</v>
      </c>
      <c r="Y23" s="77">
        <f>$F23*'National calculations'!$E$61</f>
        <v>0.61120634706003574</v>
      </c>
      <c r="Z23" s="77">
        <f>$F23*'National calculations'!$E$62</f>
        <v>0.5039771633652933</v>
      </c>
      <c r="AA23" s="77">
        <f>$F23*'National calculations'!$E$51</f>
        <v>0.585246404326628</v>
      </c>
      <c r="AB23" s="77">
        <f>$F23*'National calculations'!$E$52</f>
        <v>3.7788451749738798</v>
      </c>
      <c r="AC23" s="78">
        <f t="shared" si="5"/>
        <v>5935482.3241742803</v>
      </c>
      <c r="AD23" s="78">
        <f t="shared" si="5"/>
        <v>264970.38136333652</v>
      </c>
      <c r="AE23" s="78">
        <f t="shared" si="5"/>
        <v>42114.478834193862</v>
      </c>
      <c r="AF23" s="78">
        <f t="shared" si="5"/>
        <v>27462.173613088598</v>
      </c>
      <c r="AG23" s="78">
        <f t="shared" si="5"/>
        <v>41404.507908964297</v>
      </c>
      <c r="AH23" s="78">
        <f t="shared" si="5"/>
        <v>32103.639675852231</v>
      </c>
      <c r="AI23" s="78">
        <f t="shared" si="5"/>
        <v>78096.801775247324</v>
      </c>
      <c r="AJ23" s="78">
        <f t="shared" si="5"/>
        <v>83128.876403189992</v>
      </c>
      <c r="AK23" s="78">
        <f t="shared" si="15"/>
        <v>304310.4782105363</v>
      </c>
      <c r="AL23" s="78">
        <f t="shared" si="6"/>
        <v>234679.74760556367</v>
      </c>
      <c r="AM23" s="78">
        <f t="shared" si="6"/>
        <v>55801.78114267104</v>
      </c>
      <c r="AN23" s="77">
        <f t="shared" si="7"/>
        <v>7.8515565575994577</v>
      </c>
      <c r="AO23" s="77">
        <f t="shared" si="8"/>
        <v>0.3505073087135096</v>
      </c>
      <c r="AP23" s="77">
        <f t="shared" si="9"/>
        <v>0.40254705519193917</v>
      </c>
      <c r="AQ23" s="77">
        <f t="shared" si="10"/>
        <v>0.31043834529565112</v>
      </c>
      <c r="AR23" s="77">
        <f t="shared" si="11"/>
        <v>7.3815541303531643E-2</v>
      </c>
      <c r="AS23" s="77">
        <f t="shared" si="16"/>
        <v>8.9888648081040916</v>
      </c>
      <c r="AT23" s="77">
        <v>0</v>
      </c>
      <c r="AU23" s="77">
        <v>0</v>
      </c>
      <c r="AV23" s="77">
        <f t="shared" si="12"/>
        <v>8.99</v>
      </c>
      <c r="AW23" s="221"/>
      <c r="AX23" s="76">
        <v>579.47</v>
      </c>
      <c r="AY23" s="76">
        <f t="shared" si="13"/>
        <v>1905.72</v>
      </c>
      <c r="BA23" s="24"/>
      <c r="BC23" s="24"/>
    </row>
    <row r="24" spans="1:55" x14ac:dyDescent="0.35">
      <c r="A24" s="75" t="s">
        <v>40</v>
      </c>
      <c r="B24" s="74">
        <v>926</v>
      </c>
      <c r="C24" s="75" t="s">
        <v>47</v>
      </c>
      <c r="D24" s="138">
        <f>'2YO 2026-27 rates'!D21</f>
        <v>7.94</v>
      </c>
      <c r="E24" s="138">
        <f t="shared" si="14"/>
        <v>7.94</v>
      </c>
      <c r="F24" s="76">
        <f>ACA!P31</f>
        <v>1.0514211958998412</v>
      </c>
      <c r="G24" s="76">
        <f>'Formula factor data'!L28</f>
        <v>1090.17</v>
      </c>
      <c r="H24" s="76">
        <f>'Formula factor data'!M28</f>
        <v>3401.65</v>
      </c>
      <c r="I24" s="76">
        <f>'Formula factor data'!N28</f>
        <v>4491.82</v>
      </c>
      <c r="J24" s="76">
        <f>'Formula factor data'!X28</f>
        <v>1037.9417629474024</v>
      </c>
      <c r="K24" s="76">
        <f>'Formula factor data'!Y28</f>
        <v>71.612007010972647</v>
      </c>
      <c r="L24" s="76">
        <f>'Formula factor data'!Z28</f>
        <v>220.9834372974141</v>
      </c>
      <c r="M24" s="76">
        <f>'Formula factor data'!AA28</f>
        <v>187.22657254675983</v>
      </c>
      <c r="N24" s="76">
        <f>'Formula factor data'!AB28</f>
        <v>260.99556772071355</v>
      </c>
      <c r="O24" s="76">
        <f>'Formula factor data'!AC28</f>
        <v>324.41101971235798</v>
      </c>
      <c r="P24" s="76">
        <f>'Formula factor data'!AD28</f>
        <v>393.48981969471333</v>
      </c>
      <c r="Q24" s="76">
        <f>'Formula factor data'!AE28</f>
        <v>674.32346804917995</v>
      </c>
      <c r="R24" s="76">
        <f>'Formula factor data'!AF28</f>
        <v>106.18985771562681</v>
      </c>
      <c r="S24" s="77">
        <f>$F24*'National calculations'!$E$48</f>
        <v>7.5226781971037333</v>
      </c>
      <c r="T24" s="77">
        <f>$F24*'National calculations'!$E$49</f>
        <v>1.3525485060409401</v>
      </c>
      <c r="U24" s="77">
        <f>$F24*'National calculations'!$E$57</f>
        <v>1.4075061063469101</v>
      </c>
      <c r="V24" s="77">
        <f>$F24*'National calculations'!$E$58</f>
        <v>1.0684717887596986</v>
      </c>
      <c r="W24" s="77">
        <f>$F24*'National calculations'!$E$59</f>
        <v>1.0068291855620224</v>
      </c>
      <c r="X24" s="77">
        <f>$F24*'National calculations'!$E$60</f>
        <v>0.91436528076551027</v>
      </c>
      <c r="Y24" s="77">
        <f>$F24*'National calculations'!$E$61</f>
        <v>0.58560473037791083</v>
      </c>
      <c r="Z24" s="77">
        <f>$F24*'National calculations'!$E$62</f>
        <v>0.48286705838178684</v>
      </c>
      <c r="AA24" s="77">
        <f>$F24*'National calculations'!$E$51</f>
        <v>0.56073217246330864</v>
      </c>
      <c r="AB24" s="77">
        <f>$F24*'National calculations'!$E$52</f>
        <v>3.6205605855939931</v>
      </c>
      <c r="AC24" s="78">
        <f t="shared" si="5"/>
        <v>19260594.336209256</v>
      </c>
      <c r="AD24" s="78">
        <f t="shared" si="5"/>
        <v>800203.95107424492</v>
      </c>
      <c r="AE24" s="78">
        <f t="shared" si="5"/>
        <v>57452.77217874999</v>
      </c>
      <c r="AF24" s="78">
        <f t="shared" si="5"/>
        <v>134585.30406519779</v>
      </c>
      <c r="AG24" s="78">
        <f t="shared" si="5"/>
        <v>107447.95120510916</v>
      </c>
      <c r="AH24" s="78">
        <f t="shared" si="5"/>
        <v>136027.8127677773</v>
      </c>
      <c r="AI24" s="78">
        <f t="shared" si="5"/>
        <v>108286.67780625875</v>
      </c>
      <c r="AJ24" s="78">
        <f t="shared" si="5"/>
        <v>108301.86489132457</v>
      </c>
      <c r="AK24" s="78">
        <f t="shared" si="15"/>
        <v>652102.38291441754</v>
      </c>
      <c r="AL24" s="78">
        <f t="shared" si="6"/>
        <v>215525.47201385922</v>
      </c>
      <c r="AM24" s="78">
        <f t="shared" si="6"/>
        <v>219146.08365796859</v>
      </c>
      <c r="AN24" s="77">
        <f t="shared" si="7"/>
        <v>7.5226781971037333</v>
      </c>
      <c r="AO24" s="77">
        <f t="shared" si="8"/>
        <v>0.3125384767938183</v>
      </c>
      <c r="AP24" s="77">
        <f t="shared" si="9"/>
        <v>0.25469392546248698</v>
      </c>
      <c r="AQ24" s="77">
        <f t="shared" si="10"/>
        <v>8.417854303649952E-2</v>
      </c>
      <c r="AR24" s="77">
        <f t="shared" si="11"/>
        <v>8.5592658084035572E-2</v>
      </c>
      <c r="AS24" s="77">
        <f t="shared" si="16"/>
        <v>8.2596818004805748</v>
      </c>
      <c r="AT24" s="77">
        <v>0</v>
      </c>
      <c r="AU24" s="77">
        <v>0</v>
      </c>
      <c r="AV24" s="77">
        <f t="shared" si="12"/>
        <v>8.26</v>
      </c>
      <c r="AW24" s="221"/>
      <c r="AX24" s="76">
        <v>2807.13</v>
      </c>
      <c r="AY24" s="76">
        <f t="shared" si="13"/>
        <v>7298.95</v>
      </c>
      <c r="BA24" s="24"/>
      <c r="BC24" s="24"/>
    </row>
    <row r="25" spans="1:55" x14ac:dyDescent="0.35">
      <c r="A25" s="75" t="s">
        <v>40</v>
      </c>
      <c r="B25" s="74">
        <v>874</v>
      </c>
      <c r="C25" s="75" t="s">
        <v>48</v>
      </c>
      <c r="D25" s="138">
        <f>'2YO 2026-27 rates'!D22</f>
        <v>8.81</v>
      </c>
      <c r="E25" s="138">
        <f t="shared" si="14"/>
        <v>8.81</v>
      </c>
      <c r="F25" s="76">
        <f>ACA!P32</f>
        <v>1.1090394503442969</v>
      </c>
      <c r="G25" s="76">
        <f>'Formula factor data'!L29</f>
        <v>534.87</v>
      </c>
      <c r="H25" s="76">
        <f>'Formula factor data'!M29</f>
        <v>944.64</v>
      </c>
      <c r="I25" s="76">
        <f>'Formula factor data'!N29</f>
        <v>1479.51</v>
      </c>
      <c r="J25" s="76">
        <f>'Formula factor data'!X29</f>
        <v>453.55947045574351</v>
      </c>
      <c r="K25" s="76">
        <f>'Formula factor data'!Y29</f>
        <v>14.615771736845792</v>
      </c>
      <c r="L25" s="76">
        <f>'Formula factor data'!Z29</f>
        <v>118.06641140615147</v>
      </c>
      <c r="M25" s="76">
        <f>'Formula factor data'!AA29</f>
        <v>111.63961816016256</v>
      </c>
      <c r="N25" s="76">
        <f>'Formula factor data'!AB29</f>
        <v>128.74318083093954</v>
      </c>
      <c r="O25" s="76">
        <f>'Formula factor data'!AC29</f>
        <v>280.39476984516216</v>
      </c>
      <c r="P25" s="76">
        <f>'Formula factor data'!AD29</f>
        <v>281.94963917886918</v>
      </c>
      <c r="Q25" s="76">
        <f>'Formula factor data'!AE29</f>
        <v>619.95633465567596</v>
      </c>
      <c r="R25" s="76">
        <f>'Formula factor data'!AF29</f>
        <v>45.55317330210773</v>
      </c>
      <c r="S25" s="77">
        <f>$F25*'National calculations'!$E$48</f>
        <v>7.9349236303846613</v>
      </c>
      <c r="T25" s="77">
        <f>$F25*'National calculations'!$E$49</f>
        <v>1.4266686438824063</v>
      </c>
      <c r="U25" s="77">
        <f>$F25*'National calculations'!$E$57</f>
        <v>1.4846379401770384</v>
      </c>
      <c r="V25" s="77">
        <f>$F25*'National calculations'!$E$58</f>
        <v>1.1270244217402341</v>
      </c>
      <c r="W25" s="77">
        <f>$F25*'National calculations'!$E$59</f>
        <v>1.0620037820244499</v>
      </c>
      <c r="X25" s="77">
        <f>$F25*'National calculations'!$E$60</f>
        <v>0.96447282245077604</v>
      </c>
      <c r="Y25" s="77">
        <f>$F25*'National calculations'!$E$61</f>
        <v>0.61769607729993503</v>
      </c>
      <c r="Z25" s="77">
        <f>$F25*'National calculations'!$E$62</f>
        <v>0.50932834444029806</v>
      </c>
      <c r="AA25" s="77">
        <f>$F25*'National calculations'!$E$51</f>
        <v>0.59146049439002479</v>
      </c>
      <c r="AB25" s="77">
        <f>$F25*'National calculations'!$E$52</f>
        <v>3.8189685897942378</v>
      </c>
      <c r="AC25" s="78">
        <f t="shared" si="5"/>
        <v>6691685.3504225342</v>
      </c>
      <c r="AD25" s="78">
        <f t="shared" si="5"/>
        <v>368835.07254201715</v>
      </c>
      <c r="AE25" s="78">
        <f t="shared" si="5"/>
        <v>12368.50366992845</v>
      </c>
      <c r="AF25" s="78">
        <f t="shared" si="5"/>
        <v>75846.325553918577</v>
      </c>
      <c r="AG25" s="78">
        <f t="shared" si="5"/>
        <v>67580.167124619111</v>
      </c>
      <c r="AH25" s="78">
        <f t="shared" si="5"/>
        <v>70776.500422764933</v>
      </c>
      <c r="AI25" s="78">
        <f t="shared" si="5"/>
        <v>98723.28717440163</v>
      </c>
      <c r="AJ25" s="78">
        <f t="shared" si="5"/>
        <v>81854.817474952317</v>
      </c>
      <c r="AK25" s="78">
        <f t="shared" si="15"/>
        <v>407149.60142058501</v>
      </c>
      <c r="AL25" s="78">
        <f t="shared" si="6"/>
        <v>209007.41771153404</v>
      </c>
      <c r="AM25" s="78">
        <f t="shared" si="6"/>
        <v>99160.69866353563</v>
      </c>
      <c r="AN25" s="77">
        <f t="shared" si="7"/>
        <v>7.9349236303846613</v>
      </c>
      <c r="AO25" s="77">
        <f t="shared" si="8"/>
        <v>0.43736039272131838</v>
      </c>
      <c r="AP25" s="77">
        <f t="shared" si="9"/>
        <v>0.48279332099945488</v>
      </c>
      <c r="AQ25" s="77">
        <f t="shared" si="10"/>
        <v>0.24783859534283223</v>
      </c>
      <c r="AR25" s="77">
        <f t="shared" si="11"/>
        <v>0.11758361755324591</v>
      </c>
      <c r="AS25" s="77">
        <f t="shared" si="16"/>
        <v>9.2204995570015118</v>
      </c>
      <c r="AT25" s="77">
        <v>0</v>
      </c>
      <c r="AU25" s="77">
        <v>0</v>
      </c>
      <c r="AV25" s="77">
        <f t="shared" si="12"/>
        <v>9.2200000000000006</v>
      </c>
      <c r="AW25" s="221"/>
      <c r="AX25" s="76">
        <v>779.54</v>
      </c>
      <c r="AY25" s="76">
        <f t="shared" si="13"/>
        <v>2259.0500000000002</v>
      </c>
      <c r="BA25" s="24"/>
      <c r="BC25" s="24"/>
    </row>
    <row r="26" spans="1:55" x14ac:dyDescent="0.35">
      <c r="A26" s="75" t="s">
        <v>40</v>
      </c>
      <c r="B26" s="74">
        <v>882</v>
      </c>
      <c r="C26" s="75" t="s">
        <v>49</v>
      </c>
      <c r="D26" s="138">
        <f>'2YO 2026-27 rates'!D23</f>
        <v>8.4</v>
      </c>
      <c r="E26" s="138">
        <f t="shared" si="14"/>
        <v>8.4</v>
      </c>
      <c r="F26" s="76">
        <f>ACA!P33</f>
        <v>1.0951993952469801</v>
      </c>
      <c r="G26" s="76">
        <f>'Formula factor data'!L30</f>
        <v>262.79000000000002</v>
      </c>
      <c r="H26" s="76">
        <f>'Formula factor data'!M30</f>
        <v>695.5</v>
      </c>
      <c r="I26" s="76">
        <f>'Formula factor data'!N30</f>
        <v>958.29</v>
      </c>
      <c r="J26" s="76">
        <f>'Formula factor data'!X30</f>
        <v>236.97396230158728</v>
      </c>
      <c r="K26" s="76">
        <f>'Formula factor data'!Y30</f>
        <v>81.548449860167793</v>
      </c>
      <c r="L26" s="76">
        <f>'Formula factor data'!Z30</f>
        <v>38.955656212544945</v>
      </c>
      <c r="M26" s="76">
        <f>'Formula factor data'!AA30</f>
        <v>89.87558030363563</v>
      </c>
      <c r="N26" s="76">
        <f>'Formula factor data'!AB30</f>
        <v>87.099870155813022</v>
      </c>
      <c r="O26" s="76">
        <f>'Formula factor data'!AC30</f>
        <v>119.92982121454254</v>
      </c>
      <c r="P26" s="76">
        <f>'Formula factor data'!AD30</f>
        <v>91.215578306032754</v>
      </c>
      <c r="Q26" s="76">
        <f>'Formula factor data'!AE30</f>
        <v>163.17460459890901</v>
      </c>
      <c r="R26" s="76">
        <f>'Formula factor data'!AF30</f>
        <v>25.870705990220049</v>
      </c>
      <c r="S26" s="77">
        <f>$F26*'National calculations'!$E$48</f>
        <v>7.8359012013778022</v>
      </c>
      <c r="T26" s="77">
        <f>$F26*'National calculations'!$E$49</f>
        <v>1.4088647933243248</v>
      </c>
      <c r="U26" s="77">
        <f>$F26*'National calculations'!$E$57</f>
        <v>1.4661106723821569</v>
      </c>
      <c r="V26" s="77">
        <f>$F26*'National calculations'!$E$58</f>
        <v>1.112959926479886</v>
      </c>
      <c r="W26" s="77">
        <f>$F26*'National calculations'!$E$59</f>
        <v>1.0487506999521989</v>
      </c>
      <c r="X26" s="77">
        <f>$F26*'National calculations'!$E$60</f>
        <v>0.95243686016067053</v>
      </c>
      <c r="Y26" s="77">
        <f>$F26*'National calculations'!$E$61</f>
        <v>0.60998765201301353</v>
      </c>
      <c r="Z26" s="77">
        <f>$F26*'National calculations'!$E$62</f>
        <v>0.50297227446687143</v>
      </c>
      <c r="AA26" s="77">
        <f>$F26*'National calculations'!$E$51</f>
        <v>0.58407947126437954</v>
      </c>
      <c r="AB26" s="77">
        <f>$F26*'National calculations'!$E$52</f>
        <v>3.771310469353828</v>
      </c>
      <c r="AC26" s="78">
        <f t="shared" si="5"/>
        <v>4280167.4844929501</v>
      </c>
      <c r="AD26" s="78">
        <f t="shared" si="5"/>
        <v>190302.63528012511</v>
      </c>
      <c r="AE26" s="78">
        <f t="shared" si="5"/>
        <v>68148.660014041525</v>
      </c>
      <c r="AF26" s="78">
        <f t="shared" si="5"/>
        <v>24712.968036345148</v>
      </c>
      <c r="AG26" s="78">
        <f t="shared" si="5"/>
        <v>53726.534318667327</v>
      </c>
      <c r="AH26" s="78">
        <f t="shared" si="5"/>
        <v>47285.562305414642</v>
      </c>
      <c r="AI26" s="78">
        <f t="shared" si="5"/>
        <v>41698.754727929612</v>
      </c>
      <c r="AJ26" s="78">
        <f t="shared" si="5"/>
        <v>26150.976925815899</v>
      </c>
      <c r="AK26" s="78">
        <f t="shared" si="15"/>
        <v>261723.45632821412</v>
      </c>
      <c r="AL26" s="78">
        <f t="shared" si="6"/>
        <v>54324.953963405831</v>
      </c>
      <c r="AM26" s="78">
        <f t="shared" si="6"/>
        <v>55612.884679780247</v>
      </c>
      <c r="AN26" s="77">
        <f t="shared" si="7"/>
        <v>7.8359012013778031</v>
      </c>
      <c r="AO26" s="77">
        <f t="shared" si="8"/>
        <v>0.34839586390473881</v>
      </c>
      <c r="AP26" s="77">
        <f t="shared" si="9"/>
        <v>0.47914927471908414</v>
      </c>
      <c r="AQ26" s="77">
        <f t="shared" si="10"/>
        <v>9.9455213743130974E-2</v>
      </c>
      <c r="AR26" s="77">
        <f t="shared" si="11"/>
        <v>0.10181308826189533</v>
      </c>
      <c r="AS26" s="77">
        <f t="shared" si="16"/>
        <v>8.8647146420066516</v>
      </c>
      <c r="AT26" s="77">
        <v>0</v>
      </c>
      <c r="AU26" s="77">
        <v>0</v>
      </c>
      <c r="AV26" s="77">
        <f t="shared" si="12"/>
        <v>8.86</v>
      </c>
      <c r="AW26" s="221"/>
      <c r="AX26" s="76">
        <v>573.94000000000005</v>
      </c>
      <c r="AY26" s="76">
        <f t="shared" si="13"/>
        <v>1532.23</v>
      </c>
      <c r="BA26" s="24"/>
      <c r="BC26" s="24"/>
    </row>
    <row r="27" spans="1:55" x14ac:dyDescent="0.35">
      <c r="A27" s="75" t="s">
        <v>40</v>
      </c>
      <c r="B27" s="74">
        <v>935</v>
      </c>
      <c r="C27" s="75" t="s">
        <v>50</v>
      </c>
      <c r="D27" s="138">
        <f>'2YO 2026-27 rates'!D24</f>
        <v>7.95</v>
      </c>
      <c r="E27" s="138">
        <f t="shared" si="14"/>
        <v>7.95</v>
      </c>
      <c r="F27" s="76">
        <f>ACA!P34</f>
        <v>1.0607689381881062</v>
      </c>
      <c r="G27" s="76">
        <f>'Formula factor data'!L31</f>
        <v>963.41</v>
      </c>
      <c r="H27" s="76">
        <f>'Formula factor data'!M31</f>
        <v>2946.27</v>
      </c>
      <c r="I27" s="76">
        <f>'Formula factor data'!N31</f>
        <v>3909.68</v>
      </c>
      <c r="J27" s="76">
        <f>'Formula factor data'!X31</f>
        <v>883.8538715906792</v>
      </c>
      <c r="K27" s="76">
        <f>'Formula factor data'!Y31</f>
        <v>58.845021329112228</v>
      </c>
      <c r="L27" s="76">
        <f>'Formula factor data'!Z31</f>
        <v>59.579272932149273</v>
      </c>
      <c r="M27" s="76">
        <f>'Formula factor data'!AA31</f>
        <v>185.55586939607758</v>
      </c>
      <c r="N27" s="76">
        <f>'Formula factor data'!AB31</f>
        <v>143.61214877000225</v>
      </c>
      <c r="O27" s="76">
        <f>'Formula factor data'!AC31</f>
        <v>314.6792584444504</v>
      </c>
      <c r="P27" s="76">
        <f>'Formula factor data'!AD31</f>
        <v>415.37662114667449</v>
      </c>
      <c r="Q27" s="76">
        <f>'Formula factor data'!AE31</f>
        <v>502.73413358587999</v>
      </c>
      <c r="R27" s="76">
        <f>'Formula factor data'!AF31</f>
        <v>94.844271698922412</v>
      </c>
      <c r="S27" s="77">
        <f>$F27*'National calculations'!$E$48</f>
        <v>7.5895591553517683</v>
      </c>
      <c r="T27" s="77">
        <f>$F27*'National calculations'!$E$49</f>
        <v>1.3645734442066846</v>
      </c>
      <c r="U27" s="77">
        <f>$F27*'National calculations'!$E$57</f>
        <v>1.4200196493519379</v>
      </c>
      <c r="V27" s="77">
        <f>$F27*'National calculations'!$E$58</f>
        <v>1.0779711206759242</v>
      </c>
      <c r="W27" s="77">
        <f>$F27*'National calculations'!$E$59</f>
        <v>1.0157804790984657</v>
      </c>
      <c r="X27" s="77">
        <f>$F27*'National calculations'!$E$60</f>
        <v>0.92249451673228011</v>
      </c>
      <c r="Y27" s="77">
        <f>$F27*'National calculations'!$E$61</f>
        <v>0.59081109498584206</v>
      </c>
      <c r="Z27" s="77">
        <f>$F27*'National calculations'!$E$62</f>
        <v>0.48716002569008099</v>
      </c>
      <c r="AA27" s="77">
        <f>$F27*'National calculations'!$E$51</f>
        <v>0.5657174056518407</v>
      </c>
      <c r="AB27" s="77">
        <f>$F27*'National calculations'!$E$52</f>
        <v>3.6527494623497234</v>
      </c>
      <c r="AC27" s="78">
        <f t="shared" si="5"/>
        <v>16913466.153942548</v>
      </c>
      <c r="AD27" s="78">
        <f t="shared" si="5"/>
        <v>687467.60738718638</v>
      </c>
      <c r="AE27" s="78">
        <f t="shared" si="5"/>
        <v>47629.819335707754</v>
      </c>
      <c r="AF27" s="78">
        <f t="shared" si="5"/>
        <v>36608.09929868365</v>
      </c>
      <c r="AG27" s="78">
        <f t="shared" si="5"/>
        <v>107435.89705136762</v>
      </c>
      <c r="AH27" s="78">
        <f t="shared" si="5"/>
        <v>75514.40927258649</v>
      </c>
      <c r="AI27" s="78">
        <f t="shared" si="5"/>
        <v>105972.11843301216</v>
      </c>
      <c r="AJ27" s="78">
        <f t="shared" si="5"/>
        <v>115342.2846944576</v>
      </c>
      <c r="AK27" s="78">
        <f t="shared" si="15"/>
        <v>488502.62808581529</v>
      </c>
      <c r="AL27" s="78">
        <f t="shared" si="6"/>
        <v>162111.10637735308</v>
      </c>
      <c r="AM27" s="78">
        <f t="shared" si="6"/>
        <v>197472.14659945827</v>
      </c>
      <c r="AN27" s="77">
        <f t="shared" si="7"/>
        <v>7.5895591553517674</v>
      </c>
      <c r="AO27" s="77">
        <f t="shared" si="8"/>
        <v>0.30848650573241437</v>
      </c>
      <c r="AP27" s="77">
        <f t="shared" si="9"/>
        <v>0.2192051918664745</v>
      </c>
      <c r="AQ27" s="77">
        <f t="shared" si="10"/>
        <v>7.2743920163499301E-2</v>
      </c>
      <c r="AR27" s="77">
        <f t="shared" si="11"/>
        <v>8.8611436858052298E-2</v>
      </c>
      <c r="AS27" s="77">
        <f t="shared" si="16"/>
        <v>8.2786062099722049</v>
      </c>
      <c r="AT27" s="77">
        <v>0</v>
      </c>
      <c r="AU27" s="77">
        <v>0</v>
      </c>
      <c r="AV27" s="77">
        <f t="shared" si="12"/>
        <v>8.2799999999999994</v>
      </c>
      <c r="AW27" s="221"/>
      <c r="AX27" s="76">
        <v>2431.33</v>
      </c>
      <c r="AY27" s="76">
        <f t="shared" si="13"/>
        <v>6341.01</v>
      </c>
      <c r="BA27" s="24"/>
      <c r="BC27" s="24"/>
    </row>
    <row r="28" spans="1:55" x14ac:dyDescent="0.35">
      <c r="A28" s="75" t="s">
        <v>40</v>
      </c>
      <c r="B28" s="74">
        <v>883</v>
      </c>
      <c r="C28" s="75" t="s">
        <v>51</v>
      </c>
      <c r="D28" s="138">
        <f>'2YO 2026-27 rates'!D25</f>
        <v>8.75</v>
      </c>
      <c r="E28" s="138">
        <f t="shared" si="14"/>
        <v>8.75</v>
      </c>
      <c r="F28" s="76">
        <f>ACA!P35</f>
        <v>1.1354733903118686</v>
      </c>
      <c r="G28" s="76">
        <f>'Formula factor data'!L32</f>
        <v>309.64999999999998</v>
      </c>
      <c r="H28" s="76">
        <f>'Formula factor data'!M32</f>
        <v>833.99</v>
      </c>
      <c r="I28" s="76">
        <f>'Formula factor data'!N32</f>
        <v>1143.6399999999999</v>
      </c>
      <c r="J28" s="76">
        <f>'Formula factor data'!X32</f>
        <v>257.28613498275763</v>
      </c>
      <c r="K28" s="76">
        <f>'Formula factor data'!Y32</f>
        <v>17.465143323805634</v>
      </c>
      <c r="L28" s="76">
        <f>'Formula factor data'!Z32</f>
        <v>51.741654552878721</v>
      </c>
      <c r="M28" s="76">
        <f>'Formula factor data'!AA32</f>
        <v>66.778489179256837</v>
      </c>
      <c r="N28" s="76">
        <f>'Formula factor data'!AB32</f>
        <v>108.43332298897508</v>
      </c>
      <c r="O28" s="76">
        <f>'Formula factor data'!AC32</f>
        <v>175.21181216823192</v>
      </c>
      <c r="P28" s="76">
        <f>'Formula factor data'!AD32</f>
        <v>236.5733050224581</v>
      </c>
      <c r="Q28" s="76">
        <f>'Formula factor data'!AE32</f>
        <v>299.64233701170798</v>
      </c>
      <c r="R28" s="76">
        <f>'Formula factor data'!AF32</f>
        <v>23.236336228084546</v>
      </c>
      <c r="S28" s="77">
        <f>$F28*'National calculations'!$E$48</f>
        <v>8.1240524254223292</v>
      </c>
      <c r="T28" s="77">
        <f>$F28*'National calculations'!$E$49</f>
        <v>1.4606732712870463</v>
      </c>
      <c r="U28" s="77">
        <f>$F28*'National calculations'!$E$57</f>
        <v>1.5200242649574922</v>
      </c>
      <c r="V28" s="77">
        <f>$F28*'National calculations'!$E$58</f>
        <v>1.1538870332524034</v>
      </c>
      <c r="W28" s="77">
        <f>$F28*'National calculations'!$E$59</f>
        <v>1.0873166274878403</v>
      </c>
      <c r="X28" s="77">
        <f>$F28*'National calculations'!$E$60</f>
        <v>0.9874610188409978</v>
      </c>
      <c r="Y28" s="77">
        <f>$F28*'National calculations'!$E$61</f>
        <v>0.63241885476333548</v>
      </c>
      <c r="Z28" s="77">
        <f>$F28*'National calculations'!$E$62</f>
        <v>0.52146817848906679</v>
      </c>
      <c r="AA28" s="77">
        <f>$F28*'National calculations'!$E$51</f>
        <v>0.60555794709744881</v>
      </c>
      <c r="AB28" s="77">
        <f>$F28*'National calculations'!$E$52</f>
        <v>3.9099936533384816</v>
      </c>
      <c r="AC28" s="78">
        <f t="shared" si="5"/>
        <v>5295865.0500116954</v>
      </c>
      <c r="AD28" s="78">
        <f t="shared" si="5"/>
        <v>214212.25885197715</v>
      </c>
      <c r="AE28" s="78">
        <f t="shared" si="5"/>
        <v>15132.041736592599</v>
      </c>
      <c r="AF28" s="78">
        <f t="shared" si="5"/>
        <v>34031.293832527401</v>
      </c>
      <c r="AG28" s="78">
        <f t="shared" si="5"/>
        <v>41387.336136579986</v>
      </c>
      <c r="AH28" s="78">
        <f t="shared" si="5"/>
        <v>61031.997369154742</v>
      </c>
      <c r="AI28" s="78">
        <f t="shared" si="5"/>
        <v>63160.134547691865</v>
      </c>
      <c r="AJ28" s="78">
        <f t="shared" si="5"/>
        <v>70318.306756043778</v>
      </c>
      <c r="AK28" s="78">
        <f t="shared" si="15"/>
        <v>285061.11037859041</v>
      </c>
      <c r="AL28" s="78">
        <f t="shared" si="6"/>
        <v>103426.95512464631</v>
      </c>
      <c r="AM28" s="78">
        <f t="shared" si="6"/>
        <v>51786.738491830278</v>
      </c>
      <c r="AN28" s="77">
        <f t="shared" si="7"/>
        <v>8.1240524254223292</v>
      </c>
      <c r="AO28" s="77">
        <f t="shared" si="8"/>
        <v>0.3286095103722021</v>
      </c>
      <c r="AP28" s="77">
        <f t="shared" si="9"/>
        <v>0.4372942632213892</v>
      </c>
      <c r="AQ28" s="77">
        <f t="shared" si="10"/>
        <v>0.15866076603152371</v>
      </c>
      <c r="AR28" s="77">
        <f t="shared" si="11"/>
        <v>7.9442767985248519E-2</v>
      </c>
      <c r="AS28" s="77">
        <f t="shared" si="16"/>
        <v>9.1280597330326927</v>
      </c>
      <c r="AT28" s="77">
        <v>0</v>
      </c>
      <c r="AU28" s="77">
        <v>0</v>
      </c>
      <c r="AV28" s="77">
        <f t="shared" si="12"/>
        <v>9.1300000000000008</v>
      </c>
      <c r="AW28" s="221"/>
      <c r="AX28" s="76">
        <v>688.23</v>
      </c>
      <c r="AY28" s="76">
        <f t="shared" si="13"/>
        <v>1831.87</v>
      </c>
      <c r="BA28" s="24"/>
      <c r="BC28" s="24"/>
    </row>
    <row r="29" spans="1:55" x14ac:dyDescent="0.35">
      <c r="A29" s="75" t="s">
        <v>52</v>
      </c>
      <c r="B29" s="74">
        <v>202</v>
      </c>
      <c r="C29" s="75" t="s">
        <v>53</v>
      </c>
      <c r="D29" s="138">
        <f>'2YO 2026-27 rates'!D26</f>
        <v>12.23</v>
      </c>
      <c r="E29" s="138">
        <f t="shared" si="14"/>
        <v>12.23</v>
      </c>
      <c r="F29" s="76">
        <f>ACA!P36</f>
        <v>1.4990472486218673</v>
      </c>
      <c r="G29" s="76">
        <f>'Formula factor data'!L33</f>
        <v>338.33</v>
      </c>
      <c r="H29" s="76">
        <f>'Formula factor data'!M33</f>
        <v>353.38</v>
      </c>
      <c r="I29" s="76">
        <f>'Formula factor data'!N33</f>
        <v>691.71</v>
      </c>
      <c r="J29" s="76">
        <f>'Formula factor data'!X33</f>
        <v>309.23340966663295</v>
      </c>
      <c r="K29" s="76">
        <f>'Formula factor data'!Y33</f>
        <v>0</v>
      </c>
      <c r="L29" s="76">
        <f>'Formula factor data'!Z33</f>
        <v>48.39266112057733</v>
      </c>
      <c r="M29" s="76">
        <f>'Formula factor data'!AA33</f>
        <v>76.112787672516362</v>
      </c>
      <c r="N29" s="76">
        <f>'Formula factor data'!AB33</f>
        <v>63.298710033076077</v>
      </c>
      <c r="O29" s="76">
        <f>'Formula factor data'!AC33</f>
        <v>119.3361726082894</v>
      </c>
      <c r="P29" s="76">
        <f>'Formula factor data'!AD33</f>
        <v>110.38614988386333</v>
      </c>
      <c r="Q29" s="76">
        <f>'Formula factor data'!AE33</f>
        <v>362.91076821721202</v>
      </c>
      <c r="R29" s="76">
        <f>'Formula factor data'!AF33</f>
        <v>12.482632233976354</v>
      </c>
      <c r="S29" s="77">
        <f>$F29*'National calculations'!$E$48</f>
        <v>10.725340232450762</v>
      </c>
      <c r="T29" s="77">
        <f>$F29*'National calculations'!$E$49</f>
        <v>1.9283747793129256</v>
      </c>
      <c r="U29" s="77">
        <f>$F29*'National calculations'!$E$57</f>
        <v>2.0067297143768106</v>
      </c>
      <c r="V29" s="77">
        <f>$F29*'National calculations'!$E$58</f>
        <v>1.5233568634685284</v>
      </c>
      <c r="W29" s="77">
        <f>$F29*'National calculations'!$E$59</f>
        <v>1.4354708905761115</v>
      </c>
      <c r="X29" s="77">
        <f>$F29*'National calculations'!$E$60</f>
        <v>1.3036419312374892</v>
      </c>
      <c r="Y29" s="77">
        <f>$F29*'National calculations'!$E$61</f>
        <v>0.83491674247794223</v>
      </c>
      <c r="Z29" s="77">
        <f>$F29*'National calculations'!$E$62</f>
        <v>0.68844012099058494</v>
      </c>
      <c r="AA29" s="77">
        <f>$F29*'National calculations'!$E$51</f>
        <v>0.79945508386437136</v>
      </c>
      <c r="AB29" s="77">
        <f>$F29*'National calculations'!$E$52</f>
        <v>5.1619573634888631</v>
      </c>
      <c r="AC29" s="78">
        <f t="shared" si="5"/>
        <v>4228730.3025474539</v>
      </c>
      <c r="AD29" s="78">
        <f t="shared" si="5"/>
        <v>339901.20762958378</v>
      </c>
      <c r="AE29" s="78">
        <f t="shared" si="5"/>
        <v>0</v>
      </c>
      <c r="AF29" s="78">
        <f t="shared" si="5"/>
        <v>42019.99670193671</v>
      </c>
      <c r="AG29" s="78">
        <f t="shared" si="5"/>
        <v>62276.883929563606</v>
      </c>
      <c r="AH29" s="78">
        <f t="shared" si="5"/>
        <v>47035.745977645842</v>
      </c>
      <c r="AI29" s="78">
        <f t="shared" si="5"/>
        <v>56792.388041522099</v>
      </c>
      <c r="AJ29" s="78">
        <f t="shared" si="5"/>
        <v>43316.724997587073</v>
      </c>
      <c r="AK29" s="78">
        <f t="shared" si="15"/>
        <v>251441.73964825532</v>
      </c>
      <c r="AL29" s="78">
        <f t="shared" si="6"/>
        <v>165374.58942501358</v>
      </c>
      <c r="AM29" s="78">
        <f t="shared" si="6"/>
        <v>36727.844764261667</v>
      </c>
      <c r="AN29" s="77">
        <f t="shared" si="7"/>
        <v>10.725340232450758</v>
      </c>
      <c r="AO29" s="77">
        <f t="shared" si="8"/>
        <v>0.86209236258269606</v>
      </c>
      <c r="AP29" s="77">
        <f t="shared" si="9"/>
        <v>0.6377323719940825</v>
      </c>
      <c r="AQ29" s="77">
        <f t="shared" si="10"/>
        <v>0.41944002347858877</v>
      </c>
      <c r="AR29" s="77">
        <f t="shared" si="11"/>
        <v>9.3152933130788401E-2</v>
      </c>
      <c r="AS29" s="77">
        <f t="shared" si="16"/>
        <v>12.737757923636915</v>
      </c>
      <c r="AT29" s="77">
        <v>0</v>
      </c>
      <c r="AU29" s="77">
        <v>0</v>
      </c>
      <c r="AV29" s="77">
        <f t="shared" si="12"/>
        <v>12.74</v>
      </c>
      <c r="AW29" s="221"/>
      <c r="AX29" s="76">
        <v>291.62</v>
      </c>
      <c r="AY29" s="76">
        <f t="shared" si="13"/>
        <v>983.33</v>
      </c>
      <c r="BA29" s="24"/>
      <c r="BC29" s="24"/>
    </row>
    <row r="30" spans="1:55" x14ac:dyDescent="0.35">
      <c r="A30" s="75" t="s">
        <v>52</v>
      </c>
      <c r="B30" s="74">
        <v>204</v>
      </c>
      <c r="C30" s="75" t="s">
        <v>54</v>
      </c>
      <c r="D30" s="138">
        <f>'2YO 2026-27 rates'!D27</f>
        <v>11.51</v>
      </c>
      <c r="E30" s="138">
        <f t="shared" si="14"/>
        <v>11.51</v>
      </c>
      <c r="F30" s="76">
        <f>ACA!P37</f>
        <v>1.4079084263671542</v>
      </c>
      <c r="G30" s="76">
        <f>'Formula factor data'!L34</f>
        <v>617.55999999999995</v>
      </c>
      <c r="H30" s="76">
        <f>'Formula factor data'!M34</f>
        <v>879.93</v>
      </c>
      <c r="I30" s="76">
        <f>'Formula factor data'!N34</f>
        <v>1497.4899999999998</v>
      </c>
      <c r="J30" s="76">
        <f>'Formula factor data'!X34</f>
        <v>618.08279787170432</v>
      </c>
      <c r="K30" s="76">
        <f>'Formula factor data'!Y34</f>
        <v>45.17371082400939</v>
      </c>
      <c r="L30" s="76">
        <f>'Formula factor data'!Z34</f>
        <v>222.72120541509548</v>
      </c>
      <c r="M30" s="76">
        <f>'Formula factor data'!AA34</f>
        <v>181.71310317116891</v>
      </c>
      <c r="N30" s="76">
        <f>'Formula factor data'!AB34</f>
        <v>162.55130370278789</v>
      </c>
      <c r="O30" s="76">
        <f>'Formula factor data'!AC34</f>
        <v>249.79104910852266</v>
      </c>
      <c r="P30" s="76">
        <f>'Formula factor data'!AD34</f>
        <v>249.80427326274511</v>
      </c>
      <c r="Q30" s="76">
        <f>'Formula factor data'!AE34</f>
        <v>616.18542460100696</v>
      </c>
      <c r="R30" s="76">
        <f>'Formula factor data'!AF34</f>
        <v>34.628824756179839</v>
      </c>
      <c r="S30" s="77">
        <f>$F30*'National calculations'!$E$48</f>
        <v>10.073262802626383</v>
      </c>
      <c r="T30" s="77">
        <f>$F30*'National calculations'!$E$49</f>
        <v>1.8111337741252331</v>
      </c>
      <c r="U30" s="77">
        <f>$F30*'National calculations'!$E$57</f>
        <v>1.8847248990382828</v>
      </c>
      <c r="V30" s="77">
        <f>$F30*'National calculations'!$E$58</f>
        <v>1.4307400693429304</v>
      </c>
      <c r="W30" s="77">
        <f>$F30*'National calculations'!$E$59</f>
        <v>1.3481973730346828</v>
      </c>
      <c r="X30" s="77">
        <f>$F30*'National calculations'!$E$60</f>
        <v>1.224383328572314</v>
      </c>
      <c r="Y30" s="77">
        <f>$F30*'National calculations'!$E$61</f>
        <v>0.78415561492833574</v>
      </c>
      <c r="Z30" s="77">
        <f>$F30*'National calculations'!$E$62</f>
        <v>0.64658445441459356</v>
      </c>
      <c r="AA30" s="77">
        <f>$F30*'National calculations'!$E$51</f>
        <v>0.75084994826512585</v>
      </c>
      <c r="AB30" s="77">
        <f>$F30*'National calculations'!$E$52</f>
        <v>4.848121548727236</v>
      </c>
      <c r="AC30" s="78">
        <f t="shared" si="5"/>
        <v>8598227.8791538384</v>
      </c>
      <c r="AD30" s="78">
        <f t="shared" si="5"/>
        <v>638075.45934582013</v>
      </c>
      <c r="AE30" s="78">
        <f t="shared" si="5"/>
        <v>48529.810016020441</v>
      </c>
      <c r="AF30" s="78">
        <f t="shared" si="5"/>
        <v>181634.00714144879</v>
      </c>
      <c r="AG30" s="78">
        <f t="shared" si="5"/>
        <v>139641.52315456964</v>
      </c>
      <c r="AH30" s="78">
        <f t="shared" si="5"/>
        <v>113444.31058609147</v>
      </c>
      <c r="AI30" s="78">
        <f t="shared" si="5"/>
        <v>111648.780618854</v>
      </c>
      <c r="AJ30" s="78">
        <f t="shared" si="5"/>
        <v>92066.149050674881</v>
      </c>
      <c r="AK30" s="78">
        <f t="shared" si="15"/>
        <v>686964.58056765923</v>
      </c>
      <c r="AL30" s="78">
        <f t="shared" si="6"/>
        <v>263717.7926845327</v>
      </c>
      <c r="AM30" s="78">
        <f t="shared" si="6"/>
        <v>95694.308359294751</v>
      </c>
      <c r="AN30" s="77">
        <f t="shared" si="7"/>
        <v>10.073262802626383</v>
      </c>
      <c r="AO30" s="77">
        <f t="shared" si="8"/>
        <v>0.74753796715254428</v>
      </c>
      <c r="AP30" s="77">
        <f t="shared" si="9"/>
        <v>0.80481406790012167</v>
      </c>
      <c r="AQ30" s="77">
        <f t="shared" si="10"/>
        <v>0.30895885393784983</v>
      </c>
      <c r="AR30" s="77">
        <f t="shared" si="11"/>
        <v>0.11211076635405556</v>
      </c>
      <c r="AS30" s="77">
        <f t="shared" si="16"/>
        <v>12.046684457970954</v>
      </c>
      <c r="AT30" s="77">
        <v>0</v>
      </c>
      <c r="AU30" s="77">
        <v>0</v>
      </c>
      <c r="AV30" s="77">
        <f t="shared" si="12"/>
        <v>12.05</v>
      </c>
      <c r="AW30" s="221"/>
      <c r="AX30" s="76">
        <v>726.14</v>
      </c>
      <c r="AY30" s="76">
        <f t="shared" si="13"/>
        <v>2223.6299999999997</v>
      </c>
      <c r="BA30" s="24"/>
      <c r="BC30" s="24"/>
    </row>
    <row r="31" spans="1:55" x14ac:dyDescent="0.35">
      <c r="A31" s="75" t="s">
        <v>52</v>
      </c>
      <c r="B31" s="74">
        <v>205</v>
      </c>
      <c r="C31" s="75" t="s">
        <v>55</v>
      </c>
      <c r="D31" s="138">
        <f>'2YO 2026-27 rates'!D28</f>
        <v>11.98</v>
      </c>
      <c r="E31" s="138">
        <f t="shared" si="14"/>
        <v>11.98</v>
      </c>
      <c r="F31" s="76">
        <f>ACA!P38</f>
        <v>1.5254706699053837</v>
      </c>
      <c r="G31" s="76">
        <f>'Formula factor data'!L35</f>
        <v>158.13</v>
      </c>
      <c r="H31" s="76">
        <f>'Formula factor data'!M35</f>
        <v>327.52999999999997</v>
      </c>
      <c r="I31" s="76">
        <f>'Formula factor data'!N35</f>
        <v>485.65999999999997</v>
      </c>
      <c r="J31" s="76">
        <f>'Formula factor data'!X35</f>
        <v>148.91979639780737</v>
      </c>
      <c r="K31" s="76">
        <f>'Formula factor data'!Y35</f>
        <v>4.2536457192905619</v>
      </c>
      <c r="L31" s="76">
        <f>'Formula factor data'!Z35</f>
        <v>21.002375738997152</v>
      </c>
      <c r="M31" s="76">
        <f>'Formula factor data'!AA35</f>
        <v>45.833032625355813</v>
      </c>
      <c r="N31" s="76">
        <f>'Formula factor data'!AB35</f>
        <v>38.123299759141666</v>
      </c>
      <c r="O31" s="76">
        <f>'Formula factor data'!AC35</f>
        <v>85.9768141011605</v>
      </c>
      <c r="P31" s="76">
        <f>'Formula factor data'!AD35</f>
        <v>53.064230348149763</v>
      </c>
      <c r="Q31" s="76">
        <f>'Formula factor data'!AE35</f>
        <v>224.32659347894597</v>
      </c>
      <c r="R31" s="76">
        <f>'Formula factor data'!AF35</f>
        <v>7.8939742908743229</v>
      </c>
      <c r="S31" s="77">
        <f>$F31*'National calculations'!$E$48</f>
        <v>10.914393768709632</v>
      </c>
      <c r="T31" s="77">
        <f>$F31*'National calculations'!$E$49</f>
        <v>1.9623658754795992</v>
      </c>
      <c r="U31" s="77">
        <f>$F31*'National calculations'!$E$57</f>
        <v>2.0421019581095394</v>
      </c>
      <c r="V31" s="77">
        <f>$F31*'National calculations'!$E$58</f>
        <v>1.550208785718191</v>
      </c>
      <c r="W31" s="77">
        <f>$F31*'National calculations'!$E$59</f>
        <v>1.4607736634652166</v>
      </c>
      <c r="X31" s="77">
        <f>$F31*'National calculations'!$E$60</f>
        <v>1.326620980085758</v>
      </c>
      <c r="Y31" s="77">
        <f>$F31*'National calculations'!$E$61</f>
        <v>0.84963366140323804</v>
      </c>
      <c r="Z31" s="77">
        <f>$F31*'National calculations'!$E$62</f>
        <v>0.70057512431495161</v>
      </c>
      <c r="AA31" s="77">
        <f>$F31*'National calculations'!$E$51</f>
        <v>0.81354692686506236</v>
      </c>
      <c r="AB31" s="77">
        <f>$F31*'National calculations'!$E$52</f>
        <v>5.2529462060276231</v>
      </c>
      <c r="AC31" s="78">
        <f t="shared" si="5"/>
        <v>3021390.1522955662</v>
      </c>
      <c r="AD31" s="78">
        <f t="shared" si="5"/>
        <v>166574.02218162335</v>
      </c>
      <c r="AE31" s="78">
        <f t="shared" si="5"/>
        <v>4951.2356039064844</v>
      </c>
      <c r="AF31" s="78">
        <f t="shared" si="5"/>
        <v>18558.098413182346</v>
      </c>
      <c r="AG31" s="78">
        <f t="shared" si="5"/>
        <v>38162.461576241229</v>
      </c>
      <c r="AH31" s="78">
        <f t="shared" si="5"/>
        <v>28827.846495628128</v>
      </c>
      <c r="AI31" s="78">
        <f t="shared" si="5"/>
        <v>41637.813355516089</v>
      </c>
      <c r="AJ31" s="78">
        <f t="shared" si="5"/>
        <v>21190.023470514381</v>
      </c>
      <c r="AK31" s="78">
        <f t="shared" si="15"/>
        <v>153327.47891498863</v>
      </c>
      <c r="AL31" s="78">
        <f t="shared" si="6"/>
        <v>104025.12012117563</v>
      </c>
      <c r="AM31" s="78">
        <f t="shared" si="6"/>
        <v>23635.974711984891</v>
      </c>
      <c r="AN31" s="77">
        <f t="shared" si="7"/>
        <v>10.914393768709632</v>
      </c>
      <c r="AO31" s="77">
        <f t="shared" si="8"/>
        <v>0.60172780676692939</v>
      </c>
      <c r="AP31" s="77">
        <f t="shared" si="9"/>
        <v>0.55387632715035151</v>
      </c>
      <c r="AQ31" s="77">
        <f t="shared" si="10"/>
        <v>0.37577772667896181</v>
      </c>
      <c r="AR31" s="77">
        <f t="shared" si="11"/>
        <v>8.5382000374187444E-2</v>
      </c>
      <c r="AS31" s="77">
        <f t="shared" si="16"/>
        <v>12.53115762968006</v>
      </c>
      <c r="AT31" s="77">
        <v>0</v>
      </c>
      <c r="AU31" s="77">
        <v>0</v>
      </c>
      <c r="AV31" s="77">
        <f t="shared" si="12"/>
        <v>12.53</v>
      </c>
      <c r="AW31" s="221"/>
      <c r="AX31" s="76">
        <v>270.27999999999997</v>
      </c>
      <c r="AY31" s="76">
        <f t="shared" si="13"/>
        <v>755.93999999999994</v>
      </c>
      <c r="BA31" s="24"/>
      <c r="BC31" s="24"/>
    </row>
    <row r="32" spans="1:55" x14ac:dyDescent="0.35">
      <c r="A32" s="75" t="s">
        <v>52</v>
      </c>
      <c r="B32" s="74">
        <v>309</v>
      </c>
      <c r="C32" s="75" t="s">
        <v>56</v>
      </c>
      <c r="D32" s="138">
        <f>'2YO 2026-27 rates'!D29</f>
        <v>10.23</v>
      </c>
      <c r="E32" s="138">
        <f t="shared" si="14"/>
        <v>10.23</v>
      </c>
      <c r="F32" s="76">
        <f>ACA!P39</f>
        <v>1.2755838645075137</v>
      </c>
      <c r="G32" s="76">
        <f>'Formula factor data'!L36</f>
        <v>540.33000000000004</v>
      </c>
      <c r="H32" s="76">
        <f>'Formula factor data'!M36</f>
        <v>775.47</v>
      </c>
      <c r="I32" s="76">
        <f>'Formula factor data'!N36</f>
        <v>1315.8000000000002</v>
      </c>
      <c r="J32" s="76">
        <f>'Formula factor data'!X36</f>
        <v>320.08315055857338</v>
      </c>
      <c r="K32" s="76">
        <f>'Formula factor data'!Y36</f>
        <v>17.603554313099043</v>
      </c>
      <c r="L32" s="76">
        <f>'Formula factor data'!Z36</f>
        <v>81.624440894568693</v>
      </c>
      <c r="M32" s="76">
        <f>'Formula factor data'!AA36</f>
        <v>109.56242012779555</v>
      </c>
      <c r="N32" s="76">
        <f>'Formula factor data'!AB36</f>
        <v>215.62164536741216</v>
      </c>
      <c r="O32" s="76">
        <f>'Formula factor data'!AC36</f>
        <v>252.23003194888182</v>
      </c>
      <c r="P32" s="76">
        <f>'Formula factor data'!AD36</f>
        <v>156.50523162939299</v>
      </c>
      <c r="Q32" s="76">
        <f>'Formula factor data'!AE36</f>
        <v>641.80279346022007</v>
      </c>
      <c r="R32" s="76">
        <f>'Formula factor data'!AF36</f>
        <v>20.933181818181819</v>
      </c>
      <c r="S32" s="77">
        <f>$F32*'National calculations'!$E$48</f>
        <v>9.1265108250890705</v>
      </c>
      <c r="T32" s="77">
        <f>$F32*'National calculations'!$E$49</f>
        <v>1.6409114225560264</v>
      </c>
      <c r="U32" s="77">
        <f>$F32*'National calculations'!$E$57</f>
        <v>1.7075859659794657</v>
      </c>
      <c r="V32" s="77">
        <f>$F32*'National calculations'!$E$58</f>
        <v>1.2962696384077701</v>
      </c>
      <c r="W32" s="77">
        <f>$F32*'National calculations'!$E$59</f>
        <v>1.2214848515765511</v>
      </c>
      <c r="X32" s="77">
        <f>$F32*'National calculations'!$E$60</f>
        <v>1.109307671329725</v>
      </c>
      <c r="Y32" s="77">
        <f>$F32*'National calculations'!$E$61</f>
        <v>0.71045547489656513</v>
      </c>
      <c r="Z32" s="77">
        <f>$F32*'National calculations'!$E$62</f>
        <v>0.58581416351120363</v>
      </c>
      <c r="AA32" s="77">
        <f>$F32*'National calculations'!$E$51</f>
        <v>0.68028009544956602</v>
      </c>
      <c r="AB32" s="77">
        <f>$F32*'National calculations'!$E$52</f>
        <v>4.39246296485687</v>
      </c>
      <c r="AC32" s="78">
        <f t="shared" si="5"/>
        <v>6844937.8778817542</v>
      </c>
      <c r="AD32" s="78">
        <f t="shared" si="5"/>
        <v>299380.01581399154</v>
      </c>
      <c r="AE32" s="78">
        <f t="shared" si="5"/>
        <v>17133.961908950972</v>
      </c>
      <c r="AF32" s="78">
        <f t="shared" si="5"/>
        <v>60310.152155674208</v>
      </c>
      <c r="AG32" s="78">
        <f t="shared" si="5"/>
        <v>76282.436798255803</v>
      </c>
      <c r="AH32" s="78">
        <f t="shared" si="5"/>
        <v>136338.72482716042</v>
      </c>
      <c r="AI32" s="78">
        <f t="shared" si="5"/>
        <v>102142.97806490862</v>
      </c>
      <c r="AJ32" s="78">
        <f t="shared" si="5"/>
        <v>52259.299370697016</v>
      </c>
      <c r="AK32" s="78">
        <f t="shared" si="15"/>
        <v>444467.55312564701</v>
      </c>
      <c r="AL32" s="78">
        <f t="shared" si="6"/>
        <v>248865.22938910249</v>
      </c>
      <c r="AM32" s="78">
        <f t="shared" si="6"/>
        <v>52410.488747597934</v>
      </c>
      <c r="AN32" s="77">
        <f t="shared" si="7"/>
        <v>9.1265108250890705</v>
      </c>
      <c r="AO32" s="77">
        <f t="shared" si="8"/>
        <v>0.39917016105736686</v>
      </c>
      <c r="AP32" s="77">
        <f t="shared" si="9"/>
        <v>0.59261866321822354</v>
      </c>
      <c r="AQ32" s="77">
        <f t="shared" si="10"/>
        <v>0.33181765131092611</v>
      </c>
      <c r="AR32" s="77">
        <f t="shared" si="11"/>
        <v>6.988009262272292E-2</v>
      </c>
      <c r="AS32" s="77">
        <f t="shared" si="16"/>
        <v>10.519997393298308</v>
      </c>
      <c r="AT32" s="77">
        <v>0</v>
      </c>
      <c r="AU32" s="77">
        <v>0</v>
      </c>
      <c r="AV32" s="77">
        <f t="shared" si="12"/>
        <v>10.52</v>
      </c>
      <c r="AW32" s="221"/>
      <c r="AX32" s="76">
        <v>639.94000000000005</v>
      </c>
      <c r="AY32" s="76">
        <f t="shared" si="13"/>
        <v>1955.7400000000002</v>
      </c>
      <c r="BA32" s="24"/>
      <c r="BC32" s="24"/>
    </row>
    <row r="33" spans="1:55" x14ac:dyDescent="0.35">
      <c r="A33" s="75" t="s">
        <v>52</v>
      </c>
      <c r="B33" s="74">
        <v>206</v>
      </c>
      <c r="C33" s="75" t="s">
        <v>57</v>
      </c>
      <c r="D33" s="138">
        <f>'2YO 2026-27 rates'!D30</f>
        <v>11.85</v>
      </c>
      <c r="E33" s="138">
        <f t="shared" si="14"/>
        <v>11.85</v>
      </c>
      <c r="F33" s="76">
        <f>ACA!P40</f>
        <v>1.421787615864341</v>
      </c>
      <c r="G33" s="76">
        <f>'Formula factor data'!L37</f>
        <v>540.70000000000005</v>
      </c>
      <c r="H33" s="76">
        <f>'Formula factor data'!M37</f>
        <v>466.35</v>
      </c>
      <c r="I33" s="76">
        <f>'Formula factor data'!N37</f>
        <v>1007.0500000000001</v>
      </c>
      <c r="J33" s="76">
        <f>'Formula factor data'!X37</f>
        <v>448.09436440340681</v>
      </c>
      <c r="K33" s="76">
        <f>'Formula factor data'!Y37</f>
        <v>28.304794396746502</v>
      </c>
      <c r="L33" s="76">
        <f>'Formula factor data'!Z37</f>
        <v>180.5682060551288</v>
      </c>
      <c r="M33" s="76">
        <f>'Formula factor data'!AA37</f>
        <v>200.31785359240851</v>
      </c>
      <c r="N33" s="76">
        <f>'Formula factor data'!AB37</f>
        <v>134.51603253502034</v>
      </c>
      <c r="O33" s="76">
        <f>'Formula factor data'!AC37</f>
        <v>181.47832806145504</v>
      </c>
      <c r="P33" s="76">
        <f>'Formula factor data'!AD37</f>
        <v>106.93933574333485</v>
      </c>
      <c r="Q33" s="76">
        <f>'Formula factor data'!AE37</f>
        <v>414.49930487251009</v>
      </c>
      <c r="R33" s="76">
        <f>'Formula factor data'!AF37</f>
        <v>26.953369145226652</v>
      </c>
      <c r="S33" s="77">
        <f>$F33*'National calculations'!$E$48</f>
        <v>10.172565229314293</v>
      </c>
      <c r="T33" s="77">
        <f>$F33*'National calculations'!$E$49</f>
        <v>1.8289879671857157</v>
      </c>
      <c r="U33" s="77">
        <f>$F33*'National calculations'!$E$57</f>
        <v>1.9033045548837382</v>
      </c>
      <c r="V33" s="77">
        <f>$F33*'National calculations'!$E$58</f>
        <v>1.4448443336343713</v>
      </c>
      <c r="W33" s="77">
        <f>$F33*'National calculations'!$E$59</f>
        <v>1.3614879297708482</v>
      </c>
      <c r="X33" s="77">
        <f>$F33*'National calculations'!$E$60</f>
        <v>1.2364533239755662</v>
      </c>
      <c r="Y33" s="77">
        <f>$F33*'National calculations'!$E$61</f>
        <v>0.79188583670345225</v>
      </c>
      <c r="Z33" s="77">
        <f>$F33*'National calculations'!$E$62</f>
        <v>0.65295849693091768</v>
      </c>
      <c r="AA33" s="77">
        <f>$F33*'National calculations'!$E$51</f>
        <v>0.75825184211046248</v>
      </c>
      <c r="AB33" s="77">
        <f>$F33*'National calculations'!$E$52</f>
        <v>4.8959144281645761</v>
      </c>
      <c r="AC33" s="78">
        <f t="shared" si="5"/>
        <v>5839240.6340831462</v>
      </c>
      <c r="AD33" s="78">
        <f t="shared" si="5"/>
        <v>467148.74437481054</v>
      </c>
      <c r="AE33" s="78">
        <f t="shared" si="5"/>
        <v>30707.407137213933</v>
      </c>
      <c r="AF33" s="78">
        <f t="shared" si="5"/>
        <v>148708.98113136759</v>
      </c>
      <c r="AG33" s="78">
        <f t="shared" si="5"/>
        <v>155456.29367669084</v>
      </c>
      <c r="AH33" s="78">
        <f t="shared" si="5"/>
        <v>94803.993466880842</v>
      </c>
      <c r="AI33" s="78">
        <f t="shared" si="5"/>
        <v>81914.767066478686</v>
      </c>
      <c r="AJ33" s="78">
        <f t="shared" si="5"/>
        <v>39801.360319962456</v>
      </c>
      <c r="AK33" s="78">
        <f t="shared" si="15"/>
        <v>551392.80279859435</v>
      </c>
      <c r="AL33" s="78">
        <f t="shared" si="6"/>
        <v>179148.07103965958</v>
      </c>
      <c r="AM33" s="78">
        <f t="shared" si="6"/>
        <v>75217.991664883797</v>
      </c>
      <c r="AN33" s="77">
        <f t="shared" si="7"/>
        <v>10.172565229314291</v>
      </c>
      <c r="AO33" s="77">
        <f t="shared" si="8"/>
        <v>0.813821757268817</v>
      </c>
      <c r="AP33" s="77">
        <f t="shared" si="9"/>
        <v>0.96058367944342249</v>
      </c>
      <c r="AQ33" s="77">
        <f t="shared" si="10"/>
        <v>0.31209459458128885</v>
      </c>
      <c r="AR33" s="77">
        <f t="shared" si="11"/>
        <v>0.1310375739891376</v>
      </c>
      <c r="AS33" s="77">
        <f t="shared" si="16"/>
        <v>12.390102834596957</v>
      </c>
      <c r="AT33" s="77">
        <v>0</v>
      </c>
      <c r="AU33" s="77">
        <v>0</v>
      </c>
      <c r="AV33" s="77">
        <f t="shared" si="12"/>
        <v>12.39</v>
      </c>
      <c r="AW33" s="221"/>
      <c r="AX33" s="76">
        <v>384.84</v>
      </c>
      <c r="AY33" s="76">
        <f t="shared" si="13"/>
        <v>1391.89</v>
      </c>
      <c r="BA33" s="24"/>
      <c r="BC33" s="24"/>
    </row>
    <row r="34" spans="1:55" x14ac:dyDescent="0.35">
      <c r="A34" s="75" t="s">
        <v>52</v>
      </c>
      <c r="B34" s="74">
        <v>207</v>
      </c>
      <c r="C34" s="75" t="s">
        <v>58</v>
      </c>
      <c r="D34" s="138">
        <f>'2YO 2026-27 rates'!D31</f>
        <v>11.88</v>
      </c>
      <c r="E34" s="138">
        <f t="shared" si="14"/>
        <v>11.88</v>
      </c>
      <c r="F34" s="76">
        <f>ACA!P41</f>
        <v>1.5152754668691573</v>
      </c>
      <c r="G34" s="76">
        <f>'Formula factor data'!L38</f>
        <v>128.74</v>
      </c>
      <c r="H34" s="76">
        <f>'Formula factor data'!M38</f>
        <v>124.26</v>
      </c>
      <c r="I34" s="76">
        <f>'Formula factor data'!N38</f>
        <v>253</v>
      </c>
      <c r="J34" s="76">
        <f>'Formula factor data'!X38</f>
        <v>82.662602864980187</v>
      </c>
      <c r="K34" s="76">
        <f>'Formula factor data'!Y38</f>
        <v>7.5104300385109113</v>
      </c>
      <c r="L34" s="76">
        <f>'Formula factor data'!Z38</f>
        <v>15.6704107830552</v>
      </c>
      <c r="M34" s="76">
        <f>'Formula factor data'!AA38</f>
        <v>13.965340179717586</v>
      </c>
      <c r="N34" s="76">
        <f>'Formula factor data'!AB38</f>
        <v>10.961168164313221</v>
      </c>
      <c r="O34" s="76">
        <f>'Formula factor data'!AC38</f>
        <v>12.057284980744543</v>
      </c>
      <c r="P34" s="76">
        <f>'Formula factor data'!AD38</f>
        <v>15.183247753530168</v>
      </c>
      <c r="Q34" s="76">
        <f>'Formula factor data'!AE38</f>
        <v>128.2409154158</v>
      </c>
      <c r="R34" s="76">
        <f>'Formula factor data'!AF38</f>
        <v>3.1768953068592061</v>
      </c>
      <c r="S34" s="77">
        <f>$F34*'National calculations'!$E$48</f>
        <v>10.84144942262383</v>
      </c>
      <c r="T34" s="77">
        <f>$F34*'National calculations'!$E$49</f>
        <v>1.9492507635822871</v>
      </c>
      <c r="U34" s="77">
        <f>$F34*'National calculations'!$E$57</f>
        <v>2.0284539447492476</v>
      </c>
      <c r="V34" s="77">
        <f>$F34*'National calculations'!$E$58</f>
        <v>1.5398482500286264</v>
      </c>
      <c r="W34" s="77">
        <f>$F34*'National calculations'!$E$59</f>
        <v>1.4510108509885113</v>
      </c>
      <c r="X34" s="77">
        <f>$F34*'National calculations'!$E$60</f>
        <v>1.3177547524283422</v>
      </c>
      <c r="Y34" s="77">
        <f>$F34*'National calculations'!$E$61</f>
        <v>0.84395529088107279</v>
      </c>
      <c r="Z34" s="77">
        <f>$F34*'National calculations'!$E$62</f>
        <v>0.69589295914755223</v>
      </c>
      <c r="AA34" s="77">
        <f>$F34*'National calculations'!$E$51</f>
        <v>0.80810973540506414</v>
      </c>
      <c r="AB34" s="77">
        <f>$F34*'National calculations'!$E$52</f>
        <v>5.2178391048782125</v>
      </c>
      <c r="AC34" s="78">
        <f t="shared" si="5"/>
        <v>1563445.4212365826</v>
      </c>
      <c r="AD34" s="78">
        <f t="shared" si="5"/>
        <v>91844.180799929323</v>
      </c>
      <c r="AE34" s="78">
        <f t="shared" si="5"/>
        <v>8683.7000198770002</v>
      </c>
      <c r="AF34" s="78">
        <f t="shared" si="5"/>
        <v>13754.131134264842</v>
      </c>
      <c r="AG34" s="78">
        <f t="shared" si="5"/>
        <v>11550.400278954157</v>
      </c>
      <c r="AH34" s="78">
        <f t="shared" si="5"/>
        <v>8233.1549211932961</v>
      </c>
      <c r="AI34" s="78">
        <f t="shared" si="5"/>
        <v>5800.2113883013426</v>
      </c>
      <c r="AJ34" s="78">
        <f t="shared" si="5"/>
        <v>6022.5716689444835</v>
      </c>
      <c r="AK34" s="78">
        <f t="shared" si="15"/>
        <v>54044.16941153512</v>
      </c>
      <c r="AL34" s="78">
        <f t="shared" si="6"/>
        <v>59070.657368116248</v>
      </c>
      <c r="AM34" s="78">
        <f t="shared" si="6"/>
        <v>9448.6212816134012</v>
      </c>
      <c r="AN34" s="77">
        <f t="shared" si="7"/>
        <v>10.84144942262383</v>
      </c>
      <c r="AO34" s="77">
        <f t="shared" si="8"/>
        <v>0.63687803064925685</v>
      </c>
      <c r="AP34" s="77">
        <f t="shared" si="9"/>
        <v>0.3747602067230783</v>
      </c>
      <c r="AQ34" s="77">
        <f t="shared" si="10"/>
        <v>0.40961554239037684</v>
      </c>
      <c r="AR34" s="77">
        <f t="shared" si="11"/>
        <v>6.5519875747960615E-2</v>
      </c>
      <c r="AS34" s="77">
        <f t="shared" si="16"/>
        <v>12.328223078134505</v>
      </c>
      <c r="AT34" s="77">
        <v>0</v>
      </c>
      <c r="AU34" s="77">
        <v>0</v>
      </c>
      <c r="AV34" s="77">
        <f t="shared" si="12"/>
        <v>12.33</v>
      </c>
      <c r="AW34" s="221"/>
      <c r="AX34" s="76">
        <v>102.55</v>
      </c>
      <c r="AY34" s="76">
        <f t="shared" si="13"/>
        <v>355.55</v>
      </c>
      <c r="BA34" s="24"/>
      <c r="BC34" s="24"/>
    </row>
    <row r="35" spans="1:55" x14ac:dyDescent="0.35">
      <c r="A35" s="75" t="s">
        <v>52</v>
      </c>
      <c r="B35" s="74">
        <v>208</v>
      </c>
      <c r="C35" s="75" t="s">
        <v>59</v>
      </c>
      <c r="D35" s="138">
        <f>'2YO 2026-27 rates'!D32</f>
        <v>11.61</v>
      </c>
      <c r="E35" s="138">
        <f t="shared" si="14"/>
        <v>11.61</v>
      </c>
      <c r="F35" s="76">
        <f>ACA!P42</f>
        <v>1.4256546446811349</v>
      </c>
      <c r="G35" s="76">
        <f>'Formula factor data'!L39</f>
        <v>406.95</v>
      </c>
      <c r="H35" s="76">
        <f>'Formula factor data'!M39</f>
        <v>948.46</v>
      </c>
      <c r="I35" s="76">
        <f>'Formula factor data'!N39</f>
        <v>1355.41</v>
      </c>
      <c r="J35" s="76">
        <f>'Formula factor data'!X39</f>
        <v>496.0676790687312</v>
      </c>
      <c r="K35" s="76">
        <f>'Formula factor data'!Y39</f>
        <v>9.6011637320380494</v>
      </c>
      <c r="L35" s="76">
        <f>'Formula factor data'!Z39</f>
        <v>56.692585846319908</v>
      </c>
      <c r="M35" s="76">
        <f>'Formula factor data'!AA39</f>
        <v>204.91626593806922</v>
      </c>
      <c r="N35" s="76">
        <f>'Formula factor data'!AB39</f>
        <v>193.66918842339609</v>
      </c>
      <c r="O35" s="76">
        <f>'Formula factor data'!AC39</f>
        <v>259.78005869257237</v>
      </c>
      <c r="P35" s="76">
        <f>'Formula factor data'!AD39</f>
        <v>218.17501585374083</v>
      </c>
      <c r="Q35" s="76">
        <f>'Formula factor data'!AE39</f>
        <v>619.01376579720306</v>
      </c>
      <c r="R35" s="76">
        <f>'Formula factor data'!AF39</f>
        <v>21.045871521813812</v>
      </c>
      <c r="S35" s="77">
        <f>$F35*'National calculations'!$E$48</f>
        <v>10.200232936110684</v>
      </c>
      <c r="T35" s="77">
        <f>$F35*'National calculations'!$E$49</f>
        <v>1.833962514084112</v>
      </c>
      <c r="U35" s="77">
        <f>$F35*'National calculations'!$E$57</f>
        <v>1.9084812306957555</v>
      </c>
      <c r="V35" s="77">
        <f>$F35*'National calculations'!$E$58</f>
        <v>1.4487740729369245</v>
      </c>
      <c r="W35" s="77">
        <f>$F35*'National calculations'!$E$59</f>
        <v>1.3651909533444078</v>
      </c>
      <c r="X35" s="77">
        <f>$F35*'National calculations'!$E$60</f>
        <v>1.2398162739556358</v>
      </c>
      <c r="Y35" s="77">
        <f>$F35*'National calculations'!$E$61</f>
        <v>0.79403963612889006</v>
      </c>
      <c r="Z35" s="77">
        <f>$F35*'National calculations'!$E$62</f>
        <v>0.65473443680803312</v>
      </c>
      <c r="AA35" s="77">
        <f>$F35*'National calculations'!$E$51</f>
        <v>0.76031416259427509</v>
      </c>
      <c r="AB35" s="77">
        <f>$F35*'National calculations'!$E$52</f>
        <v>4.9092305113594348</v>
      </c>
      <c r="AC35" s="78">
        <f t="shared" si="5"/>
        <v>7880533.7026422555</v>
      </c>
      <c r="AD35" s="78">
        <f t="shared" si="5"/>
        <v>518568.6308806336</v>
      </c>
      <c r="AE35" s="78">
        <f t="shared" si="5"/>
        <v>10444.475241995913</v>
      </c>
      <c r="AF35" s="78">
        <f t="shared" si="5"/>
        <v>46816.806646082499</v>
      </c>
      <c r="AG35" s="78">
        <f t="shared" si="5"/>
        <v>159457.40449750828</v>
      </c>
      <c r="AH35" s="78">
        <f t="shared" si="5"/>
        <v>136865.10059553091</v>
      </c>
      <c r="AI35" s="78">
        <f t="shared" si="5"/>
        <v>117577.12806834136</v>
      </c>
      <c r="AJ35" s="78">
        <f t="shared" si="5"/>
        <v>81422.616794432135</v>
      </c>
      <c r="AK35" s="78">
        <f t="shared" si="15"/>
        <v>552583.53184389102</v>
      </c>
      <c r="AL35" s="78">
        <f t="shared" si="6"/>
        <v>268267.61179656466</v>
      </c>
      <c r="AM35" s="78">
        <f t="shared" si="6"/>
        <v>58891.849729432215</v>
      </c>
      <c r="AN35" s="77">
        <f t="shared" si="7"/>
        <v>10.200232936110682</v>
      </c>
      <c r="AO35" s="77">
        <f t="shared" si="8"/>
        <v>0.6712135279072462</v>
      </c>
      <c r="AP35" s="77">
        <f t="shared" si="9"/>
        <v>0.71524099180954892</v>
      </c>
      <c r="AQ35" s="77">
        <f t="shared" si="10"/>
        <v>0.34723436670559399</v>
      </c>
      <c r="AR35" s="77">
        <f t="shared" si="11"/>
        <v>7.6227145006336802E-2</v>
      </c>
      <c r="AS35" s="77">
        <f t="shared" si="16"/>
        <v>12.01014896753941</v>
      </c>
      <c r="AT35" s="77">
        <v>0</v>
      </c>
      <c r="AU35" s="77">
        <v>0</v>
      </c>
      <c r="AV35" s="77">
        <f t="shared" si="12"/>
        <v>12.01</v>
      </c>
      <c r="AW35" s="221"/>
      <c r="AX35" s="76">
        <v>782.69</v>
      </c>
      <c r="AY35" s="76">
        <f t="shared" si="13"/>
        <v>2138.1000000000004</v>
      </c>
      <c r="BA35" s="24"/>
      <c r="BC35" s="24"/>
    </row>
    <row r="36" spans="1:55" x14ac:dyDescent="0.35">
      <c r="A36" s="75" t="s">
        <v>52</v>
      </c>
      <c r="B36" s="74">
        <v>209</v>
      </c>
      <c r="C36" s="75" t="s">
        <v>60</v>
      </c>
      <c r="D36" s="138">
        <f>'2YO 2026-27 rates'!D33</f>
        <v>11.04</v>
      </c>
      <c r="E36" s="138">
        <f t="shared" si="14"/>
        <v>11.04</v>
      </c>
      <c r="F36" s="76">
        <f>ACA!P43</f>
        <v>1.3884770264570188</v>
      </c>
      <c r="G36" s="76">
        <f>'Formula factor data'!L40</f>
        <v>423.94</v>
      </c>
      <c r="H36" s="76">
        <f>'Formula factor data'!M40</f>
        <v>1175.48</v>
      </c>
      <c r="I36" s="76">
        <f>'Formula factor data'!N40</f>
        <v>1599.42</v>
      </c>
      <c r="J36" s="76">
        <f>'Formula factor data'!X40</f>
        <v>408.85806196501676</v>
      </c>
      <c r="K36" s="76">
        <f>'Formula factor data'!Y40</f>
        <v>0</v>
      </c>
      <c r="L36" s="76">
        <f>'Formula factor data'!Z40</f>
        <v>114.07773986285838</v>
      </c>
      <c r="M36" s="76">
        <f>'Formula factor data'!AA40</f>
        <v>142.31651422709356</v>
      </c>
      <c r="N36" s="76">
        <f>'Formula factor data'!AB40</f>
        <v>191.10828033043572</v>
      </c>
      <c r="O36" s="76">
        <f>'Formula factor data'!AC40</f>
        <v>370.81742238540039</v>
      </c>
      <c r="P36" s="76">
        <f>'Formula factor data'!AD40</f>
        <v>405.9647654014363</v>
      </c>
      <c r="Q36" s="76">
        <f>'Formula factor data'!AE40</f>
        <v>607.88828090888398</v>
      </c>
      <c r="R36" s="76">
        <f>'Formula factor data'!AF40</f>
        <v>30.008897428652165</v>
      </c>
      <c r="S36" s="77">
        <f>$F36*'National calculations'!$E$48</f>
        <v>9.9342355802218769</v>
      </c>
      <c r="T36" s="77">
        <f>$F36*'National calculations'!$E$49</f>
        <v>1.7861372161128708</v>
      </c>
      <c r="U36" s="77">
        <f>$F36*'National calculations'!$E$57</f>
        <v>1.8587126651827748</v>
      </c>
      <c r="V36" s="77">
        <f>$F36*'National calculations'!$E$58</f>
        <v>1.4109935560511582</v>
      </c>
      <c r="W36" s="77">
        <f>$F36*'National calculations'!$E$59</f>
        <v>1.3295900816635897</v>
      </c>
      <c r="X36" s="77">
        <f>$F36*'National calculations'!$E$60</f>
        <v>1.2074848700822396</v>
      </c>
      <c r="Y36" s="77">
        <f>$F36*'National calculations'!$E$61</f>
        <v>0.77333300668188354</v>
      </c>
      <c r="Z36" s="77">
        <f>$F36*'National calculations'!$E$62</f>
        <v>0.6376605493692733</v>
      </c>
      <c r="AA36" s="77">
        <f>$F36*'National calculations'!$E$51</f>
        <v>0.74048701176726628</v>
      </c>
      <c r="AB36" s="77">
        <f>$F36*'National calculations'!$E$52</f>
        <v>4.7812096765756182</v>
      </c>
      <c r="AC36" s="78">
        <f t="shared" si="5"/>
        <v>9056738.5908795316</v>
      </c>
      <c r="AD36" s="78">
        <f t="shared" si="5"/>
        <v>416257.66233259422</v>
      </c>
      <c r="AE36" s="78">
        <f t="shared" si="5"/>
        <v>0</v>
      </c>
      <c r="AF36" s="78">
        <f t="shared" si="5"/>
        <v>91748.884826162888</v>
      </c>
      <c r="AG36" s="78">
        <f t="shared" si="5"/>
        <v>107856.8966907689</v>
      </c>
      <c r="AH36" s="78">
        <f t="shared" si="5"/>
        <v>131533.40351646877</v>
      </c>
      <c r="AI36" s="78">
        <f t="shared" si="5"/>
        <v>163456.25074449676</v>
      </c>
      <c r="AJ36" s="78">
        <f t="shared" si="5"/>
        <v>147554.59773835537</v>
      </c>
      <c r="AK36" s="78">
        <f t="shared" si="15"/>
        <v>642150.03351625265</v>
      </c>
      <c r="AL36" s="78">
        <f t="shared" si="6"/>
        <v>256576.02467257922</v>
      </c>
      <c r="AM36" s="78">
        <f t="shared" si="6"/>
        <v>81782.933538465062</v>
      </c>
      <c r="AN36" s="77">
        <f t="shared" si="7"/>
        <v>9.9342355802218769</v>
      </c>
      <c r="AO36" s="77">
        <f t="shared" si="8"/>
        <v>0.45658838865557422</v>
      </c>
      <c r="AP36" s="77">
        <f t="shared" si="9"/>
        <v>0.70436721196987917</v>
      </c>
      <c r="AQ36" s="77">
        <f t="shared" si="10"/>
        <v>0.28143538071210811</v>
      </c>
      <c r="AR36" s="77">
        <f t="shared" si="11"/>
        <v>8.9706787941401842E-2</v>
      </c>
      <c r="AS36" s="77">
        <f t="shared" si="16"/>
        <v>11.466333349500839</v>
      </c>
      <c r="AT36" s="77">
        <v>0</v>
      </c>
      <c r="AU36" s="77">
        <v>0</v>
      </c>
      <c r="AV36" s="77">
        <f t="shared" si="12"/>
        <v>11.47</v>
      </c>
      <c r="AW36" s="221"/>
      <c r="AX36" s="76">
        <v>970.03</v>
      </c>
      <c r="AY36" s="76">
        <f t="shared" si="13"/>
        <v>2569.4499999999998</v>
      </c>
      <c r="BA36" s="24"/>
      <c r="BC36" s="24"/>
    </row>
    <row r="37" spans="1:55" x14ac:dyDescent="0.35">
      <c r="A37" s="75" t="s">
        <v>52</v>
      </c>
      <c r="B37" s="74">
        <v>316</v>
      </c>
      <c r="C37" s="75" t="s">
        <v>61</v>
      </c>
      <c r="D37" s="138">
        <f>'2YO 2026-27 rates'!D34</f>
        <v>9.6199999999999992</v>
      </c>
      <c r="E37" s="138">
        <f t="shared" si="14"/>
        <v>9.6199999999999992</v>
      </c>
      <c r="F37" s="76">
        <f>ACA!P44</f>
        <v>1.1948301713608784</v>
      </c>
      <c r="G37" s="76">
        <f>'Formula factor data'!L41</f>
        <v>1008.31</v>
      </c>
      <c r="H37" s="76">
        <f>'Formula factor data'!M41</f>
        <v>940.03</v>
      </c>
      <c r="I37" s="76">
        <f>'Formula factor data'!N41</f>
        <v>1948.34</v>
      </c>
      <c r="J37" s="76">
        <f>'Formula factor data'!X41</f>
        <v>673.40123870469824</v>
      </c>
      <c r="K37" s="76">
        <f>'Formula factor data'!Y41</f>
        <v>0</v>
      </c>
      <c r="L37" s="76">
        <f>'Formula factor data'!Z41</f>
        <v>0</v>
      </c>
      <c r="M37" s="76">
        <f>'Formula factor data'!AA41</f>
        <v>80.320824505214745</v>
      </c>
      <c r="N37" s="76">
        <f>'Formula factor data'!AB41</f>
        <v>192.56197667734253</v>
      </c>
      <c r="O37" s="76">
        <f>'Formula factor data'!AC41</f>
        <v>510.48524020694754</v>
      </c>
      <c r="P37" s="76">
        <f>'Formula factor data'!AD41</f>
        <v>482.32495113739014</v>
      </c>
      <c r="Q37" s="76">
        <f>'Formula factor data'!AE41</f>
        <v>1410.978975327542</v>
      </c>
      <c r="R37" s="76">
        <f>'Formula factor data'!AF41</f>
        <v>35.306766647139227</v>
      </c>
      <c r="S37" s="77">
        <f>$F37*'National calculations'!$E$48</f>
        <v>8.5487366189585821</v>
      </c>
      <c r="T37" s="77">
        <f>$F37*'National calculations'!$E$49</f>
        <v>1.5370298502149884</v>
      </c>
      <c r="U37" s="77">
        <f>$F37*'National calculations'!$E$57</f>
        <v>1.5994834123528205</v>
      </c>
      <c r="V37" s="77">
        <f>$F37*'National calculations'!$E$58</f>
        <v>1.2142063860196599</v>
      </c>
      <c r="W37" s="77">
        <f>$F37*'National calculations'!$E$59</f>
        <v>1.1441560175954473</v>
      </c>
      <c r="X37" s="77">
        <f>$F37*'National calculations'!$E$60</f>
        <v>1.0390804649591308</v>
      </c>
      <c r="Y37" s="77">
        <f>$F37*'National calculations'!$E$61</f>
        <v>0.66547850003000486</v>
      </c>
      <c r="Z37" s="77">
        <f>$F37*'National calculations'!$E$62</f>
        <v>0.54872788598965394</v>
      </c>
      <c r="AA37" s="77">
        <f>$F37*'National calculations'!$E$51</f>
        <v>0.63721344055509721</v>
      </c>
      <c r="AB37" s="77">
        <f>$F37*'National calculations'!$E$52</f>
        <v>4.1143882601733335</v>
      </c>
      <c r="AC37" s="78">
        <f t="shared" si="5"/>
        <v>9493831.9373836052</v>
      </c>
      <c r="AD37" s="78">
        <f t="shared" si="5"/>
        <v>589971.54888469586</v>
      </c>
      <c r="AE37" s="78">
        <f t="shared" si="5"/>
        <v>0</v>
      </c>
      <c r="AF37" s="78">
        <f t="shared" si="5"/>
        <v>0</v>
      </c>
      <c r="AG37" s="78">
        <f t="shared" si="5"/>
        <v>52382.746176645509</v>
      </c>
      <c r="AH37" s="78">
        <f t="shared" si="5"/>
        <v>114049.81130782515</v>
      </c>
      <c r="AI37" s="78">
        <f t="shared" si="5"/>
        <v>193638.66260601443</v>
      </c>
      <c r="AJ37" s="78">
        <f t="shared" si="5"/>
        <v>150859.13595467946</v>
      </c>
      <c r="AK37" s="78">
        <f t="shared" si="15"/>
        <v>510930.35604516452</v>
      </c>
      <c r="AL37" s="78">
        <f t="shared" si="6"/>
        <v>512484.0174290401</v>
      </c>
      <c r="AM37" s="78">
        <f t="shared" si="6"/>
        <v>82801.475332671354</v>
      </c>
      <c r="AN37" s="77">
        <f t="shared" si="7"/>
        <v>8.5487366189585821</v>
      </c>
      <c r="AO37" s="77">
        <f t="shared" si="8"/>
        <v>0.53124085378366703</v>
      </c>
      <c r="AP37" s="77">
        <f t="shared" si="9"/>
        <v>0.46006808138891109</v>
      </c>
      <c r="AQ37" s="77">
        <f t="shared" si="10"/>
        <v>0.46146707834329148</v>
      </c>
      <c r="AR37" s="77">
        <f t="shared" si="11"/>
        <v>7.4558724964672002E-2</v>
      </c>
      <c r="AS37" s="77">
        <f t="shared" si="16"/>
        <v>10.076071357439124</v>
      </c>
      <c r="AT37" s="77">
        <v>0</v>
      </c>
      <c r="AU37" s="77">
        <v>0</v>
      </c>
      <c r="AV37" s="77">
        <f t="shared" si="12"/>
        <v>10.08</v>
      </c>
      <c r="AW37" s="221"/>
      <c r="AX37" s="76">
        <v>775.73</v>
      </c>
      <c r="AY37" s="76">
        <f t="shared" si="13"/>
        <v>2724.0699999999997</v>
      </c>
      <c r="BA37" s="24"/>
      <c r="BC37" s="24"/>
    </row>
    <row r="38" spans="1:55" x14ac:dyDescent="0.35">
      <c r="A38" s="75" t="s">
        <v>52</v>
      </c>
      <c r="B38" s="74">
        <v>210</v>
      </c>
      <c r="C38" s="75" t="s">
        <v>62</v>
      </c>
      <c r="D38" s="138">
        <f>'2YO 2026-27 rates'!D35</f>
        <v>11.48</v>
      </c>
      <c r="E38" s="138">
        <f t="shared" si="14"/>
        <v>11.48</v>
      </c>
      <c r="F38" s="76">
        <f>ACA!P45</f>
        <v>1.4104267804114439</v>
      </c>
      <c r="G38" s="76">
        <f>'Formula factor data'!L42</f>
        <v>449.6</v>
      </c>
      <c r="H38" s="76">
        <f>'Formula factor data'!M42</f>
        <v>760.49</v>
      </c>
      <c r="I38" s="76">
        <f>'Formula factor data'!N42</f>
        <v>1210.0900000000001</v>
      </c>
      <c r="J38" s="76">
        <f>'Formula factor data'!X42</f>
        <v>467.9909417466028</v>
      </c>
      <c r="K38" s="76">
        <f>'Formula factor data'!Y42</f>
        <v>21.780702917771883</v>
      </c>
      <c r="L38" s="76">
        <f>'Formula factor data'!Z42</f>
        <v>66.859257130693919</v>
      </c>
      <c r="M38" s="76">
        <f>'Formula factor data'!AA42</f>
        <v>168.86908725480563</v>
      </c>
      <c r="N38" s="76">
        <f>'Formula factor data'!AB42</f>
        <v>213.60373563218394</v>
      </c>
      <c r="O38" s="76">
        <f>'Formula factor data'!AC42</f>
        <v>313.03073386383733</v>
      </c>
      <c r="P38" s="76">
        <f>'Formula factor data'!AD42</f>
        <v>81.123565428824051</v>
      </c>
      <c r="Q38" s="76">
        <f>'Formula factor data'!AE42</f>
        <v>432.16232812767703</v>
      </c>
      <c r="R38" s="76">
        <f>'Formula factor data'!AF42</f>
        <v>23.00763223684211</v>
      </c>
      <c r="S38" s="77">
        <f>$F38*'National calculations'!$E$48</f>
        <v>10.091281049866826</v>
      </c>
      <c r="T38" s="77">
        <f>$F38*'National calculations'!$E$49</f>
        <v>1.8143733854375874</v>
      </c>
      <c r="U38" s="77">
        <f>$F38*'National calculations'!$E$57</f>
        <v>1.8880961442719757</v>
      </c>
      <c r="V38" s="77">
        <f>$F38*'National calculations'!$E$58</f>
        <v>1.4332992628050041</v>
      </c>
      <c r="W38" s="77">
        <f>$F38*'National calculations'!$E$59</f>
        <v>1.3506089207200982</v>
      </c>
      <c r="X38" s="77">
        <f>$F38*'National calculations'!$E$60</f>
        <v>1.2265734075927424</v>
      </c>
      <c r="Y38" s="77">
        <f>$F38*'National calculations'!$E$61</f>
        <v>0.78555824980658762</v>
      </c>
      <c r="Z38" s="77">
        <f>$F38*'National calculations'!$E$62</f>
        <v>0.64774101299841524</v>
      </c>
      <c r="AA38" s="77">
        <f>$F38*'National calculations'!$E$51</f>
        <v>0.75219300862931959</v>
      </c>
      <c r="AB38" s="77">
        <f>$F38*'National calculations'!$E$52</f>
        <v>4.8567934809927094</v>
      </c>
      <c r="AC38" s="78">
        <f t="shared" si="5"/>
        <v>6960474.2228110088</v>
      </c>
      <c r="AD38" s="78">
        <f t="shared" si="5"/>
        <v>483992.87631861784</v>
      </c>
      <c r="AE38" s="78">
        <f t="shared" si="5"/>
        <v>23440.714883189725</v>
      </c>
      <c r="AF38" s="78">
        <f t="shared" si="5"/>
        <v>54622.714655554868</v>
      </c>
      <c r="AG38" s="78">
        <f t="shared" si="5"/>
        <v>130003.37453771463</v>
      </c>
      <c r="AH38" s="78">
        <f t="shared" si="5"/>
        <v>149340.37727667706</v>
      </c>
      <c r="AI38" s="78">
        <f t="shared" si="5"/>
        <v>140165.20899495622</v>
      </c>
      <c r="AJ38" s="78">
        <f t="shared" si="5"/>
        <v>29951.824455878534</v>
      </c>
      <c r="AK38" s="78">
        <f t="shared" si="15"/>
        <v>527524.214803971</v>
      </c>
      <c r="AL38" s="78">
        <f t="shared" si="6"/>
        <v>185289.60463204692</v>
      </c>
      <c r="AM38" s="78">
        <f t="shared" si="6"/>
        <v>63693.691408754297</v>
      </c>
      <c r="AN38" s="77">
        <f t="shared" si="7"/>
        <v>10.091281049866826</v>
      </c>
      <c r="AO38" s="77">
        <f t="shared" si="8"/>
        <v>0.7016918653413452</v>
      </c>
      <c r="AP38" s="77">
        <f t="shared" si="9"/>
        <v>0.76480350932861008</v>
      </c>
      <c r="AQ38" s="77">
        <f t="shared" si="10"/>
        <v>0.2686324833777724</v>
      </c>
      <c r="AR38" s="77">
        <f t="shared" si="11"/>
        <v>9.2342981316242967E-2</v>
      </c>
      <c r="AS38" s="77">
        <f t="shared" si="16"/>
        <v>11.918751889230798</v>
      </c>
      <c r="AT38" s="77">
        <v>0</v>
      </c>
      <c r="AU38" s="77">
        <v>0</v>
      </c>
      <c r="AV38" s="77">
        <f t="shared" si="12"/>
        <v>11.92</v>
      </c>
      <c r="AW38" s="221"/>
      <c r="AX38" s="76">
        <v>627.58000000000004</v>
      </c>
      <c r="AY38" s="76">
        <f t="shared" si="13"/>
        <v>1837.67</v>
      </c>
      <c r="BA38" s="24"/>
      <c r="BC38" s="24"/>
    </row>
    <row r="39" spans="1:55" x14ac:dyDescent="0.35">
      <c r="A39" s="75" t="s">
        <v>52</v>
      </c>
      <c r="B39" s="74">
        <v>211</v>
      </c>
      <c r="C39" s="75" t="s">
        <v>63</v>
      </c>
      <c r="D39" s="138">
        <f>'2YO 2026-27 rates'!D36</f>
        <v>11.79</v>
      </c>
      <c r="E39" s="138">
        <f t="shared" si="14"/>
        <v>11.79</v>
      </c>
      <c r="F39" s="76">
        <f>ACA!P46</f>
        <v>1.4109606976206701</v>
      </c>
      <c r="G39" s="76">
        <f>'Formula factor data'!L43</f>
        <v>767.68</v>
      </c>
      <c r="H39" s="76">
        <f>'Formula factor data'!M43</f>
        <v>581.91</v>
      </c>
      <c r="I39" s="76">
        <f>'Formula factor data'!N43</f>
        <v>1349.59</v>
      </c>
      <c r="J39" s="76">
        <f>'Formula factor data'!X43</f>
        <v>556.99363406183375</v>
      </c>
      <c r="K39" s="76">
        <f>'Formula factor data'!Y43</f>
        <v>0</v>
      </c>
      <c r="L39" s="76">
        <f>'Formula factor data'!Z43</f>
        <v>65.420367132867128</v>
      </c>
      <c r="M39" s="76">
        <f>'Formula factor data'!AA43</f>
        <v>294.26746428232781</v>
      </c>
      <c r="N39" s="76">
        <f>'Formula factor data'!AB43</f>
        <v>224.35968531468529</v>
      </c>
      <c r="O39" s="76">
        <f>'Formula factor data'!AC43</f>
        <v>520.36124678993326</v>
      </c>
      <c r="P39" s="76">
        <f>'Formula factor data'!AD43</f>
        <v>104.31509906759906</v>
      </c>
      <c r="Q39" s="76">
        <f>'Formula factor data'!AE43</f>
        <v>881.70813366433595</v>
      </c>
      <c r="R39" s="76">
        <f>'Formula factor data'!AF43</f>
        <v>36.361492165996189</v>
      </c>
      <c r="S39" s="77">
        <f>$F39*'National calculations'!$E$48</f>
        <v>10.095101105392212</v>
      </c>
      <c r="T39" s="77">
        <f>$F39*'National calculations'!$E$49</f>
        <v>1.8150602166775365</v>
      </c>
      <c r="U39" s="77">
        <f>$F39*'National calculations'!$E$57</f>
        <v>1.8888108832702004</v>
      </c>
      <c r="V39" s="77">
        <f>$F39*'National calculations'!$E$58</f>
        <v>1.4338418383948972</v>
      </c>
      <c r="W39" s="77">
        <f>$F39*'National calculations'!$E$59</f>
        <v>1.3511201938721129</v>
      </c>
      <c r="X39" s="77">
        <f>$F39*'National calculations'!$E$60</f>
        <v>1.2270377270879393</v>
      </c>
      <c r="Y39" s="77">
        <f>$F39*'National calculations'!$E$61</f>
        <v>0.78585562296643285</v>
      </c>
      <c r="Z39" s="77">
        <f>$F39*'National calculations'!$E$62</f>
        <v>0.64798621542846313</v>
      </c>
      <c r="AA39" s="77">
        <f>$F39*'National calculations'!$E$51</f>
        <v>0.75247775137353334</v>
      </c>
      <c r="AB39" s="77">
        <f>$F39*'National calculations'!$E$52</f>
        <v>4.8586320206866338</v>
      </c>
      <c r="AC39" s="78">
        <f t="shared" si="5"/>
        <v>7765821.0754709765</v>
      </c>
      <c r="AD39" s="78">
        <f t="shared" si="5"/>
        <v>576256.8820931199</v>
      </c>
      <c r="AE39" s="78">
        <f t="shared" si="5"/>
        <v>0</v>
      </c>
      <c r="AF39" s="78">
        <f t="shared" si="5"/>
        <v>53467.401902607802</v>
      </c>
      <c r="AG39" s="78">
        <f t="shared" si="5"/>
        <v>226626.70663309449</v>
      </c>
      <c r="AH39" s="78">
        <f t="shared" si="5"/>
        <v>156919.74504165718</v>
      </c>
      <c r="AI39" s="78">
        <f t="shared" si="5"/>
        <v>233089.42270530484</v>
      </c>
      <c r="AJ39" s="78">
        <f t="shared" ref="AJ39:AJ102" si="17">P39*Z39*38*15</f>
        <v>38529.005366409474</v>
      </c>
      <c r="AK39" s="78">
        <f t="shared" si="15"/>
        <v>708632.2816490737</v>
      </c>
      <c r="AL39" s="78">
        <f t="shared" si="6"/>
        <v>378175.47965887171</v>
      </c>
      <c r="AM39" s="78">
        <f t="shared" si="6"/>
        <v>100700.2527898635</v>
      </c>
      <c r="AN39" s="77">
        <f t="shared" si="7"/>
        <v>10.095101105392212</v>
      </c>
      <c r="AO39" s="77">
        <f t="shared" si="8"/>
        <v>0.74909934582227244</v>
      </c>
      <c r="AP39" s="77">
        <f t="shared" si="9"/>
        <v>0.92117941686653082</v>
      </c>
      <c r="AQ39" s="77">
        <f t="shared" si="10"/>
        <v>0.49160541630235427</v>
      </c>
      <c r="AR39" s="77">
        <f t="shared" si="11"/>
        <v>0.13090428215802968</v>
      </c>
      <c r="AS39" s="77">
        <f t="shared" si="16"/>
        <v>12.387889566541402</v>
      </c>
      <c r="AT39" s="77">
        <v>0</v>
      </c>
      <c r="AU39" s="77">
        <v>0</v>
      </c>
      <c r="AV39" s="77">
        <f t="shared" si="12"/>
        <v>12.39</v>
      </c>
      <c r="AW39" s="221"/>
      <c r="AX39" s="76">
        <v>480.2</v>
      </c>
      <c r="AY39" s="76">
        <f t="shared" si="13"/>
        <v>1829.79</v>
      </c>
      <c r="BA39" s="24"/>
      <c r="BC39" s="24"/>
    </row>
    <row r="40" spans="1:55" x14ac:dyDescent="0.35">
      <c r="A40" s="75" t="s">
        <v>52</v>
      </c>
      <c r="B40" s="74">
        <v>212</v>
      </c>
      <c r="C40" s="75" t="s">
        <v>64</v>
      </c>
      <c r="D40" s="138">
        <f>'2YO 2026-27 rates'!D37</f>
        <v>11.55</v>
      </c>
      <c r="E40" s="138">
        <f t="shared" si="14"/>
        <v>11.55</v>
      </c>
      <c r="F40" s="76">
        <f>ACA!P47</f>
        <v>1.4748505709880415</v>
      </c>
      <c r="G40" s="76">
        <f>'Formula factor data'!L44</f>
        <v>381.3</v>
      </c>
      <c r="H40" s="76">
        <f>'Formula factor data'!M44</f>
        <v>744.67</v>
      </c>
      <c r="I40" s="76">
        <f>'Formula factor data'!N44</f>
        <v>1125.97</v>
      </c>
      <c r="J40" s="76">
        <f>'Formula factor data'!X44</f>
        <v>319.97105374863764</v>
      </c>
      <c r="K40" s="76">
        <f>'Formula factor data'!Y44</f>
        <v>0</v>
      </c>
      <c r="L40" s="76">
        <f>'Formula factor data'!Z44</f>
        <v>41.105075208607822</v>
      </c>
      <c r="M40" s="76">
        <f>'Formula factor data'!AA44</f>
        <v>104.02983695652173</v>
      </c>
      <c r="N40" s="76">
        <f>'Formula factor data'!AB44</f>
        <v>49.387902393500219</v>
      </c>
      <c r="O40" s="76">
        <f>'Formula factor data'!AC44</f>
        <v>103.78258838383839</v>
      </c>
      <c r="P40" s="76">
        <f>'Formula factor data'!AD44</f>
        <v>154.03586078173038</v>
      </c>
      <c r="Q40" s="76">
        <f>'Formula factor data'!AE44</f>
        <v>455.82298141221901</v>
      </c>
      <c r="R40" s="76">
        <f>'Formula factor data'!AF44</f>
        <v>15.916755363379345</v>
      </c>
      <c r="S40" s="77">
        <f>$F40*'National calculations'!$E$48</f>
        <v>10.552218537750147</v>
      </c>
      <c r="T40" s="77">
        <f>$F40*'National calculations'!$E$49</f>
        <v>1.8972481667694374</v>
      </c>
      <c r="U40" s="77">
        <f>$F40*'National calculations'!$E$57</f>
        <v>1.9743383457647576</v>
      </c>
      <c r="V40" s="77">
        <f>$F40*'National calculations'!$E$58</f>
        <v>1.498767795325072</v>
      </c>
      <c r="W40" s="77">
        <f>$F40*'National calculations'!$E$59</f>
        <v>1.4123004225178546</v>
      </c>
      <c r="X40" s="77">
        <f>$F40*'National calculations'!$E$60</f>
        <v>1.2825993633070312</v>
      </c>
      <c r="Y40" s="77">
        <f>$F40*'National calculations'!$E$61</f>
        <v>0.82144004166854789</v>
      </c>
      <c r="Z40" s="77">
        <f>$F40*'National calculations'!$E$62</f>
        <v>0.67732775365652287</v>
      </c>
      <c r="AA40" s="77">
        <f>$F40*'National calculations'!$E$51</f>
        <v>0.78655078283932145</v>
      </c>
      <c r="AB40" s="77">
        <f>$F40*'National calculations'!$E$52</f>
        <v>5.0786362951244595</v>
      </c>
      <c r="AC40" s="78">
        <f t="shared" ref="AC40:AI71" si="18">I40*S40*38*15</f>
        <v>6772444.4589618035</v>
      </c>
      <c r="AD40" s="78">
        <f t="shared" si="18"/>
        <v>346026.76223201613</v>
      </c>
      <c r="AE40" s="78">
        <f t="shared" si="18"/>
        <v>0</v>
      </c>
      <c r="AF40" s="78">
        <f t="shared" si="18"/>
        <v>35115.968879833556</v>
      </c>
      <c r="AG40" s="78">
        <f t="shared" si="18"/>
        <v>83745.188132250725</v>
      </c>
      <c r="AH40" s="78">
        <f t="shared" si="18"/>
        <v>36106.588534034716</v>
      </c>
      <c r="AI40" s="78">
        <f t="shared" si="18"/>
        <v>48593.169024099283</v>
      </c>
      <c r="AJ40" s="78">
        <f t="shared" si="17"/>
        <v>59469.675232527843</v>
      </c>
      <c r="AK40" s="78">
        <f t="shared" si="15"/>
        <v>263030.58980274614</v>
      </c>
      <c r="AL40" s="78">
        <f t="shared" ref="AL40:AM71" si="19">Q40*AA40*38*15</f>
        <v>204360.91603358256</v>
      </c>
      <c r="AM40" s="78">
        <f t="shared" si="19"/>
        <v>46076.184548772886</v>
      </c>
      <c r="AN40" s="77">
        <f t="shared" ref="AN40:AN71" si="20">AC40/($I40*15*38)</f>
        <v>10.552218537750147</v>
      </c>
      <c r="AO40" s="77">
        <f t="shared" ref="AO40:AO71" si="21">AD40/($I40*15*38)</f>
        <v>0.53914801916915012</v>
      </c>
      <c r="AP40" s="77">
        <f t="shared" ref="AP40:AP71" si="22">AK40/($I40*15*38)</f>
        <v>0.40983079042295717</v>
      </c>
      <c r="AQ40" s="77">
        <f t="shared" ref="AQ40:AQ71" si="23">AL40/($I40*15*38)</f>
        <v>0.31841694082962629</v>
      </c>
      <c r="AR40" s="77">
        <f t="shared" ref="AR40:AR71" si="24">AM40/($I40*15*38)</f>
        <v>7.1791798617259109E-2</v>
      </c>
      <c r="AS40" s="77">
        <f t="shared" si="16"/>
        <v>11.891406086789138</v>
      </c>
      <c r="AT40" s="77">
        <v>0</v>
      </c>
      <c r="AU40" s="77">
        <v>0</v>
      </c>
      <c r="AV40" s="77">
        <f t="shared" ref="AV40:AV71" si="25">ROUND(AS40 + AT40,2)</f>
        <v>11.89</v>
      </c>
      <c r="AW40" s="221"/>
      <c r="AX40" s="76">
        <v>614.52</v>
      </c>
      <c r="AY40" s="76">
        <f t="shared" ref="AY40:AY71" si="26">G40+H40+AX40</f>
        <v>1740.49</v>
      </c>
      <c r="BA40" s="24"/>
      <c r="BC40" s="24"/>
    </row>
    <row r="41" spans="1:55" x14ac:dyDescent="0.35">
      <c r="A41" s="75" t="s">
        <v>52</v>
      </c>
      <c r="B41" s="74">
        <v>213</v>
      </c>
      <c r="C41" s="75" t="s">
        <v>65</v>
      </c>
      <c r="D41" s="138">
        <f>'2YO 2026-27 rates'!D38</f>
        <v>12.43</v>
      </c>
      <c r="E41" s="138">
        <f t="shared" si="14"/>
        <v>12.43</v>
      </c>
      <c r="F41" s="76">
        <f>ACA!P48</f>
        <v>1.5235451352498308</v>
      </c>
      <c r="G41" s="76">
        <f>'Formula factor data'!L45</f>
        <v>256</v>
      </c>
      <c r="H41" s="76">
        <f>'Formula factor data'!M45</f>
        <v>236.4</v>
      </c>
      <c r="I41" s="76">
        <f>'Formula factor data'!N45</f>
        <v>492.4</v>
      </c>
      <c r="J41" s="76">
        <f>'Formula factor data'!X45</f>
        <v>187.61771854174833</v>
      </c>
      <c r="K41" s="76">
        <f>'Formula factor data'!Y45</f>
        <v>0</v>
      </c>
      <c r="L41" s="76">
        <f>'Formula factor data'!Z45</f>
        <v>30.230186109850202</v>
      </c>
      <c r="M41" s="76">
        <f>'Formula factor data'!AA45</f>
        <v>54.146118928733543</v>
      </c>
      <c r="N41" s="76">
        <f>'Formula factor data'!AB45</f>
        <v>36.544439400817069</v>
      </c>
      <c r="O41" s="76">
        <f>'Formula factor data'!AC45</f>
        <v>69.959691330004546</v>
      </c>
      <c r="P41" s="76">
        <f>'Formula factor data'!AD45</f>
        <v>56.654996222741872</v>
      </c>
      <c r="Q41" s="76">
        <f>'Formula factor data'!AE45</f>
        <v>273.44832090239998</v>
      </c>
      <c r="R41" s="76">
        <f>'Formula factor data'!AF45</f>
        <v>8.5334210814961065</v>
      </c>
      <c r="S41" s="77">
        <f>$F41*'National calculations'!$E$48</f>
        <v>10.90061700861807</v>
      </c>
      <c r="T41" s="77">
        <f>$F41*'National calculations'!$E$49</f>
        <v>1.959888867186582</v>
      </c>
      <c r="U41" s="77">
        <f>$F41*'National calculations'!$E$57</f>
        <v>2.0395243024599843</v>
      </c>
      <c r="V41" s="77">
        <f>$F41*'National calculations'!$E$58</f>
        <v>1.5482520252250982</v>
      </c>
      <c r="W41" s="77">
        <f>$F41*'National calculations'!$E$59</f>
        <v>1.4589297930005714</v>
      </c>
      <c r="X41" s="77">
        <f>$F41*'National calculations'!$E$60</f>
        <v>1.3249464446637842</v>
      </c>
      <c r="Y41" s="77">
        <f>$F41*'National calculations'!$E$61</f>
        <v>0.84856120613298514</v>
      </c>
      <c r="Z41" s="77">
        <f>$F41*'National calculations'!$E$62</f>
        <v>0.69969081909211162</v>
      </c>
      <c r="AA41" s="77">
        <f>$F41*'National calculations'!$E$51</f>
        <v>0.81252002229554066</v>
      </c>
      <c r="AB41" s="77">
        <f>$F41*'National calculations'!$E$52</f>
        <v>5.2463156426461</v>
      </c>
      <c r="AC41" s="78">
        <f t="shared" si="18"/>
        <v>3059454.3745748168</v>
      </c>
      <c r="AD41" s="78">
        <f t="shared" si="18"/>
        <v>209594.63037844334</v>
      </c>
      <c r="AE41" s="78">
        <f t="shared" si="18"/>
        <v>0</v>
      </c>
      <c r="AF41" s="78">
        <f t="shared" si="18"/>
        <v>26678.249714479105</v>
      </c>
      <c r="AG41" s="78">
        <f t="shared" si="18"/>
        <v>45027.370065874486</v>
      </c>
      <c r="AH41" s="78">
        <f t="shared" si="18"/>
        <v>27599.072282115903</v>
      </c>
      <c r="AI41" s="78">
        <f t="shared" si="18"/>
        <v>33838.095631737604</v>
      </c>
      <c r="AJ41" s="78">
        <f t="shared" si="17"/>
        <v>22595.359006267929</v>
      </c>
      <c r="AK41" s="78">
        <f t="shared" si="15"/>
        <v>155738.14670047502</v>
      </c>
      <c r="AL41" s="78">
        <f t="shared" si="19"/>
        <v>126643.87440388883</v>
      </c>
      <c r="AM41" s="78">
        <f t="shared" si="19"/>
        <v>25518.341687929245</v>
      </c>
      <c r="AN41" s="77">
        <f t="shared" si="20"/>
        <v>10.90061700861807</v>
      </c>
      <c r="AO41" s="77">
        <f t="shared" si="21"/>
        <v>0.7467706698962594</v>
      </c>
      <c r="AP41" s="77">
        <f t="shared" si="22"/>
        <v>0.55488387240609904</v>
      </c>
      <c r="AQ41" s="77">
        <f t="shared" si="23"/>
        <v>0.45122306213707591</v>
      </c>
      <c r="AR41" s="77">
        <f t="shared" si="24"/>
        <v>9.092002539630184E-2</v>
      </c>
      <c r="AS41" s="77">
        <f t="shared" si="16"/>
        <v>12.744414638453808</v>
      </c>
      <c r="AT41" s="77">
        <v>0</v>
      </c>
      <c r="AU41" s="77">
        <v>0</v>
      </c>
      <c r="AV41" s="77">
        <f t="shared" si="25"/>
        <v>12.74</v>
      </c>
      <c r="AW41" s="221"/>
      <c r="AX41" s="76">
        <v>195.08</v>
      </c>
      <c r="AY41" s="76">
        <f t="shared" si="26"/>
        <v>687.48</v>
      </c>
      <c r="BA41" s="24"/>
      <c r="BC41" s="24"/>
    </row>
    <row r="42" spans="1:55" x14ac:dyDescent="0.35">
      <c r="A42" s="75" t="s">
        <v>66</v>
      </c>
      <c r="B42" s="74">
        <v>841</v>
      </c>
      <c r="C42" s="75" t="s">
        <v>67</v>
      </c>
      <c r="D42" s="138">
        <f>'2YO 2026-27 rates'!D39</f>
        <v>8.09</v>
      </c>
      <c r="E42" s="138">
        <f t="shared" si="14"/>
        <v>8.09</v>
      </c>
      <c r="F42" s="76">
        <f>ACA!P49</f>
        <v>1.0393339211521337</v>
      </c>
      <c r="G42" s="76">
        <f>'Formula factor data'!L46</f>
        <v>247.63</v>
      </c>
      <c r="H42" s="76">
        <f>'Formula factor data'!M46</f>
        <v>472.17</v>
      </c>
      <c r="I42" s="76">
        <f>'Formula factor data'!N46</f>
        <v>719.8</v>
      </c>
      <c r="J42" s="76">
        <f>'Formula factor data'!X46</f>
        <v>195.02345882352941</v>
      </c>
      <c r="K42" s="76">
        <f>'Formula factor data'!Y46</f>
        <v>59.217870363983344</v>
      </c>
      <c r="L42" s="76">
        <f>'Formula factor data'!Z46</f>
        <v>59.532330827067661</v>
      </c>
      <c r="M42" s="76">
        <f>'Formula factor data'!AA46</f>
        <v>97.602143957534707</v>
      </c>
      <c r="N42" s="76">
        <f>'Formula factor data'!AB46</f>
        <v>41.749946294307193</v>
      </c>
      <c r="O42" s="76">
        <f>'Formula factor data'!AC46</f>
        <v>48.063981382026498</v>
      </c>
      <c r="P42" s="76">
        <f>'Formula factor data'!AD46</f>
        <v>66.877228786251337</v>
      </c>
      <c r="Q42" s="76">
        <f>'Formula factor data'!AE46</f>
        <v>82.142077376399996</v>
      </c>
      <c r="R42" s="76">
        <f>'Formula factor data'!AF46</f>
        <v>20.365579383672731</v>
      </c>
      <c r="S42" s="77">
        <f>$F42*'National calculations'!$E$48</f>
        <v>7.4361965106382426</v>
      </c>
      <c r="T42" s="77">
        <f>$F42*'National calculations'!$E$49</f>
        <v>1.3369994325907646</v>
      </c>
      <c r="U42" s="77">
        <f>$F42*'National calculations'!$E$57</f>
        <v>1.3913252331793964</v>
      </c>
      <c r="V42" s="77">
        <f>$F42*'National calculations'!$E$58</f>
        <v>1.0561884981799801</v>
      </c>
      <c r="W42" s="77">
        <f>$F42*'National calculations'!$E$59</f>
        <v>0.99525454636190314</v>
      </c>
      <c r="X42" s="77">
        <f>$F42*'National calculations'!$E$60</f>
        <v>0.90385361863478964</v>
      </c>
      <c r="Y42" s="77">
        <f>$F42*'National calculations'!$E$61</f>
        <v>0.57887254227171903</v>
      </c>
      <c r="Z42" s="77">
        <f>$F42*'National calculations'!$E$62</f>
        <v>0.4773159559082602</v>
      </c>
      <c r="AA42" s="77">
        <f>$F42*'National calculations'!$E$51</f>
        <v>0.55428592251621456</v>
      </c>
      <c r="AB42" s="77">
        <f>$F42*'National calculations'!$E$52</f>
        <v>3.5789381504467332</v>
      </c>
      <c r="AC42" s="78">
        <f t="shared" si="18"/>
        <v>3050967.3215637216</v>
      </c>
      <c r="AD42" s="78">
        <f t="shared" si="18"/>
        <v>148625.3646596999</v>
      </c>
      <c r="AE42" s="78">
        <f t="shared" si="18"/>
        <v>46963.050856757145</v>
      </c>
      <c r="AF42" s="78">
        <f t="shared" si="18"/>
        <v>35840.096960954761</v>
      </c>
      <c r="AG42" s="78">
        <f t="shared" si="18"/>
        <v>55369.217179791071</v>
      </c>
      <c r="AH42" s="78">
        <f t="shared" si="18"/>
        <v>21509.428820473076</v>
      </c>
      <c r="AI42" s="78">
        <f t="shared" si="18"/>
        <v>15859.063883759123</v>
      </c>
      <c r="AJ42" s="78">
        <f t="shared" si="17"/>
        <v>18195.293980364833</v>
      </c>
      <c r="AK42" s="78">
        <f t="shared" si="15"/>
        <v>193736.1516821</v>
      </c>
      <c r="AL42" s="78">
        <f t="shared" si="19"/>
        <v>25952.212367506407</v>
      </c>
      <c r="AM42" s="78">
        <f t="shared" si="19"/>
        <v>41545.674936941345</v>
      </c>
      <c r="AN42" s="77">
        <f t="shared" si="20"/>
        <v>7.4361965106382417</v>
      </c>
      <c r="AO42" s="77">
        <f t="shared" si="21"/>
        <v>0.36224819920665075</v>
      </c>
      <c r="AP42" s="77">
        <f t="shared" si="22"/>
        <v>0.47219781245789522</v>
      </c>
      <c r="AQ42" s="77">
        <f t="shared" si="23"/>
        <v>6.3253955454259728E-2</v>
      </c>
      <c r="AR42" s="77">
        <f t="shared" si="24"/>
        <v>0.10126027926115282</v>
      </c>
      <c r="AS42" s="77">
        <f t="shared" si="16"/>
        <v>8.4351567570182002</v>
      </c>
      <c r="AT42" s="77">
        <v>0</v>
      </c>
      <c r="AU42" s="77">
        <v>0</v>
      </c>
      <c r="AV42" s="77">
        <f t="shared" si="25"/>
        <v>8.44</v>
      </c>
      <c r="AW42" s="221"/>
      <c r="AX42" s="76">
        <v>389.65</v>
      </c>
      <c r="AY42" s="76">
        <f t="shared" si="26"/>
        <v>1109.4499999999998</v>
      </c>
      <c r="BA42" s="24"/>
      <c r="BC42" s="24"/>
    </row>
    <row r="43" spans="1:55" x14ac:dyDescent="0.35">
      <c r="A43" s="75" t="s">
        <v>66</v>
      </c>
      <c r="B43" s="74">
        <v>840</v>
      </c>
      <c r="C43" s="75" t="s">
        <v>68</v>
      </c>
      <c r="D43" s="138">
        <f>'2YO 2026-27 rates'!D40</f>
        <v>7.98</v>
      </c>
      <c r="E43" s="138">
        <f t="shared" si="14"/>
        <v>7.98</v>
      </c>
      <c r="F43" s="76">
        <f>ACA!P50</f>
        <v>1.0124631839364577</v>
      </c>
      <c r="G43" s="76">
        <f>'Formula factor data'!L47</f>
        <v>1155.42</v>
      </c>
      <c r="H43" s="76">
        <f>'Formula factor data'!M47</f>
        <v>2135.79</v>
      </c>
      <c r="I43" s="76">
        <f>'Formula factor data'!N47</f>
        <v>3291.21</v>
      </c>
      <c r="J43" s="76">
        <f>'Formula factor data'!X47</f>
        <v>1103.1627577083277</v>
      </c>
      <c r="K43" s="76">
        <f>'Formula factor data'!Y47</f>
        <v>220.92645494830134</v>
      </c>
      <c r="L43" s="76">
        <f>'Formula factor data'!Z47</f>
        <v>303.84139586410635</v>
      </c>
      <c r="M43" s="76">
        <f>'Formula factor data'!AA47</f>
        <v>277.63590758732596</v>
      </c>
      <c r="N43" s="76">
        <f>'Formula factor data'!AB47</f>
        <v>331.25464180206797</v>
      </c>
      <c r="O43" s="76">
        <f>'Formula factor data'!AC47</f>
        <v>540.35829043574586</v>
      </c>
      <c r="P43" s="76">
        <f>'Formula factor data'!AD47</f>
        <v>475.35059167412157</v>
      </c>
      <c r="Q43" s="76">
        <f>'Formula factor data'!AE47</f>
        <v>163.28801921440319</v>
      </c>
      <c r="R43" s="76">
        <f>'Formula factor data'!AF47</f>
        <v>118.80199834608229</v>
      </c>
      <c r="S43" s="77">
        <f>$F43*'National calculations'!$E$48</f>
        <v>7.2439425311857244</v>
      </c>
      <c r="T43" s="77">
        <f>$F43*'National calculations'!$E$49</f>
        <v>1.3024329090899931</v>
      </c>
      <c r="U43" s="77">
        <f>$F43*'National calculations'!$E$57</f>
        <v>1.3553541809877587</v>
      </c>
      <c r="V43" s="77">
        <f>$F43*'National calculations'!$E$58</f>
        <v>1.0288820060053063</v>
      </c>
      <c r="W43" s="77">
        <f>$F43*'National calculations'!$E$59</f>
        <v>0.96952342873576824</v>
      </c>
      <c r="X43" s="77">
        <f>$F43*'National calculations'!$E$60</f>
        <v>0.88048556283146306</v>
      </c>
      <c r="Y43" s="77">
        <f>$F43*'National calculations'!$E$61</f>
        <v>0.56390648406059973</v>
      </c>
      <c r="Z43" s="77">
        <f>$F43*'National calculations'!$E$62</f>
        <v>0.46497552194470571</v>
      </c>
      <c r="AA43" s="77">
        <f>$F43*'National calculations'!$E$51</f>
        <v>0.53995552199414631</v>
      </c>
      <c r="AB43" s="77">
        <f>$F43*'National calculations'!$E$52</f>
        <v>3.4864089790277868</v>
      </c>
      <c r="AC43" s="78">
        <f t="shared" si="18"/>
        <v>13589561.575896349</v>
      </c>
      <c r="AD43" s="78">
        <f t="shared" si="18"/>
        <v>818973.42344142392</v>
      </c>
      <c r="AE43" s="78">
        <f t="shared" si="18"/>
        <v>170677.14881084082</v>
      </c>
      <c r="AF43" s="78">
        <f t="shared" si="18"/>
        <v>178191.65858394504</v>
      </c>
      <c r="AG43" s="78">
        <f t="shared" si="18"/>
        <v>153429.47472661175</v>
      </c>
      <c r="AH43" s="78">
        <f t="shared" si="18"/>
        <v>166249.00994474825</v>
      </c>
      <c r="AI43" s="78">
        <f t="shared" si="18"/>
        <v>173685.57990479219</v>
      </c>
      <c r="AJ43" s="78">
        <f t="shared" si="17"/>
        <v>125985.04199812764</v>
      </c>
      <c r="AK43" s="78">
        <f t="shared" si="15"/>
        <v>968217.91396906564</v>
      </c>
      <c r="AL43" s="78">
        <f t="shared" si="19"/>
        <v>50255.912560672863</v>
      </c>
      <c r="AM43" s="78">
        <f t="shared" si="19"/>
        <v>236089.64164332856</v>
      </c>
      <c r="AN43" s="77">
        <f t="shared" si="20"/>
        <v>7.2439425311857253</v>
      </c>
      <c r="AO43" s="77">
        <f t="shared" si="21"/>
        <v>0.43655539443602698</v>
      </c>
      <c r="AP43" s="77">
        <f t="shared" si="22"/>
        <v>0.51611046370300739</v>
      </c>
      <c r="AQ43" s="77">
        <f t="shared" si="23"/>
        <v>2.6789013053042276E-2</v>
      </c>
      <c r="AR43" s="77">
        <f t="shared" si="24"/>
        <v>0.12584804790950002</v>
      </c>
      <c r="AS43" s="77">
        <f t="shared" si="16"/>
        <v>8.3492454502873024</v>
      </c>
      <c r="AT43" s="77">
        <v>0</v>
      </c>
      <c r="AU43" s="77">
        <v>0</v>
      </c>
      <c r="AV43" s="77">
        <f t="shared" si="25"/>
        <v>8.35</v>
      </c>
      <c r="AW43" s="221"/>
      <c r="AX43" s="76">
        <v>1762.51</v>
      </c>
      <c r="AY43" s="76">
        <f t="shared" si="26"/>
        <v>5053.72</v>
      </c>
      <c r="BA43" s="24"/>
      <c r="BC43" s="24"/>
    </row>
    <row r="44" spans="1:55" x14ac:dyDescent="0.35">
      <c r="A44" s="75" t="s">
        <v>66</v>
      </c>
      <c r="B44" s="74">
        <v>390</v>
      </c>
      <c r="C44" s="75" t="s">
        <v>69</v>
      </c>
      <c r="D44" s="138">
        <f>'2YO 2026-27 rates'!D41</f>
        <v>7.94</v>
      </c>
      <c r="E44" s="138">
        <f t="shared" si="14"/>
        <v>7.94</v>
      </c>
      <c r="F44" s="76">
        <f>ACA!P51</f>
        <v>1.0200277487948393</v>
      </c>
      <c r="G44" s="76">
        <f>'Formula factor data'!L48</f>
        <v>349.59</v>
      </c>
      <c r="H44" s="76">
        <f>'Formula factor data'!M48</f>
        <v>871.14</v>
      </c>
      <c r="I44" s="76">
        <f>'Formula factor data'!N48</f>
        <v>1220.73</v>
      </c>
      <c r="J44" s="76">
        <f>'Formula factor data'!X48</f>
        <v>358.23168076324509</v>
      </c>
      <c r="K44" s="76">
        <f>'Formula factor data'!Y48</f>
        <v>67.743063263041066</v>
      </c>
      <c r="L44" s="76">
        <f>'Formula factor data'!Z48</f>
        <v>80.18315306225405</v>
      </c>
      <c r="M44" s="76">
        <f>'Formula factor data'!AA48</f>
        <v>67.743063263041066</v>
      </c>
      <c r="N44" s="76">
        <f>'Formula factor data'!AB48</f>
        <v>104.07797901321764</v>
      </c>
      <c r="O44" s="76">
        <f>'Formula factor data'!AC48</f>
        <v>237.20746806578549</v>
      </c>
      <c r="P44" s="76">
        <f>'Formula factor data'!AD48</f>
        <v>145.46283220663909</v>
      </c>
      <c r="Q44" s="76">
        <f>'Formula factor data'!AE48</f>
        <v>174.42358172425202</v>
      </c>
      <c r="R44" s="76">
        <f>'Formula factor data'!AF48</f>
        <v>44.504497071298729</v>
      </c>
      <c r="S44" s="77">
        <f>$F44*'National calculations'!$E$48</f>
        <v>7.2980652627348279</v>
      </c>
      <c r="T44" s="77">
        <f>$F44*'National calculations'!$E$49</f>
        <v>1.3121639673356824</v>
      </c>
      <c r="U44" s="77">
        <f>$F44*'National calculations'!$E$57</f>
        <v>1.3654806377032496</v>
      </c>
      <c r="V44" s="77">
        <f>$F44*'National calculations'!$E$58</f>
        <v>1.0365692432199856</v>
      </c>
      <c r="W44" s="77">
        <f>$F44*'National calculations'!$E$59</f>
        <v>0.97676717149575432</v>
      </c>
      <c r="X44" s="77">
        <f>$F44*'National calculations'!$E$60</f>
        <v>0.88706406390940962</v>
      </c>
      <c r="Y44" s="77">
        <f>$F44*'National calculations'!$E$61</f>
        <v>0.56811968138018343</v>
      </c>
      <c r="Z44" s="77">
        <f>$F44*'National calculations'!$E$62</f>
        <v>0.46844956183980108</v>
      </c>
      <c r="AA44" s="77">
        <f>$F44*'National calculations'!$E$51</f>
        <v>0.54398977097383305</v>
      </c>
      <c r="AB44" s="77">
        <f>$F44*'National calculations'!$E$52</f>
        <v>3.5124574983844714</v>
      </c>
      <c r="AC44" s="78">
        <f t="shared" si="18"/>
        <v>5078111.3086616229</v>
      </c>
      <c r="AD44" s="78">
        <f t="shared" si="18"/>
        <v>267933.46096970874</v>
      </c>
      <c r="AE44" s="78">
        <f t="shared" si="18"/>
        <v>52726.049497901673</v>
      </c>
      <c r="AF44" s="78">
        <f t="shared" si="18"/>
        <v>47375.772464577785</v>
      </c>
      <c r="AG44" s="78">
        <f t="shared" si="18"/>
        <v>37716.444166382185</v>
      </c>
      <c r="AH44" s="78">
        <f t="shared" si="18"/>
        <v>52624.585965357561</v>
      </c>
      <c r="AI44" s="78">
        <f t="shared" si="18"/>
        <v>76814.471771764423</v>
      </c>
      <c r="AJ44" s="78">
        <f t="shared" si="17"/>
        <v>38840.940006370656</v>
      </c>
      <c r="AK44" s="78">
        <f t="shared" si="15"/>
        <v>306098.26387235429</v>
      </c>
      <c r="AL44" s="78">
        <f t="shared" si="19"/>
        <v>54084.247236528558</v>
      </c>
      <c r="AM44" s="78">
        <f t="shared" si="19"/>
        <v>89102.488036450392</v>
      </c>
      <c r="AN44" s="77">
        <f t="shared" si="20"/>
        <v>7.2980652627348279</v>
      </c>
      <c r="AO44" s="77">
        <f t="shared" si="21"/>
        <v>0.38506361231036296</v>
      </c>
      <c r="AP44" s="77">
        <f t="shared" si="22"/>
        <v>0.43991259166373747</v>
      </c>
      <c r="AQ44" s="77">
        <f t="shared" si="23"/>
        <v>7.772778933475176E-2</v>
      </c>
      <c r="AR44" s="77">
        <f t="shared" si="24"/>
        <v>0.12805465127416626</v>
      </c>
      <c r="AS44" s="77">
        <f t="shared" si="16"/>
        <v>8.3288239073178456</v>
      </c>
      <c r="AT44" s="77">
        <v>0</v>
      </c>
      <c r="AU44" s="77">
        <v>0</v>
      </c>
      <c r="AV44" s="77">
        <f t="shared" si="25"/>
        <v>8.33</v>
      </c>
      <c r="AW44" s="221"/>
      <c r="AX44" s="76">
        <v>718.88</v>
      </c>
      <c r="AY44" s="76">
        <f t="shared" si="26"/>
        <v>1939.6100000000001</v>
      </c>
      <c r="BA44" s="24"/>
      <c r="BC44" s="24"/>
    </row>
    <row r="45" spans="1:55" x14ac:dyDescent="0.35">
      <c r="A45" s="75" t="s">
        <v>66</v>
      </c>
      <c r="B45" s="74">
        <v>805</v>
      </c>
      <c r="C45" s="75" t="s">
        <v>70</v>
      </c>
      <c r="D45" s="138">
        <f>'2YO 2026-27 rates'!D42</f>
        <v>8.2799999999999994</v>
      </c>
      <c r="E45" s="138">
        <f t="shared" si="14"/>
        <v>8.2799999999999994</v>
      </c>
      <c r="F45" s="76">
        <f>ACA!P52</f>
        <v>1.0099533976264927</v>
      </c>
      <c r="G45" s="76">
        <f>'Formula factor data'!L49</f>
        <v>277</v>
      </c>
      <c r="H45" s="76">
        <f>'Formula factor data'!M49</f>
        <v>340.43</v>
      </c>
      <c r="I45" s="76">
        <f>'Formula factor data'!N49</f>
        <v>617.43000000000006</v>
      </c>
      <c r="J45" s="76">
        <f>'Formula factor data'!X49</f>
        <v>248.24262576219513</v>
      </c>
      <c r="K45" s="76">
        <f>'Formula factor data'!Y49</f>
        <v>142.91780710659901</v>
      </c>
      <c r="L45" s="76">
        <f>'Formula factor data'!Z49</f>
        <v>136.02264974619291</v>
      </c>
      <c r="M45" s="76">
        <f>'Formula factor data'!AA49</f>
        <v>57.919321827411167</v>
      </c>
      <c r="N45" s="76">
        <f>'Formula factor data'!AB49</f>
        <v>37.735315736040612</v>
      </c>
      <c r="O45" s="76">
        <f>'Formula factor data'!AC49</f>
        <v>31.466990862944165</v>
      </c>
      <c r="P45" s="76">
        <f>'Formula factor data'!AD49</f>
        <v>8.524921827411168</v>
      </c>
      <c r="Q45" s="76">
        <f>'Formula factor data'!AE49</f>
        <v>45.091645727667007</v>
      </c>
      <c r="R45" s="76">
        <f>'Formula factor data'!AF49</f>
        <v>21.729502236048997</v>
      </c>
      <c r="S45" s="77">
        <f>$F45*'National calculations'!$E$48</f>
        <v>7.2259855841249374</v>
      </c>
      <c r="T45" s="77">
        <f>$F45*'National calculations'!$E$49</f>
        <v>1.2992043193133527</v>
      </c>
      <c r="U45" s="77">
        <f>$F45*'National calculations'!$E$57</f>
        <v>1.3519944051237405</v>
      </c>
      <c r="V45" s="77">
        <f>$F45*'National calculations'!$E$58</f>
        <v>1.0263315192180222</v>
      </c>
      <c r="W45" s="77">
        <f>$F45*'National calculations'!$E$59</f>
        <v>0.96712008541698136</v>
      </c>
      <c r="X45" s="77">
        <f>$F45*'National calculations'!$E$60</f>
        <v>0.87830293471542187</v>
      </c>
      <c r="Y45" s="77">
        <f>$F45*'National calculations'!$E$61</f>
        <v>0.56250862110987676</v>
      </c>
      <c r="Z45" s="77">
        <f>$F45*'National calculations'!$E$62</f>
        <v>0.46382289810814464</v>
      </c>
      <c r="AA45" s="77">
        <f>$F45*'National calculations'!$E$51</f>
        <v>0.53861703087803281</v>
      </c>
      <c r="AB45" s="77">
        <f>$F45*'National calculations'!$E$52</f>
        <v>3.4777665496878059</v>
      </c>
      <c r="AC45" s="78">
        <f t="shared" si="18"/>
        <v>2543077.9591475688</v>
      </c>
      <c r="AD45" s="78">
        <f t="shared" si="18"/>
        <v>183835.1982279213</v>
      </c>
      <c r="AE45" s="78">
        <f t="shared" si="18"/>
        <v>110137.72309238523</v>
      </c>
      <c r="AF45" s="78">
        <f t="shared" si="18"/>
        <v>79574.469674380525</v>
      </c>
      <c r="AG45" s="78">
        <f t="shared" si="18"/>
        <v>31928.515499621131</v>
      </c>
      <c r="AH45" s="78">
        <f t="shared" si="18"/>
        <v>18891.53197542518</v>
      </c>
      <c r="AI45" s="78">
        <f t="shared" si="18"/>
        <v>10089.258575251333</v>
      </c>
      <c r="AJ45" s="78">
        <f t="shared" si="17"/>
        <v>2253.8107504370801</v>
      </c>
      <c r="AK45" s="78">
        <f t="shared" si="15"/>
        <v>252875.30956750049</v>
      </c>
      <c r="AL45" s="78">
        <f t="shared" si="19"/>
        <v>13843.663153366879</v>
      </c>
      <c r="AM45" s="78">
        <f t="shared" si="19"/>
        <v>43074.977530201628</v>
      </c>
      <c r="AN45" s="77">
        <f t="shared" si="20"/>
        <v>7.2259855841249383</v>
      </c>
      <c r="AO45" s="77">
        <f t="shared" si="21"/>
        <v>0.52235539515075724</v>
      </c>
      <c r="AP45" s="77">
        <f t="shared" si="22"/>
        <v>0.71852824446183527</v>
      </c>
      <c r="AQ45" s="77">
        <f t="shared" si="23"/>
        <v>3.9335841049576693E-2</v>
      </c>
      <c r="AR45" s="77">
        <f t="shared" si="24"/>
        <v>0.12239466177201883</v>
      </c>
      <c r="AS45" s="77">
        <f t="shared" si="16"/>
        <v>8.6285997265591252</v>
      </c>
      <c r="AT45" s="77">
        <v>0</v>
      </c>
      <c r="AU45" s="77">
        <v>0</v>
      </c>
      <c r="AV45" s="77">
        <f t="shared" si="25"/>
        <v>8.6300000000000008</v>
      </c>
      <c r="AW45" s="221"/>
      <c r="AX45" s="76">
        <v>280.93</v>
      </c>
      <c r="AY45" s="76">
        <f t="shared" si="26"/>
        <v>898.36000000000013</v>
      </c>
      <c r="BA45" s="24"/>
      <c r="BC45" s="24"/>
    </row>
    <row r="46" spans="1:55" x14ac:dyDescent="0.35">
      <c r="A46" s="75" t="s">
        <v>66</v>
      </c>
      <c r="B46" s="74">
        <v>806</v>
      </c>
      <c r="C46" s="75" t="s">
        <v>71</v>
      </c>
      <c r="D46" s="138">
        <f>'2YO 2026-27 rates'!D43</f>
        <v>8.4700000000000006</v>
      </c>
      <c r="E46" s="138">
        <f t="shared" si="14"/>
        <v>8.4700000000000006</v>
      </c>
      <c r="F46" s="76">
        <f>ACA!P53</f>
        <v>1.0204576367275555</v>
      </c>
      <c r="G46" s="76">
        <f>'Formula factor data'!L50</f>
        <v>657.93</v>
      </c>
      <c r="H46" s="76">
        <f>'Formula factor data'!M50</f>
        <v>483.47</v>
      </c>
      <c r="I46" s="76">
        <f>'Formula factor data'!N50</f>
        <v>1141.4000000000001</v>
      </c>
      <c r="J46" s="76">
        <f>'Formula factor data'!X50</f>
        <v>504.58380653445573</v>
      </c>
      <c r="K46" s="76">
        <f>'Formula factor data'!Y50</f>
        <v>429.50440405842346</v>
      </c>
      <c r="L46" s="76">
        <f>'Formula factor data'!Z50</f>
        <v>136.16880365704094</v>
      </c>
      <c r="M46" s="76">
        <f>'Formula factor data'!AA50</f>
        <v>37.923648121306726</v>
      </c>
      <c r="N46" s="76">
        <f>'Formula factor data'!AB50</f>
        <v>49.122577767867107</v>
      </c>
      <c r="O46" s="76">
        <f>'Formula factor data'!AC50</f>
        <v>85.773620247519233</v>
      </c>
      <c r="P46" s="76">
        <f>'Formula factor data'!AD50</f>
        <v>57.776296131118301</v>
      </c>
      <c r="Q46" s="76">
        <f>'Formula factor data'!AE50</f>
        <v>266.03949426937999</v>
      </c>
      <c r="R46" s="76">
        <f>'Formula factor data'!AF50</f>
        <v>35.133001903956</v>
      </c>
      <c r="S46" s="77">
        <f>$F46*'National calculations'!$E$48</f>
        <v>7.3011410125782339</v>
      </c>
      <c r="T46" s="77">
        <f>$F46*'National calculations'!$E$49</f>
        <v>1.3127169752866614</v>
      </c>
      <c r="U46" s="77">
        <f>$F46*'National calculations'!$E$57</f>
        <v>1.3660561158205851</v>
      </c>
      <c r="V46" s="77">
        <f>$F46*'National calculations'!$E$58</f>
        <v>1.0370061025207364</v>
      </c>
      <c r="W46" s="77">
        <f>$F46*'National calculations'!$E$59</f>
        <v>0.97717882737530815</v>
      </c>
      <c r="X46" s="77">
        <f>$F46*'National calculations'!$E$60</f>
        <v>0.88743791465716759</v>
      </c>
      <c r="Y46" s="77">
        <f>$F46*'National calculations'!$E$61</f>
        <v>0.56835911388155658</v>
      </c>
      <c r="Z46" s="77">
        <f>$F46*'National calculations'!$E$62</f>
        <v>0.46864698863917892</v>
      </c>
      <c r="AA46" s="77">
        <f>$F46*'National calculations'!$E$51</f>
        <v>0.54421903398980398</v>
      </c>
      <c r="AB46" s="77">
        <f>$F46*'National calculations'!$E$52</f>
        <v>3.5139378140861948</v>
      </c>
      <c r="AC46" s="78">
        <f t="shared" si="18"/>
        <v>4750107.7405013749</v>
      </c>
      <c r="AD46" s="78">
        <f t="shared" si="18"/>
        <v>377554.16512674815</v>
      </c>
      <c r="AE46" s="78">
        <f t="shared" si="18"/>
        <v>334434.45722345449</v>
      </c>
      <c r="AF46" s="78">
        <f t="shared" si="18"/>
        <v>80488.491808220671</v>
      </c>
      <c r="AG46" s="78">
        <f t="shared" si="18"/>
        <v>21123.166020554218</v>
      </c>
      <c r="AH46" s="78">
        <f t="shared" si="18"/>
        <v>24848.145646833298</v>
      </c>
      <c r="AI46" s="78">
        <f t="shared" si="18"/>
        <v>27787.624715027105</v>
      </c>
      <c r="AJ46" s="78">
        <f t="shared" si="17"/>
        <v>15433.711702047201</v>
      </c>
      <c r="AK46" s="78">
        <f t="shared" si="15"/>
        <v>504115.59711613698</v>
      </c>
      <c r="AL46" s="78">
        <f t="shared" si="19"/>
        <v>82526.741247418249</v>
      </c>
      <c r="AM46" s="78">
        <f t="shared" si="19"/>
        <v>70369.454830223753</v>
      </c>
      <c r="AN46" s="77">
        <f t="shared" si="20"/>
        <v>7.3011410125782357</v>
      </c>
      <c r="AO46" s="77">
        <f t="shared" si="21"/>
        <v>0.58031866855838499</v>
      </c>
      <c r="AP46" s="77">
        <f t="shared" si="22"/>
        <v>0.77484959547391319</v>
      </c>
      <c r="AQ46" s="77">
        <f t="shared" si="23"/>
        <v>0.12684751758753984</v>
      </c>
      <c r="AR46" s="77">
        <f t="shared" si="24"/>
        <v>0.10816119144267851</v>
      </c>
      <c r="AS46" s="77">
        <f t="shared" si="16"/>
        <v>8.891317985640752</v>
      </c>
      <c r="AT46" s="77">
        <v>0</v>
      </c>
      <c r="AU46" s="77">
        <v>0</v>
      </c>
      <c r="AV46" s="77">
        <f t="shared" si="25"/>
        <v>8.89</v>
      </c>
      <c r="AW46" s="221"/>
      <c r="AX46" s="76">
        <v>398.97</v>
      </c>
      <c r="AY46" s="76">
        <f t="shared" si="26"/>
        <v>1540.3700000000001</v>
      </c>
      <c r="BA46" s="24"/>
      <c r="BC46" s="24"/>
    </row>
    <row r="47" spans="1:55" x14ac:dyDescent="0.35">
      <c r="A47" s="75" t="s">
        <v>66</v>
      </c>
      <c r="B47" s="74">
        <v>391</v>
      </c>
      <c r="C47" s="75" t="s">
        <v>72</v>
      </c>
      <c r="D47" s="138">
        <f>'2YO 2026-27 rates'!D44</f>
        <v>8.25</v>
      </c>
      <c r="E47" s="138">
        <f t="shared" si="14"/>
        <v>8.25</v>
      </c>
      <c r="F47" s="76">
        <f>ACA!P54</f>
        <v>1.0161503284945332</v>
      </c>
      <c r="G47" s="76">
        <f>'Formula factor data'!L51</f>
        <v>803.37</v>
      </c>
      <c r="H47" s="76">
        <f>'Formula factor data'!M51</f>
        <v>1112.8900000000001</v>
      </c>
      <c r="I47" s="76">
        <f>'Formula factor data'!N51</f>
        <v>1916.2600000000002</v>
      </c>
      <c r="J47" s="76">
        <f>'Formula factor data'!X51</f>
        <v>787.19133998284974</v>
      </c>
      <c r="K47" s="76">
        <f>'Formula factor data'!Y51</f>
        <v>244.25849762402586</v>
      </c>
      <c r="L47" s="76">
        <f>'Formula factor data'!Z51</f>
        <v>380.38665526199077</v>
      </c>
      <c r="M47" s="76">
        <f>'Formula factor data'!AA51</f>
        <v>187.34012418424888</v>
      </c>
      <c r="N47" s="76">
        <f>'Formula factor data'!AB51</f>
        <v>98.223046315656106</v>
      </c>
      <c r="O47" s="76">
        <f>'Formula factor data'!AC51</f>
        <v>185.88316923271876</v>
      </c>
      <c r="P47" s="76">
        <f>'Formula factor data'!AD51</f>
        <v>81.103825635177103</v>
      </c>
      <c r="Q47" s="76">
        <f>'Formula factor data'!AE51</f>
        <v>578.66840443772014</v>
      </c>
      <c r="R47" s="76">
        <f>'Formula factor data'!AF51</f>
        <v>50.021419890873027</v>
      </c>
      <c r="S47" s="77">
        <f>$F47*'National calculations'!$E$48</f>
        <v>7.2703232072504358</v>
      </c>
      <c r="T47" s="77">
        <f>$F47*'National calculations'!$E$49</f>
        <v>1.3071760528301322</v>
      </c>
      <c r="U47" s="77">
        <f>$F47*'National calculations'!$E$57</f>
        <v>1.3602900511230698</v>
      </c>
      <c r="V47" s="77">
        <f>$F47*'National calculations'!$E$58</f>
        <v>1.0326289439182432</v>
      </c>
      <c r="W47" s="77">
        <f>$F47*'National calculations'!$E$59</f>
        <v>0.97305419715372798</v>
      </c>
      <c r="X47" s="77">
        <f>$F47*'National calculations'!$E$60</f>
        <v>0.88369207700695707</v>
      </c>
      <c r="Y47" s="77">
        <f>$F47*'National calculations'!$E$61</f>
        <v>0.56596009426288241</v>
      </c>
      <c r="Z47" s="77">
        <f>$F47*'National calculations'!$E$62</f>
        <v>0.46666884965535987</v>
      </c>
      <c r="AA47" s="77">
        <f>$F47*'National calculations'!$E$51</f>
        <v>0.54192190862045597</v>
      </c>
      <c r="AB47" s="77">
        <f>$F47*'National calculations'!$E$52</f>
        <v>3.4991056321981944</v>
      </c>
      <c r="AC47" s="78">
        <f t="shared" si="18"/>
        <v>7941142.8430016609</v>
      </c>
      <c r="AD47" s="78">
        <f t="shared" si="18"/>
        <v>586528.67111388105</v>
      </c>
      <c r="AE47" s="78">
        <f t="shared" si="18"/>
        <v>189389.5704055313</v>
      </c>
      <c r="AF47" s="78">
        <f t="shared" si="18"/>
        <v>223895.01395915597</v>
      </c>
      <c r="AG47" s="78">
        <f t="shared" si="18"/>
        <v>103906.49365568688</v>
      </c>
      <c r="AH47" s="78">
        <f t="shared" si="18"/>
        <v>49475.38885092063</v>
      </c>
      <c r="AI47" s="78">
        <f t="shared" si="18"/>
        <v>59965.399909074709</v>
      </c>
      <c r="AJ47" s="78">
        <f t="shared" si="17"/>
        <v>21573.71853673568</v>
      </c>
      <c r="AK47" s="78">
        <f t="shared" si="15"/>
        <v>648205.58531710517</v>
      </c>
      <c r="AL47" s="78">
        <f t="shared" si="19"/>
        <v>178748.05912900864</v>
      </c>
      <c r="AM47" s="78">
        <f t="shared" si="19"/>
        <v>99767.232280301614</v>
      </c>
      <c r="AN47" s="77">
        <f t="shared" si="20"/>
        <v>7.2703232072504367</v>
      </c>
      <c r="AO47" s="77">
        <f t="shared" si="21"/>
        <v>0.53698228247776603</v>
      </c>
      <c r="AP47" s="77">
        <f t="shared" si="22"/>
        <v>0.59344910464033029</v>
      </c>
      <c r="AQ47" s="77">
        <f t="shared" si="23"/>
        <v>0.16364850604367009</v>
      </c>
      <c r="AR47" s="77">
        <f t="shared" si="24"/>
        <v>9.1339500939697435E-2</v>
      </c>
      <c r="AS47" s="77">
        <f t="shared" si="16"/>
        <v>8.6557426013518999</v>
      </c>
      <c r="AT47" s="77">
        <v>0</v>
      </c>
      <c r="AU47" s="77">
        <v>0</v>
      </c>
      <c r="AV47" s="77">
        <f t="shared" si="25"/>
        <v>8.66</v>
      </c>
      <c r="AW47" s="221"/>
      <c r="AX47" s="76">
        <v>918.38</v>
      </c>
      <c r="AY47" s="76">
        <f t="shared" si="26"/>
        <v>2834.6400000000003</v>
      </c>
      <c r="BA47" s="24"/>
      <c r="BC47" s="24"/>
    </row>
    <row r="48" spans="1:55" x14ac:dyDescent="0.35">
      <c r="A48" s="75" t="s">
        <v>66</v>
      </c>
      <c r="B48" s="74">
        <v>392</v>
      </c>
      <c r="C48" s="75" t="s">
        <v>73</v>
      </c>
      <c r="D48" s="138">
        <f>'2YO 2026-27 rates'!D45</f>
        <v>7.76</v>
      </c>
      <c r="E48" s="138">
        <f t="shared" si="14"/>
        <v>7.76</v>
      </c>
      <c r="F48" s="76">
        <f>ACA!P55</f>
        <v>1.010581911895297</v>
      </c>
      <c r="G48" s="76">
        <f>'Formula factor data'!L52</f>
        <v>308.60000000000002</v>
      </c>
      <c r="H48" s="76">
        <f>'Formula factor data'!M52</f>
        <v>1191.53</v>
      </c>
      <c r="I48" s="76">
        <f>'Formula factor data'!N52</f>
        <v>1500.13</v>
      </c>
      <c r="J48" s="76">
        <f>'Formula factor data'!X52</f>
        <v>443.48577378936682</v>
      </c>
      <c r="K48" s="76">
        <f>'Formula factor data'!Y52</f>
        <v>39.554619915848534</v>
      </c>
      <c r="L48" s="76">
        <f>'Formula factor data'!Z52</f>
        <v>111.9311584852735</v>
      </c>
      <c r="M48" s="76">
        <f>'Formula factor data'!AA52</f>
        <v>114.1753922393642</v>
      </c>
      <c r="N48" s="76">
        <f>'Formula factor data'!AB52</f>
        <v>121.74968115942029</v>
      </c>
      <c r="O48" s="76">
        <f>'Formula factor data'!AC52</f>
        <v>207.31109303412813</v>
      </c>
      <c r="P48" s="76">
        <f>'Formula factor data'!AD52</f>
        <v>92.294113136979902</v>
      </c>
      <c r="Q48" s="76">
        <f>'Formula factor data'!AE52</f>
        <v>113.33102341086079</v>
      </c>
      <c r="R48" s="76">
        <f>'Formula factor data'!AF52</f>
        <v>46.75845537304572</v>
      </c>
      <c r="S48" s="77">
        <f>$F48*'National calculations'!$E$48</f>
        <v>7.2304824599772983</v>
      </c>
      <c r="T48" s="77">
        <f>$F48*'National calculations'!$E$49</f>
        <v>1.3000128402359019</v>
      </c>
      <c r="U48" s="77">
        <f>$F48*'National calculations'!$E$57</f>
        <v>1.3528357783761704</v>
      </c>
      <c r="V48" s="77">
        <f>$F48*'National calculations'!$E$58</f>
        <v>1.0269702259205971</v>
      </c>
      <c r="W48" s="77">
        <f>$F48*'National calculations'!$E$59</f>
        <v>0.96772194365594599</v>
      </c>
      <c r="X48" s="77">
        <f>$F48*'National calculations'!$E$60</f>
        <v>0.87884952025897134</v>
      </c>
      <c r="Y48" s="77">
        <f>$F48*'National calculations'!$E$61</f>
        <v>0.56285868151417251</v>
      </c>
      <c r="Z48" s="77">
        <f>$F48*'National calculations'!$E$62</f>
        <v>0.4641115444064236</v>
      </c>
      <c r="AA48" s="77">
        <f>$F48*'National calculations'!$E$51</f>
        <v>0.53895222306623025</v>
      </c>
      <c r="AB48" s="77">
        <f>$F48*'National calculations'!$E$52</f>
        <v>3.4799308336094064</v>
      </c>
      <c r="AC48" s="78">
        <f t="shared" si="18"/>
        <v>6182598.2820308749</v>
      </c>
      <c r="AD48" s="78">
        <f t="shared" si="18"/>
        <v>328626.20422123501</v>
      </c>
      <c r="AE48" s="78">
        <f t="shared" si="18"/>
        <v>30501.215862671401</v>
      </c>
      <c r="AF48" s="78">
        <f t="shared" si="18"/>
        <v>65521.481256790023</v>
      </c>
      <c r="AG48" s="78">
        <f t="shared" si="18"/>
        <v>62979.318522467795</v>
      </c>
      <c r="AH48" s="78">
        <f t="shared" si="18"/>
        <v>60989.799860824372</v>
      </c>
      <c r="AI48" s="78">
        <f t="shared" si="18"/>
        <v>66511.503638417256</v>
      </c>
      <c r="AJ48" s="78">
        <f t="shared" si="17"/>
        <v>24415.815130946212</v>
      </c>
      <c r="AK48" s="78">
        <f t="shared" si="15"/>
        <v>310919.13427211705</v>
      </c>
      <c r="AL48" s="78">
        <f t="shared" si="19"/>
        <v>34815.603995503014</v>
      </c>
      <c r="AM48" s="78">
        <f t="shared" si="19"/>
        <v>92748.228633228384</v>
      </c>
      <c r="AN48" s="77">
        <f t="shared" si="20"/>
        <v>7.2304824599772992</v>
      </c>
      <c r="AO48" s="77">
        <f t="shared" si="21"/>
        <v>0.38432482544054958</v>
      </c>
      <c r="AP48" s="77">
        <f t="shared" si="22"/>
        <v>0.36361659682139486</v>
      </c>
      <c r="AQ48" s="77">
        <f t="shared" si="23"/>
        <v>4.0716475911857244E-2</v>
      </c>
      <c r="AR48" s="77">
        <f t="shared" si="24"/>
        <v>0.10846805982455601</v>
      </c>
      <c r="AS48" s="77">
        <f t="shared" si="16"/>
        <v>8.1276084179756563</v>
      </c>
      <c r="AT48" s="77">
        <v>0</v>
      </c>
      <c r="AU48" s="77">
        <v>0</v>
      </c>
      <c r="AV48" s="77">
        <f t="shared" si="25"/>
        <v>8.1300000000000008</v>
      </c>
      <c r="AW48" s="221"/>
      <c r="AX48" s="76">
        <v>983.28</v>
      </c>
      <c r="AY48" s="76">
        <f t="shared" si="26"/>
        <v>2483.41</v>
      </c>
      <c r="BA48" s="24"/>
      <c r="BC48" s="24"/>
    </row>
    <row r="49" spans="1:55" x14ac:dyDescent="0.35">
      <c r="A49" s="75" t="s">
        <v>66</v>
      </c>
      <c r="B49" s="74">
        <v>929</v>
      </c>
      <c r="C49" s="75" t="s">
        <v>74</v>
      </c>
      <c r="D49" s="138">
        <f>'2YO 2026-27 rates'!D46</f>
        <v>7.72</v>
      </c>
      <c r="E49" s="138">
        <f t="shared" si="14"/>
        <v>7.72</v>
      </c>
      <c r="F49" s="76">
        <f>ACA!P56</f>
        <v>1.0155701367724885</v>
      </c>
      <c r="G49" s="76">
        <f>'Formula factor data'!L53</f>
        <v>500.06</v>
      </c>
      <c r="H49" s="76">
        <f>'Formula factor data'!M53</f>
        <v>1478.77</v>
      </c>
      <c r="I49" s="76">
        <f>'Formula factor data'!N53</f>
        <v>1978.83</v>
      </c>
      <c r="J49" s="76">
        <f>'Formula factor data'!X53</f>
        <v>468.12413653615658</v>
      </c>
      <c r="K49" s="76">
        <f>'Formula factor data'!Y53</f>
        <v>86.349459362948139</v>
      </c>
      <c r="L49" s="76">
        <f>'Formula factor data'!Z53</f>
        <v>172.27494429367235</v>
      </c>
      <c r="M49" s="76">
        <f>'Formula factor data'!AA53</f>
        <v>184.0049035852021</v>
      </c>
      <c r="N49" s="76">
        <f>'Formula factor data'!AB53</f>
        <v>60.4870189972861</v>
      </c>
      <c r="O49" s="76">
        <f>'Formula factor data'!AC53</f>
        <v>164.12645323224501</v>
      </c>
      <c r="P49" s="76">
        <f>'Formula factor data'!AD53</f>
        <v>227.25029567204683</v>
      </c>
      <c r="Q49" s="76">
        <f>'Formula factor data'!AE53</f>
        <v>71.396333803046701</v>
      </c>
      <c r="R49" s="76">
        <f>'Formula factor data'!AF53</f>
        <v>62.589329600814359</v>
      </c>
      <c r="S49" s="77">
        <f>$F49*'National calculations'!$E$48</f>
        <v>7.2661720681687942</v>
      </c>
      <c r="T49" s="77">
        <f>$F49*'National calculations'!$E$49</f>
        <v>1.3064296940445865</v>
      </c>
      <c r="U49" s="77">
        <f>$F49*'National calculations'!$E$57</f>
        <v>1.359513365818632</v>
      </c>
      <c r="V49" s="77">
        <f>$F49*'National calculations'!$E$58</f>
        <v>1.0320393433951662</v>
      </c>
      <c r="W49" s="77">
        <f>$F49*'National calculations'!$E$59</f>
        <v>0.97249861204544397</v>
      </c>
      <c r="X49" s="77">
        <f>$F49*'National calculations'!$E$60</f>
        <v>0.88318751502086246</v>
      </c>
      <c r="Y49" s="77">
        <f>$F49*'National calculations'!$E$61</f>
        <v>0.56563694782234986</v>
      </c>
      <c r="Z49" s="77">
        <f>$F49*'National calculations'!$E$62</f>
        <v>0.46640239557281549</v>
      </c>
      <c r="AA49" s="77">
        <f>$F49*'National calculations'!$E$51</f>
        <v>0.54161248727150846</v>
      </c>
      <c r="AB49" s="77">
        <f>$F49*'National calculations'!$E$52</f>
        <v>3.4971077465847844</v>
      </c>
      <c r="AC49" s="78">
        <f t="shared" si="18"/>
        <v>8195755.9859830383</v>
      </c>
      <c r="AD49" s="78">
        <f t="shared" si="18"/>
        <v>348595.62530779582</v>
      </c>
      <c r="AE49" s="78">
        <f t="shared" si="18"/>
        <v>66914.149157030275</v>
      </c>
      <c r="AF49" s="78">
        <f t="shared" si="18"/>
        <v>101342.87662359985</v>
      </c>
      <c r="AG49" s="78">
        <f t="shared" si="18"/>
        <v>101998.37260731393</v>
      </c>
      <c r="AH49" s="78">
        <f t="shared" si="18"/>
        <v>30450.186599562701</v>
      </c>
      <c r="AI49" s="78">
        <f t="shared" si="18"/>
        <v>52916.512056020983</v>
      </c>
      <c r="AJ49" s="78">
        <f t="shared" si="17"/>
        <v>60414.346908761763</v>
      </c>
      <c r="AK49" s="78">
        <f t="shared" si="15"/>
        <v>414036.44395228947</v>
      </c>
      <c r="AL49" s="78">
        <f t="shared" si="19"/>
        <v>22041.41318188695</v>
      </c>
      <c r="AM49" s="78">
        <f t="shared" si="19"/>
        <v>124762.52875831707</v>
      </c>
      <c r="AN49" s="77">
        <f t="shared" si="20"/>
        <v>7.2661720681687942</v>
      </c>
      <c r="AO49" s="77">
        <f t="shared" si="21"/>
        <v>0.30905700462890562</v>
      </c>
      <c r="AP49" s="77">
        <f t="shared" si="22"/>
        <v>0.36707535575672839</v>
      </c>
      <c r="AQ49" s="77">
        <f t="shared" si="23"/>
        <v>1.9541418885470205E-2</v>
      </c>
      <c r="AR49" s="77">
        <f t="shared" si="24"/>
        <v>0.11061163889801362</v>
      </c>
      <c r="AS49" s="77">
        <f t="shared" si="16"/>
        <v>8.0724574863379122</v>
      </c>
      <c r="AT49" s="77">
        <v>0</v>
      </c>
      <c r="AU49" s="77">
        <v>0</v>
      </c>
      <c r="AV49" s="77">
        <f t="shared" si="25"/>
        <v>8.07</v>
      </c>
      <c r="AW49" s="221"/>
      <c r="AX49" s="76">
        <v>1220.32</v>
      </c>
      <c r="AY49" s="76">
        <f t="shared" si="26"/>
        <v>3199.1499999999996</v>
      </c>
      <c r="BA49" s="24"/>
      <c r="BC49" s="24"/>
    </row>
    <row r="50" spans="1:55" x14ac:dyDescent="0.35">
      <c r="A50" s="75" t="s">
        <v>66</v>
      </c>
      <c r="B50" s="74">
        <v>807</v>
      </c>
      <c r="C50" s="75" t="s">
        <v>75</v>
      </c>
      <c r="D50" s="138">
        <f>'2YO 2026-27 rates'!D47</f>
        <v>8.06</v>
      </c>
      <c r="E50" s="138">
        <f t="shared" si="14"/>
        <v>8.06</v>
      </c>
      <c r="F50" s="76">
        <f>ACA!P57</f>
        <v>1.0175218034666991</v>
      </c>
      <c r="G50" s="76">
        <f>'Formula factor data'!L54</f>
        <v>354.8</v>
      </c>
      <c r="H50" s="76">
        <f>'Formula factor data'!M54</f>
        <v>489.6</v>
      </c>
      <c r="I50" s="76">
        <f>'Formula factor data'!N54</f>
        <v>844.40000000000009</v>
      </c>
      <c r="J50" s="76">
        <f>'Formula factor data'!X54</f>
        <v>288.99293851803037</v>
      </c>
      <c r="K50" s="76">
        <f>'Formula factor data'!Y54</f>
        <v>164.60262324739938</v>
      </c>
      <c r="L50" s="76">
        <f>'Formula factor data'!Z54</f>
        <v>114.69989446705866</v>
      </c>
      <c r="M50" s="76">
        <f>'Formula factor data'!AA54</f>
        <v>96.877491331222686</v>
      </c>
      <c r="N50" s="76">
        <f>'Formula factor data'!AB54</f>
        <v>12.857590833710239</v>
      </c>
      <c r="O50" s="76">
        <f>'Formula factor data'!AC54</f>
        <v>72.562641338760741</v>
      </c>
      <c r="P50" s="76">
        <f>'Formula factor data'!AD54</f>
        <v>93.185707824513798</v>
      </c>
      <c r="Q50" s="76">
        <f>'Formula factor data'!AE54</f>
        <v>31.561694229432</v>
      </c>
      <c r="R50" s="76">
        <f>'Formula factor data'!AF54</f>
        <v>34.048387096774199</v>
      </c>
      <c r="S50" s="77">
        <f>$F50*'National calculations'!$E$48</f>
        <v>7.2801357970205665</v>
      </c>
      <c r="T50" s="77">
        <f>$F50*'National calculations'!$E$49</f>
        <v>1.3089403185990831</v>
      </c>
      <c r="U50" s="77">
        <f>$F50*'National calculations'!$E$57</f>
        <v>1.3621260036467142</v>
      </c>
      <c r="V50" s="77">
        <f>$F50*'National calculations'!$E$58</f>
        <v>1.0340226597026154</v>
      </c>
      <c r="W50" s="77">
        <f>$F50*'National calculations'!$E$59</f>
        <v>0.97436750625823265</v>
      </c>
      <c r="X50" s="77">
        <f>$F50*'National calculations'!$E$60</f>
        <v>0.88488477609166027</v>
      </c>
      <c r="Y50" s="77">
        <f>$F50*'National calculations'!$E$61</f>
        <v>0.56672395772162498</v>
      </c>
      <c r="Z50" s="77">
        <f>$F50*'National calculations'!$E$62</f>
        <v>0.46729870198098966</v>
      </c>
      <c r="AA50" s="77">
        <f>$F50*'National calculations'!$E$51</f>
        <v>0.54265332828711343</v>
      </c>
      <c r="AB50" s="77">
        <f>$F50*'National calculations'!$E$52</f>
        <v>3.5038282954350741</v>
      </c>
      <c r="AC50" s="78">
        <f t="shared" si="18"/>
        <v>3503987.6001923755</v>
      </c>
      <c r="AD50" s="78">
        <f t="shared" si="18"/>
        <v>215616.47013950528</v>
      </c>
      <c r="AE50" s="78">
        <f t="shared" si="18"/>
        <v>127799.42263443513</v>
      </c>
      <c r="AF50" s="78">
        <f t="shared" si="18"/>
        <v>67603.305268329263</v>
      </c>
      <c r="AG50" s="78">
        <f t="shared" si="18"/>
        <v>53804.739395345488</v>
      </c>
      <c r="AH50" s="78">
        <f t="shared" si="18"/>
        <v>6485.1672400005455</v>
      </c>
      <c r="AI50" s="78">
        <f t="shared" si="18"/>
        <v>23440.102750875252</v>
      </c>
      <c r="AJ50" s="78">
        <f t="shared" si="17"/>
        <v>24820.969376457779</v>
      </c>
      <c r="AK50" s="78">
        <f t="shared" si="15"/>
        <v>303953.70666544349</v>
      </c>
      <c r="AL50" s="78">
        <f t="shared" si="19"/>
        <v>9762.4232993894293</v>
      </c>
      <c r="AM50" s="78">
        <f t="shared" si="19"/>
        <v>68000.830210454238</v>
      </c>
      <c r="AN50" s="77">
        <f t="shared" si="20"/>
        <v>7.2801357970205673</v>
      </c>
      <c r="AO50" s="77">
        <f t="shared" si="21"/>
        <v>0.44798023332150155</v>
      </c>
      <c r="AP50" s="77">
        <f t="shared" si="22"/>
        <v>0.63151600776518046</v>
      </c>
      <c r="AQ50" s="77">
        <f t="shared" si="23"/>
        <v>2.0283110397893715E-2</v>
      </c>
      <c r="AR50" s="77">
        <f t="shared" si="24"/>
        <v>0.14128339900947881</v>
      </c>
      <c r="AS50" s="77">
        <f t="shared" si="16"/>
        <v>8.5211985475146204</v>
      </c>
      <c r="AT50" s="77">
        <v>0</v>
      </c>
      <c r="AU50" s="77">
        <v>0</v>
      </c>
      <c r="AV50" s="77">
        <f t="shared" si="25"/>
        <v>8.52</v>
      </c>
      <c r="AW50" s="221"/>
      <c r="AX50" s="76">
        <v>404.03</v>
      </c>
      <c r="AY50" s="76">
        <f t="shared" si="26"/>
        <v>1248.43</v>
      </c>
      <c r="BA50" s="24"/>
      <c r="BC50" s="24"/>
    </row>
    <row r="51" spans="1:55" x14ac:dyDescent="0.35">
      <c r="A51" s="75" t="s">
        <v>66</v>
      </c>
      <c r="B51" s="74">
        <v>393</v>
      </c>
      <c r="C51" s="75" t="s">
        <v>76</v>
      </c>
      <c r="D51" s="138">
        <f>'2YO 2026-27 rates'!D48</f>
        <v>8.07</v>
      </c>
      <c r="E51" s="138">
        <f t="shared" si="14"/>
        <v>8.07</v>
      </c>
      <c r="F51" s="76">
        <f>ACA!P58</f>
        <v>1.0032238808218636</v>
      </c>
      <c r="G51" s="76">
        <f>'Formula factor data'!L55</f>
        <v>367.28</v>
      </c>
      <c r="H51" s="76">
        <f>'Formula factor data'!M55</f>
        <v>502.45</v>
      </c>
      <c r="I51" s="76">
        <f>'Formula factor data'!N55</f>
        <v>869.73</v>
      </c>
      <c r="J51" s="76">
        <f>'Formula factor data'!X55</f>
        <v>297.35971466711163</v>
      </c>
      <c r="K51" s="76">
        <f>'Formula factor data'!Y55</f>
        <v>97.9083674267101</v>
      </c>
      <c r="L51" s="76">
        <f>'Formula factor data'!Z55</f>
        <v>156.15478045602606</v>
      </c>
      <c r="M51" s="76">
        <f>'Formula factor data'!AA55</f>
        <v>131.90432833876221</v>
      </c>
      <c r="N51" s="76">
        <f>'Formula factor data'!AB55</f>
        <v>61.079409771986967</v>
      </c>
      <c r="O51" s="76">
        <f>'Formula factor data'!AC55</f>
        <v>116.26618631921824</v>
      </c>
      <c r="P51" s="76">
        <f>'Formula factor data'!AD55</f>
        <v>97.228448208469061</v>
      </c>
      <c r="Q51" s="76">
        <f>'Formula factor data'!AE55</f>
        <v>67.486864929197395</v>
      </c>
      <c r="R51" s="76">
        <f>'Formula factor data'!AF55</f>
        <v>34.401319352269709</v>
      </c>
      <c r="S51" s="77">
        <f>$F51*'National calculations'!$E$48</f>
        <v>7.1778374304253152</v>
      </c>
      <c r="T51" s="77">
        <f>$F51*'National calculations'!$E$49</f>
        <v>1.2905474671060995</v>
      </c>
      <c r="U51" s="77">
        <f>$F51*'National calculations'!$E$57</f>
        <v>1.3429858022610472</v>
      </c>
      <c r="V51" s="77">
        <f>$F51*'National calculations'!$E$58</f>
        <v>1.0194928717894085</v>
      </c>
      <c r="W51" s="77">
        <f>$F51*'National calculations'!$E$59</f>
        <v>0.96067597534001836</v>
      </c>
      <c r="X51" s="77">
        <f>$F51*'National calculations'!$E$60</f>
        <v>0.87245063066593509</v>
      </c>
      <c r="Y51" s="77">
        <f>$F51*'National calculations'!$E$61</f>
        <v>0.55876051626919421</v>
      </c>
      <c r="Z51" s="77">
        <f>$F51*'National calculations'!$E$62</f>
        <v>0.46073235552021341</v>
      </c>
      <c r="AA51" s="77">
        <f>$F51*'National calculations'!$E$51</f>
        <v>0.53502812037080405</v>
      </c>
      <c r="AB51" s="77">
        <f>$F51*'National calculations'!$E$52</f>
        <v>3.4545935117103088</v>
      </c>
      <c r="AC51" s="78">
        <f t="shared" si="18"/>
        <v>3558384.912567371</v>
      </c>
      <c r="AD51" s="78">
        <f t="shared" si="18"/>
        <v>218741.39115232904</v>
      </c>
      <c r="AE51" s="78">
        <f t="shared" si="18"/>
        <v>74949.042004678893</v>
      </c>
      <c r="AF51" s="78">
        <f t="shared" si="18"/>
        <v>90743.250775332403</v>
      </c>
      <c r="AG51" s="78">
        <f t="shared" si="18"/>
        <v>72228.871988693936</v>
      </c>
      <c r="AH51" s="78">
        <f t="shared" si="18"/>
        <v>30374.598658475676</v>
      </c>
      <c r="AI51" s="78">
        <f t="shared" si="18"/>
        <v>37030.023946654721</v>
      </c>
      <c r="AJ51" s="78">
        <f t="shared" si="17"/>
        <v>25533.886420997926</v>
      </c>
      <c r="AK51" s="78">
        <f t="shared" si="15"/>
        <v>330859.67379483359</v>
      </c>
      <c r="AL51" s="78">
        <f t="shared" si="19"/>
        <v>20581.201180888489</v>
      </c>
      <c r="AM51" s="78">
        <f t="shared" si="19"/>
        <v>67740.267538316373</v>
      </c>
      <c r="AN51" s="77">
        <f t="shared" si="20"/>
        <v>7.1778374304253143</v>
      </c>
      <c r="AO51" s="77">
        <f t="shared" si="21"/>
        <v>0.4412367362089768</v>
      </c>
      <c r="AP51" s="77">
        <f t="shared" si="22"/>
        <v>0.66739743145701713</v>
      </c>
      <c r="AQ51" s="77">
        <f t="shared" si="23"/>
        <v>4.1515608858826096E-2</v>
      </c>
      <c r="AR51" s="77">
        <f t="shared" si="24"/>
        <v>0.13664306696172973</v>
      </c>
      <c r="AS51" s="77">
        <f t="shared" si="16"/>
        <v>8.4646302739118635</v>
      </c>
      <c r="AT51" s="77">
        <v>0</v>
      </c>
      <c r="AU51" s="77">
        <v>0</v>
      </c>
      <c r="AV51" s="77">
        <f t="shared" si="25"/>
        <v>8.4600000000000009</v>
      </c>
      <c r="AW51" s="221"/>
      <c r="AX51" s="76">
        <v>414.63</v>
      </c>
      <c r="AY51" s="76">
        <f t="shared" si="26"/>
        <v>1284.3600000000001</v>
      </c>
      <c r="BA51" s="24"/>
      <c r="BC51" s="24"/>
    </row>
    <row r="52" spans="1:55" x14ac:dyDescent="0.35">
      <c r="A52" s="75" t="s">
        <v>66</v>
      </c>
      <c r="B52" s="74">
        <v>808</v>
      </c>
      <c r="C52" s="75" t="s">
        <v>77</v>
      </c>
      <c r="D52" s="138">
        <f>'2YO 2026-27 rates'!D49</f>
        <v>7.98</v>
      </c>
      <c r="E52" s="138">
        <f t="shared" si="14"/>
        <v>7.98</v>
      </c>
      <c r="F52" s="76">
        <f>ACA!P59</f>
        <v>1.0237383634319055</v>
      </c>
      <c r="G52" s="76">
        <f>'Formula factor data'!L56</f>
        <v>397.07</v>
      </c>
      <c r="H52" s="76">
        <f>'Formula factor data'!M56</f>
        <v>927.19</v>
      </c>
      <c r="I52" s="76">
        <f>'Formula factor data'!N56</f>
        <v>1324.26</v>
      </c>
      <c r="J52" s="76">
        <f>'Formula factor data'!X56</f>
        <v>385.9210277324633</v>
      </c>
      <c r="K52" s="76">
        <f>'Formula factor data'!Y56</f>
        <v>144.07807867730901</v>
      </c>
      <c r="L52" s="76">
        <f>'Formula factor data'!Z56</f>
        <v>129.60735461801596</v>
      </c>
      <c r="M52" s="76">
        <f>'Formula factor data'!AA56</f>
        <v>131.11734321550742</v>
      </c>
      <c r="N52" s="76">
        <f>'Formula factor data'!AB56</f>
        <v>91.731807297605471</v>
      </c>
      <c r="O52" s="76">
        <f>'Formula factor data'!AC56</f>
        <v>128.85236031927025</v>
      </c>
      <c r="P52" s="76">
        <f>'Formula factor data'!AD56</f>
        <v>82.168546180159638</v>
      </c>
      <c r="Q52" s="76">
        <f>'Formula factor data'!AE56</f>
        <v>117.31862863468439</v>
      </c>
      <c r="R52" s="76">
        <f>'Formula factor data'!AF56</f>
        <v>43.120613920507559</v>
      </c>
      <c r="S52" s="77">
        <f>$F52*'National calculations'!$E$48</f>
        <v>7.3246138618471202</v>
      </c>
      <c r="T52" s="77">
        <f>$F52*'National calculations'!$E$49</f>
        <v>1.3169373029916773</v>
      </c>
      <c r="U52" s="77">
        <f>$F52*'National calculations'!$E$57</f>
        <v>1.3704479265313021</v>
      </c>
      <c r="V52" s="77">
        <f>$F52*'National calculations'!$E$58</f>
        <v>1.0403400318193829</v>
      </c>
      <c r="W52" s="77">
        <f>$F52*'National calculations'!$E$59</f>
        <v>0.98032041459903274</v>
      </c>
      <c r="X52" s="77">
        <f>$F52*'National calculations'!$E$60</f>
        <v>0.89029098876850943</v>
      </c>
      <c r="Y52" s="77">
        <f>$F52*'National calculations'!$E$61</f>
        <v>0.57018636359331487</v>
      </c>
      <c r="Z52" s="77">
        <f>$F52*'National calculations'!$E$62</f>
        <v>0.4701536682260673</v>
      </c>
      <c r="AA52" s="77">
        <f>$F52*'National calculations'!$E$51</f>
        <v>0.54596867439971997</v>
      </c>
      <c r="AB52" s="77">
        <f>$F52*'National calculations'!$E$52</f>
        <v>3.5252349705865536</v>
      </c>
      <c r="AC52" s="78">
        <f t="shared" si="18"/>
        <v>5528825.0970331104</v>
      </c>
      <c r="AD52" s="78">
        <f t="shared" si="18"/>
        <v>289693.2645349669</v>
      </c>
      <c r="AE52" s="78">
        <f t="shared" si="18"/>
        <v>112547.35738370121</v>
      </c>
      <c r="AF52" s="78">
        <f t="shared" si="18"/>
        <v>76856.360073579679</v>
      </c>
      <c r="AG52" s="78">
        <f t="shared" si="18"/>
        <v>73266.094709425452</v>
      </c>
      <c r="AH52" s="78">
        <f t="shared" si="18"/>
        <v>46550.760809689295</v>
      </c>
      <c r="AI52" s="78">
        <f t="shared" si="18"/>
        <v>41877.819499390331</v>
      </c>
      <c r="AJ52" s="78">
        <f t="shared" si="17"/>
        <v>22020.150737660886</v>
      </c>
      <c r="AK52" s="78">
        <f t="shared" si="15"/>
        <v>373118.54321344686</v>
      </c>
      <c r="AL52" s="78">
        <f t="shared" si="19"/>
        <v>36509.808810100854</v>
      </c>
      <c r="AM52" s="78">
        <f t="shared" si="19"/>
        <v>86645.868803068719</v>
      </c>
      <c r="AN52" s="77">
        <f t="shared" si="20"/>
        <v>7.3246138618471193</v>
      </c>
      <c r="AO52" s="77">
        <f t="shared" si="21"/>
        <v>0.38378701873481524</v>
      </c>
      <c r="AP52" s="77">
        <f t="shared" si="22"/>
        <v>0.49430922587874543</v>
      </c>
      <c r="AQ52" s="77">
        <f t="shared" si="23"/>
        <v>4.836836886870529E-2</v>
      </c>
      <c r="AR52" s="77">
        <f t="shared" si="24"/>
        <v>0.11478886030366739</v>
      </c>
      <c r="AS52" s="77">
        <f t="shared" si="16"/>
        <v>8.3658673356330535</v>
      </c>
      <c r="AT52" s="77">
        <v>0</v>
      </c>
      <c r="AU52" s="77">
        <v>0</v>
      </c>
      <c r="AV52" s="77">
        <f t="shared" si="25"/>
        <v>8.3699999999999992</v>
      </c>
      <c r="AW52" s="221"/>
      <c r="AX52" s="76">
        <v>765.14</v>
      </c>
      <c r="AY52" s="76">
        <f t="shared" si="26"/>
        <v>2089.4</v>
      </c>
      <c r="BA52" s="24"/>
      <c r="BC52" s="24"/>
    </row>
    <row r="53" spans="1:55" x14ac:dyDescent="0.35">
      <c r="A53" s="75" t="s">
        <v>66</v>
      </c>
      <c r="B53" s="74">
        <v>394</v>
      </c>
      <c r="C53" s="75" t="s">
        <v>78</v>
      </c>
      <c r="D53" s="138">
        <f>'2YO 2026-27 rates'!D50</f>
        <v>8.11</v>
      </c>
      <c r="E53" s="138">
        <f t="shared" si="14"/>
        <v>8.11</v>
      </c>
      <c r="F53" s="76">
        <f>ACA!P60</f>
        <v>1.023379439772846</v>
      </c>
      <c r="G53" s="76">
        <f>'Formula factor data'!L57</f>
        <v>605.6</v>
      </c>
      <c r="H53" s="76">
        <f>'Formula factor data'!M57</f>
        <v>1078.4100000000001</v>
      </c>
      <c r="I53" s="76">
        <f>'Formula factor data'!N57</f>
        <v>1684.0100000000002</v>
      </c>
      <c r="J53" s="76">
        <f>'Formula factor data'!X57</f>
        <v>490.61032761816506</v>
      </c>
      <c r="K53" s="76">
        <f>'Formula factor data'!Y57</f>
        <v>137.06973430265168</v>
      </c>
      <c r="L53" s="76">
        <f>'Formula factor data'!Z57</f>
        <v>255.35171204472772</v>
      </c>
      <c r="M53" s="76">
        <f>'Formula factor data'!AA57</f>
        <v>212.52472077276963</v>
      </c>
      <c r="N53" s="76">
        <f>'Formula factor data'!AB57</f>
        <v>133.36066590290707</v>
      </c>
      <c r="O53" s="76">
        <f>'Formula factor data'!AC57</f>
        <v>227.05075397393674</v>
      </c>
      <c r="P53" s="76">
        <f>'Formula factor data'!AD57</f>
        <v>158.07941500787629</v>
      </c>
      <c r="Q53" s="76">
        <f>'Formula factor data'!AE57</f>
        <v>142.72012069694233</v>
      </c>
      <c r="R53" s="76">
        <f>'Formula factor data'!AF57</f>
        <v>70.240741829379246</v>
      </c>
      <c r="S53" s="77">
        <f>$F53*'National calculations'!$E$48</f>
        <v>7.3220458451522301</v>
      </c>
      <c r="T53" s="77">
        <f>$F53*'National calculations'!$E$49</f>
        <v>1.3164755835012041</v>
      </c>
      <c r="U53" s="77">
        <f>$F53*'National calculations'!$E$57</f>
        <v>1.3699674461645293</v>
      </c>
      <c r="V53" s="77">
        <f>$F53*'National calculations'!$E$58</f>
        <v>1.0399752875993511</v>
      </c>
      <c r="W53" s="77">
        <f>$F53*'National calculations'!$E$59</f>
        <v>0.97997671331477187</v>
      </c>
      <c r="X53" s="77">
        <f>$F53*'National calculations'!$E$60</f>
        <v>0.88997885188790515</v>
      </c>
      <c r="Y53" s="77">
        <f>$F53*'National calculations'!$E$61</f>
        <v>0.5699864557034896</v>
      </c>
      <c r="Z53" s="77">
        <f>$F53*'National calculations'!$E$62</f>
        <v>0.46998883189586055</v>
      </c>
      <c r="AA53" s="77">
        <f>$F53*'National calculations'!$E$51</f>
        <v>0.54577725725511816</v>
      </c>
      <c r="AB53" s="77">
        <f>$F53*'National calculations'!$E$52</f>
        <v>3.5239990198008022</v>
      </c>
      <c r="AC53" s="78">
        <f t="shared" si="18"/>
        <v>7028327.1015060414</v>
      </c>
      <c r="AD53" s="78">
        <f t="shared" si="18"/>
        <v>368149.61487401923</v>
      </c>
      <c r="AE53" s="78">
        <f t="shared" si="18"/>
        <v>107035.21209396096</v>
      </c>
      <c r="AF53" s="78">
        <f t="shared" si="18"/>
        <v>151368.89799844034</v>
      </c>
      <c r="AG53" s="78">
        <f t="shared" si="18"/>
        <v>118713.48809579188</v>
      </c>
      <c r="AH53" s="78">
        <f t="shared" si="18"/>
        <v>67652.258226547172</v>
      </c>
      <c r="AI53" s="78">
        <f t="shared" si="18"/>
        <v>73767.037077773246</v>
      </c>
      <c r="AJ53" s="78">
        <f t="shared" si="17"/>
        <v>42348.468975609663</v>
      </c>
      <c r="AK53" s="78">
        <f t="shared" si="15"/>
        <v>560885.3624681232</v>
      </c>
      <c r="AL53" s="78">
        <f t="shared" si="19"/>
        <v>44399.235736585069</v>
      </c>
      <c r="AM53" s="78">
        <f t="shared" si="19"/>
        <v>141091.13405338378</v>
      </c>
      <c r="AN53" s="77">
        <f t="shared" si="20"/>
        <v>7.322045845152231</v>
      </c>
      <c r="AO53" s="77">
        <f t="shared" si="21"/>
        <v>0.38353484677813121</v>
      </c>
      <c r="AP53" s="77">
        <f t="shared" si="22"/>
        <v>0.58432515711831434</v>
      </c>
      <c r="AQ53" s="77">
        <f t="shared" si="23"/>
        <v>4.6254711093815716E-2</v>
      </c>
      <c r="AR53" s="77">
        <f t="shared" si="24"/>
        <v>0.1469874319967302</v>
      </c>
      <c r="AS53" s="77">
        <f t="shared" si="16"/>
        <v>8.483147992139223</v>
      </c>
      <c r="AT53" s="77">
        <v>0</v>
      </c>
      <c r="AU53" s="77">
        <v>0</v>
      </c>
      <c r="AV53" s="77">
        <f t="shared" si="25"/>
        <v>8.48</v>
      </c>
      <c r="AW53" s="221"/>
      <c r="AX53" s="76">
        <v>889.93</v>
      </c>
      <c r="AY53" s="76">
        <f t="shared" si="26"/>
        <v>2573.94</v>
      </c>
      <c r="BA53" s="24"/>
      <c r="BC53" s="24"/>
    </row>
    <row r="54" spans="1:55" x14ac:dyDescent="0.35">
      <c r="A54" s="75" t="s">
        <v>79</v>
      </c>
      <c r="B54" s="74">
        <v>889</v>
      </c>
      <c r="C54" s="75" t="s">
        <v>80</v>
      </c>
      <c r="D54" s="138">
        <f>'2YO 2026-27 rates'!D51</f>
        <v>8.14</v>
      </c>
      <c r="E54" s="138">
        <f t="shared" si="14"/>
        <v>8.14</v>
      </c>
      <c r="F54" s="76">
        <f>ACA!P61</f>
        <v>1.0287689072962523</v>
      </c>
      <c r="G54" s="76">
        <f>'Formula factor data'!L58</f>
        <v>364.53</v>
      </c>
      <c r="H54" s="76">
        <f>'Formula factor data'!M58</f>
        <v>628.20000000000005</v>
      </c>
      <c r="I54" s="76">
        <f>'Formula factor data'!N58</f>
        <v>992.73</v>
      </c>
      <c r="J54" s="76">
        <f>'Formula factor data'!X58</f>
        <v>243.46321828601199</v>
      </c>
      <c r="K54" s="76">
        <f>'Formula factor data'!Y58</f>
        <v>103.91804739052189</v>
      </c>
      <c r="L54" s="76">
        <f>'Formula factor data'!Z58</f>
        <v>58.658611277744455</v>
      </c>
      <c r="M54" s="76">
        <f>'Formula factor data'!AA58</f>
        <v>71.561520695860835</v>
      </c>
      <c r="N54" s="76">
        <f>'Formula factor data'!AB58</f>
        <v>107.59041391721657</v>
      </c>
      <c r="O54" s="76">
        <f>'Formula factor data'!AC58</f>
        <v>154.33864727054589</v>
      </c>
      <c r="P54" s="76">
        <f>'Formula factor data'!AD58</f>
        <v>129.72386622675467</v>
      </c>
      <c r="Q54" s="76">
        <f>'Formula factor data'!AE58</f>
        <v>459.79408717000797</v>
      </c>
      <c r="R54" s="76">
        <f>'Formula factor data'!AF58</f>
        <v>26.908740891868263</v>
      </c>
      <c r="S54" s="77">
        <f>$F54*'National calculations'!$E$48</f>
        <v>7.360606252713378</v>
      </c>
      <c r="T54" s="77">
        <f>$F54*'National calculations'!$E$49</f>
        <v>1.3234085959566937</v>
      </c>
      <c r="U54" s="77">
        <f>$F54*'National calculations'!$E$57</f>
        <v>1.3771821651360834</v>
      </c>
      <c r="V54" s="77">
        <f>$F54*'National calculations'!$E$58</f>
        <v>1.0454521545558593</v>
      </c>
      <c r="W54" s="77">
        <f>$F54*'National calculations'!$E$59</f>
        <v>0.98513760717763543</v>
      </c>
      <c r="X54" s="77">
        <f>$F54*'National calculations'!$E$60</f>
        <v>0.89466578611030168</v>
      </c>
      <c r="Y54" s="77">
        <f>$F54*'National calculations'!$E$61</f>
        <v>0.57298820009311435</v>
      </c>
      <c r="Z54" s="77">
        <f>$F54*'National calculations'!$E$62</f>
        <v>0.47246395446274408</v>
      </c>
      <c r="AA54" s="77">
        <f>$F54*'National calculations'!$E$51</f>
        <v>0.54865150769310145</v>
      </c>
      <c r="AB54" s="77">
        <f>$F54*'National calculations'!$E$52</f>
        <v>3.5425576086600308</v>
      </c>
      <c r="AC54" s="78">
        <f t="shared" si="18"/>
        <v>4165043.9477960067</v>
      </c>
      <c r="AD54" s="78">
        <f t="shared" si="18"/>
        <v>183654.75005102385</v>
      </c>
      <c r="AE54" s="78">
        <f t="shared" si="18"/>
        <v>81575.026456136053</v>
      </c>
      <c r="AF54" s="78">
        <f t="shared" si="18"/>
        <v>34955.119779836365</v>
      </c>
      <c r="AG54" s="78">
        <f t="shared" si="18"/>
        <v>40183.828800658506</v>
      </c>
      <c r="AH54" s="78">
        <f t="shared" si="18"/>
        <v>54866.753479752195</v>
      </c>
      <c r="AI54" s="78">
        <f t="shared" si="18"/>
        <v>50407.507511483003</v>
      </c>
      <c r="AJ54" s="78">
        <f t="shared" si="17"/>
        <v>34935.214970642461</v>
      </c>
      <c r="AK54" s="78">
        <f t="shared" si="15"/>
        <v>296923.4509985086</v>
      </c>
      <c r="AL54" s="78">
        <f t="shared" si="19"/>
        <v>143792.02991789297</v>
      </c>
      <c r="AM54" s="78">
        <f t="shared" si="19"/>
        <v>54335.685927991057</v>
      </c>
      <c r="AN54" s="77">
        <f t="shared" si="20"/>
        <v>7.3606062527133789</v>
      </c>
      <c r="AO54" s="77">
        <f t="shared" si="21"/>
        <v>0.32456087342881673</v>
      </c>
      <c r="AP54" s="77">
        <f t="shared" si="22"/>
        <v>0.52473314504961355</v>
      </c>
      <c r="AQ54" s="77">
        <f t="shared" si="23"/>
        <v>0.25411412887109103</v>
      </c>
      <c r="AR54" s="77">
        <f t="shared" si="24"/>
        <v>9.6023858235320003E-2</v>
      </c>
      <c r="AS54" s="77">
        <f t="shared" si="16"/>
        <v>8.5600382582982188</v>
      </c>
      <c r="AT54" s="77">
        <v>0</v>
      </c>
      <c r="AU54" s="77">
        <v>0</v>
      </c>
      <c r="AV54" s="77">
        <f t="shared" si="25"/>
        <v>8.56</v>
      </c>
      <c r="AW54" s="221"/>
      <c r="AX54" s="76">
        <v>518.4</v>
      </c>
      <c r="AY54" s="76">
        <f t="shared" si="26"/>
        <v>1511.13</v>
      </c>
      <c r="BA54" s="24"/>
      <c r="BC54" s="24"/>
    </row>
    <row r="55" spans="1:55" x14ac:dyDescent="0.35">
      <c r="A55" s="75" t="s">
        <v>79</v>
      </c>
      <c r="B55" s="74">
        <v>890</v>
      </c>
      <c r="C55" s="75" t="s">
        <v>81</v>
      </c>
      <c r="D55" s="138">
        <f>'2YO 2026-27 rates'!D52</f>
        <v>8.4</v>
      </c>
      <c r="E55" s="138">
        <f t="shared" si="14"/>
        <v>8.4</v>
      </c>
      <c r="F55" s="76">
        <f>ACA!P62</f>
        <v>1.0367820931697436</v>
      </c>
      <c r="G55" s="76">
        <f>'Formula factor data'!L59</f>
        <v>368.32</v>
      </c>
      <c r="H55" s="76">
        <f>'Formula factor data'!M59</f>
        <v>537.28</v>
      </c>
      <c r="I55" s="76">
        <f>'Formula factor data'!N59</f>
        <v>905.59999999999991</v>
      </c>
      <c r="J55" s="76">
        <f>'Formula factor data'!X59</f>
        <v>359.41129995406521</v>
      </c>
      <c r="K55" s="76">
        <f>'Formula factor data'!Y59</f>
        <v>220.61233082706764</v>
      </c>
      <c r="L55" s="76">
        <f>'Formula factor data'!Z59</f>
        <v>101.88773752563226</v>
      </c>
      <c r="M55" s="76">
        <f>'Formula factor data'!AA59</f>
        <v>95.821517429938467</v>
      </c>
      <c r="N55" s="76">
        <f>'Formula factor data'!AB59</f>
        <v>32.435707450444291</v>
      </c>
      <c r="O55" s="76">
        <f>'Formula factor data'!AC59</f>
        <v>105.72555023923444</v>
      </c>
      <c r="P55" s="76">
        <f>'Formula factor data'!AD59</f>
        <v>100.40213260423786</v>
      </c>
      <c r="Q55" s="76">
        <f>'Formula factor data'!AE59</f>
        <v>108.14315939423999</v>
      </c>
      <c r="R55" s="76">
        <f>'Formula factor data'!AF59</f>
        <v>32.532099605388481</v>
      </c>
      <c r="S55" s="77">
        <f>$F55*'National calculations'!$E$48</f>
        <v>7.4179387650261646</v>
      </c>
      <c r="T55" s="77">
        <f>$F55*'National calculations'!$E$49</f>
        <v>1.3337167603955351</v>
      </c>
      <c r="U55" s="77">
        <f>$F55*'National calculations'!$E$57</f>
        <v>1.3879091773859926</v>
      </c>
      <c r="V55" s="77">
        <f>$F55*'National calculations'!$E$58</f>
        <v>1.0535952879426518</v>
      </c>
      <c r="W55" s="77">
        <f>$F55*'National calculations'!$E$59</f>
        <v>0.99281094440749751</v>
      </c>
      <c r="X55" s="77">
        <f>$F55*'National calculations'!$E$60</f>
        <v>0.90163442910476821</v>
      </c>
      <c r="Y55" s="77">
        <f>$F55*'National calculations'!$E$61</f>
        <v>0.57745126358395249</v>
      </c>
      <c r="Z55" s="77">
        <f>$F55*'National calculations'!$E$62</f>
        <v>0.47614402435869835</v>
      </c>
      <c r="AA55" s="77">
        <f>$F55*'National calculations'!$E$51</f>
        <v>0.55292501020638263</v>
      </c>
      <c r="AB55" s="77">
        <f>$F55*'National calculations'!$E$52</f>
        <v>3.5701509509397362</v>
      </c>
      <c r="AC55" s="78">
        <f t="shared" si="18"/>
        <v>3829080.6469963854</v>
      </c>
      <c r="AD55" s="78">
        <f t="shared" si="18"/>
        <v>273231.13853584178</v>
      </c>
      <c r="AE55" s="78">
        <f t="shared" si="18"/>
        <v>174528.23080165908</v>
      </c>
      <c r="AF55" s="78">
        <f t="shared" si="18"/>
        <v>61188.610889001997</v>
      </c>
      <c r="AG55" s="78">
        <f t="shared" si="18"/>
        <v>54225.611192080709</v>
      </c>
      <c r="AH55" s="78">
        <f t="shared" si="18"/>
        <v>16669.735824723652</v>
      </c>
      <c r="AI55" s="78">
        <f t="shared" si="18"/>
        <v>34799.270969890109</v>
      </c>
      <c r="AJ55" s="78">
        <f t="shared" si="17"/>
        <v>27249.349019255173</v>
      </c>
      <c r="AK55" s="78">
        <f t="shared" si="15"/>
        <v>368660.80869661079</v>
      </c>
      <c r="AL55" s="78">
        <f t="shared" si="19"/>
        <v>34083.182781732045</v>
      </c>
      <c r="AM55" s="78">
        <f t="shared" si="19"/>
        <v>66202.368615079031</v>
      </c>
      <c r="AN55" s="77">
        <f t="shared" si="20"/>
        <v>7.4179387650261646</v>
      </c>
      <c r="AO55" s="77">
        <f t="shared" si="21"/>
        <v>0.52932075378123222</v>
      </c>
      <c r="AP55" s="77">
        <f t="shared" si="22"/>
        <v>0.71419318528107922</v>
      </c>
      <c r="AQ55" s="77">
        <f t="shared" si="23"/>
        <v>6.6028111210038223E-2</v>
      </c>
      <c r="AR55" s="77">
        <f t="shared" si="24"/>
        <v>0.12825144251572873</v>
      </c>
      <c r="AS55" s="77">
        <f t="shared" si="16"/>
        <v>8.8557322578142408</v>
      </c>
      <c r="AT55" s="77">
        <v>0</v>
      </c>
      <c r="AU55" s="77">
        <v>0</v>
      </c>
      <c r="AV55" s="77">
        <f t="shared" si="25"/>
        <v>8.86</v>
      </c>
      <c r="AW55" s="221"/>
      <c r="AX55" s="76">
        <v>443.37</v>
      </c>
      <c r="AY55" s="76">
        <f t="shared" si="26"/>
        <v>1348.9699999999998</v>
      </c>
      <c r="BA55" s="24"/>
      <c r="BC55" s="24"/>
    </row>
    <row r="56" spans="1:55" x14ac:dyDescent="0.35">
      <c r="A56" s="75" t="s">
        <v>79</v>
      </c>
      <c r="B56" s="74">
        <v>350</v>
      </c>
      <c r="C56" s="75" t="s">
        <v>82</v>
      </c>
      <c r="D56" s="138">
        <f>'2YO 2026-27 rates'!D53</f>
        <v>8.3800000000000008</v>
      </c>
      <c r="E56" s="138">
        <f t="shared" si="14"/>
        <v>8.3800000000000008</v>
      </c>
      <c r="F56" s="76">
        <f>ACA!P63</f>
        <v>1.0646122950122887</v>
      </c>
      <c r="G56" s="76">
        <f>'Formula factor data'!L60</f>
        <v>655.29999999999995</v>
      </c>
      <c r="H56" s="76">
        <f>'Formula factor data'!M60</f>
        <v>1354.05</v>
      </c>
      <c r="I56" s="76">
        <f>'Formula factor data'!N60</f>
        <v>2009.35</v>
      </c>
      <c r="J56" s="76">
        <f>'Formula factor data'!X60</f>
        <v>551.73979482758614</v>
      </c>
      <c r="K56" s="76">
        <f>'Formula factor data'!Y60</f>
        <v>135.27822528187338</v>
      </c>
      <c r="L56" s="76">
        <f>'Formula factor data'!Z60</f>
        <v>162.83490080225499</v>
      </c>
      <c r="M56" s="76">
        <f>'Formula factor data'!AA60</f>
        <v>235.70215741543797</v>
      </c>
      <c r="N56" s="76">
        <f>'Formula factor data'!AB60</f>
        <v>154.55700617953164</v>
      </c>
      <c r="O56" s="76">
        <f>'Formula factor data'!AC60</f>
        <v>390.1502439288812</v>
      </c>
      <c r="P56" s="76">
        <f>'Formula factor data'!AD60</f>
        <v>203.02625758889852</v>
      </c>
      <c r="Q56" s="76">
        <f>'Formula factor data'!AE60</f>
        <v>688.19692363344996</v>
      </c>
      <c r="R56" s="76">
        <f>'Formula factor data'!AF60</f>
        <v>46.685737468445723</v>
      </c>
      <c r="S56" s="77">
        <f>$F56*'National calculations'!$E$48</f>
        <v>7.617057494454798</v>
      </c>
      <c r="T56" s="77">
        <f>$F56*'National calculations'!$E$49</f>
        <v>1.3695175394474899</v>
      </c>
      <c r="U56" s="77">
        <f>$F56*'National calculations'!$E$57</f>
        <v>1.4251646361754888</v>
      </c>
      <c r="V56" s="77">
        <f>$F56*'National calculations'!$E$58</f>
        <v>1.0818768041040212</v>
      </c>
      <c r="W56" s="77">
        <f>$F56*'National calculations'!$E$59</f>
        <v>1.0194608346364802</v>
      </c>
      <c r="X56" s="77">
        <f>$F56*'National calculations'!$E$60</f>
        <v>0.92583688043517087</v>
      </c>
      <c r="Y56" s="77">
        <f>$F56*'National calculations'!$E$61</f>
        <v>0.59295170994162605</v>
      </c>
      <c r="Z56" s="77">
        <f>$F56*'National calculations'!$E$62</f>
        <v>0.4889250941623941</v>
      </c>
      <c r="AA56" s="77">
        <f>$F56*'National calculations'!$E$51</f>
        <v>0.56776710165376609</v>
      </c>
      <c r="AB56" s="77">
        <f>$F56*'National calculations'!$E$52</f>
        <v>3.6659840312249492</v>
      </c>
      <c r="AC56" s="78">
        <f t="shared" si="18"/>
        <v>8724040.651595166</v>
      </c>
      <c r="AD56" s="78">
        <f t="shared" si="18"/>
        <v>430701.87594969705</v>
      </c>
      <c r="AE56" s="78">
        <f t="shared" si="18"/>
        <v>109892.43334829493</v>
      </c>
      <c r="AF56" s="78">
        <f t="shared" si="18"/>
        <v>100415.36218362721</v>
      </c>
      <c r="AG56" s="78">
        <f t="shared" si="18"/>
        <v>136964.79733088604</v>
      </c>
      <c r="AH56" s="78">
        <f t="shared" si="18"/>
        <v>81563.908576874499</v>
      </c>
      <c r="AI56" s="78">
        <f t="shared" si="18"/>
        <v>131863.94493491037</v>
      </c>
      <c r="AJ56" s="78">
        <f t="shared" si="17"/>
        <v>56580.840302181692</v>
      </c>
      <c r="AK56" s="78">
        <f t="shared" si="15"/>
        <v>617281.28667677473</v>
      </c>
      <c r="AL56" s="78">
        <f t="shared" si="19"/>
        <v>222719.2764380892</v>
      </c>
      <c r="AM56" s="78">
        <f t="shared" si="19"/>
        <v>97555.025785810911</v>
      </c>
      <c r="AN56" s="77">
        <f t="shared" si="20"/>
        <v>7.6170574944547971</v>
      </c>
      <c r="AO56" s="77">
        <f t="shared" si="21"/>
        <v>0.37605062643518483</v>
      </c>
      <c r="AP56" s="77">
        <f t="shared" si="22"/>
        <v>0.5389551973268607</v>
      </c>
      <c r="AQ56" s="77">
        <f t="shared" si="23"/>
        <v>0.1944586919642681</v>
      </c>
      <c r="AR56" s="77">
        <f t="shared" si="24"/>
        <v>8.5176384425452167E-2</v>
      </c>
      <c r="AS56" s="77">
        <f t="shared" si="16"/>
        <v>8.8116983946065641</v>
      </c>
      <c r="AT56" s="77">
        <v>0</v>
      </c>
      <c r="AU56" s="77">
        <v>0</v>
      </c>
      <c r="AV56" s="77">
        <f t="shared" si="25"/>
        <v>8.81</v>
      </c>
      <c r="AW56" s="221"/>
      <c r="AX56" s="76">
        <v>1117.4000000000001</v>
      </c>
      <c r="AY56" s="76">
        <f t="shared" si="26"/>
        <v>3126.75</v>
      </c>
      <c r="BA56" s="24"/>
      <c r="BC56" s="24"/>
    </row>
    <row r="57" spans="1:55" x14ac:dyDescent="0.35">
      <c r="A57" s="75" t="s">
        <v>79</v>
      </c>
      <c r="B57" s="74">
        <v>351</v>
      </c>
      <c r="C57" s="75" t="s">
        <v>83</v>
      </c>
      <c r="D57" s="138">
        <f>'2YO 2026-27 rates'!D54</f>
        <v>8.14</v>
      </c>
      <c r="E57" s="138">
        <f t="shared" si="14"/>
        <v>8.14</v>
      </c>
      <c r="F57" s="76">
        <f>ACA!P64</f>
        <v>1.0786093607605614</v>
      </c>
      <c r="G57" s="76">
        <f>'Formula factor data'!L61</f>
        <v>345.82</v>
      </c>
      <c r="H57" s="76">
        <f>'Formula factor data'!M61</f>
        <v>980.67</v>
      </c>
      <c r="I57" s="76">
        <f>'Formula factor data'!N61</f>
        <v>1326.49</v>
      </c>
      <c r="J57" s="76">
        <f>'Formula factor data'!X61</f>
        <v>292.04882749326146</v>
      </c>
      <c r="K57" s="76">
        <f>'Formula factor data'!Y61</f>
        <v>33.757799837559787</v>
      </c>
      <c r="L57" s="76">
        <f>'Formula factor data'!Z61</f>
        <v>59.255712480823036</v>
      </c>
      <c r="M57" s="76">
        <f>'Formula factor data'!AA61</f>
        <v>141.37575038353941</v>
      </c>
      <c r="N57" s="76">
        <f>'Formula factor data'!AB61</f>
        <v>88.464588936016597</v>
      </c>
      <c r="O57" s="76">
        <f>'Formula factor data'!AC61</f>
        <v>214.63735854164787</v>
      </c>
      <c r="P57" s="76">
        <f>'Formula factor data'!AD61</f>
        <v>108.33620160635321</v>
      </c>
      <c r="Q57" s="76">
        <f>'Formula factor data'!AE61</f>
        <v>268.057764036788</v>
      </c>
      <c r="R57" s="76">
        <f>'Formula factor data'!AF61</f>
        <v>33.835383509969461</v>
      </c>
      <c r="S57" s="77">
        <f>$F57*'National calculations'!$E$48</f>
        <v>7.7172032987609809</v>
      </c>
      <c r="T57" s="77">
        <f>$F57*'National calculations'!$E$49</f>
        <v>1.3875233685487196</v>
      </c>
      <c r="U57" s="77">
        <f>$F57*'National calculations'!$E$57</f>
        <v>1.4439020894325274</v>
      </c>
      <c r="V57" s="77">
        <f>$F57*'National calculations'!$E$58</f>
        <v>1.0961008562115542</v>
      </c>
      <c r="W57" s="77">
        <f>$F57*'National calculations'!$E$59</f>
        <v>1.0328642683531939</v>
      </c>
      <c r="X57" s="77">
        <f>$F57*'National calculations'!$E$60</f>
        <v>0.9380093865656558</v>
      </c>
      <c r="Y57" s="77">
        <f>$F57*'National calculations'!$E$61</f>
        <v>0.60074758465440858</v>
      </c>
      <c r="Z57" s="77">
        <f>$F57*'National calculations'!$E$62</f>
        <v>0.49535327155714459</v>
      </c>
      <c r="AA57" s="77">
        <f>$F57*'National calculations'!$E$51</f>
        <v>0.57523185994068993</v>
      </c>
      <c r="AB57" s="77">
        <f>$F57*'National calculations'!$E$52</f>
        <v>3.7141828166020998</v>
      </c>
      <c r="AC57" s="78">
        <f t="shared" si="18"/>
        <v>5834972.0121508678</v>
      </c>
      <c r="AD57" s="78">
        <f t="shared" si="18"/>
        <v>230978.00655536781</v>
      </c>
      <c r="AE57" s="78">
        <f t="shared" si="18"/>
        <v>27783.485900455642</v>
      </c>
      <c r="AF57" s="78">
        <f t="shared" si="18"/>
        <v>37021.635195823808</v>
      </c>
      <c r="AG57" s="78">
        <f t="shared" si="18"/>
        <v>83232.517760183575</v>
      </c>
      <c r="AH57" s="78">
        <f t="shared" si="18"/>
        <v>47298.950436373823</v>
      </c>
      <c r="AI57" s="78">
        <f t="shared" si="18"/>
        <v>73497.438590683436</v>
      </c>
      <c r="AJ57" s="78">
        <f t="shared" si="17"/>
        <v>30588.874379455425</v>
      </c>
      <c r="AK57" s="78">
        <f t="shared" si="15"/>
        <v>299422.90226297569</v>
      </c>
      <c r="AL57" s="78">
        <f t="shared" si="19"/>
        <v>87891.358721701763</v>
      </c>
      <c r="AM57" s="78">
        <f t="shared" si="19"/>
        <v>71632.356014746256</v>
      </c>
      <c r="AN57" s="77">
        <f t="shared" si="20"/>
        <v>7.7172032987609809</v>
      </c>
      <c r="AO57" s="77">
        <f t="shared" si="21"/>
        <v>0.30548633830948901</v>
      </c>
      <c r="AP57" s="77">
        <f t="shared" si="22"/>
        <v>0.39601002442797623</v>
      </c>
      <c r="AQ57" s="77">
        <f t="shared" si="23"/>
        <v>0.11624314256302283</v>
      </c>
      <c r="AR57" s="77">
        <f t="shared" si="24"/>
        <v>9.473934973190197E-2</v>
      </c>
      <c r="AS57" s="77">
        <f t="shared" si="16"/>
        <v>8.6296821537933699</v>
      </c>
      <c r="AT57" s="77">
        <v>0</v>
      </c>
      <c r="AU57" s="77">
        <v>0</v>
      </c>
      <c r="AV57" s="77">
        <f t="shared" si="25"/>
        <v>8.6300000000000008</v>
      </c>
      <c r="AW57" s="221"/>
      <c r="AX57" s="76">
        <v>809.27</v>
      </c>
      <c r="AY57" s="76">
        <f t="shared" si="26"/>
        <v>2135.7600000000002</v>
      </c>
      <c r="BA57" s="24"/>
      <c r="BC57" s="24"/>
    </row>
    <row r="58" spans="1:55" x14ac:dyDescent="0.35">
      <c r="A58" s="75" t="s">
        <v>79</v>
      </c>
      <c r="B58" s="74">
        <v>895</v>
      </c>
      <c r="C58" s="75" t="s">
        <v>84</v>
      </c>
      <c r="D58" s="138">
        <f>'2YO 2026-27 rates'!D55</f>
        <v>7.74</v>
      </c>
      <c r="E58" s="138">
        <f t="shared" si="14"/>
        <v>7.74</v>
      </c>
      <c r="F58" s="76">
        <f>ACA!P65</f>
        <v>1.0555510738882361</v>
      </c>
      <c r="G58" s="76">
        <f>'Formula factor data'!L62</f>
        <v>380.52</v>
      </c>
      <c r="H58" s="76">
        <f>'Formula factor data'!M62</f>
        <v>2323.4899999999998</v>
      </c>
      <c r="I58" s="76">
        <f>'Formula factor data'!N62</f>
        <v>2704.0099999999998</v>
      </c>
      <c r="J58" s="76">
        <f>'Formula factor data'!X62</f>
        <v>415.4261840606593</v>
      </c>
      <c r="K58" s="76">
        <f>'Formula factor data'!Y62</f>
        <v>12.62562420131721</v>
      </c>
      <c r="L58" s="76">
        <f>'Formula factor data'!Z62</f>
        <v>26.04865624692814</v>
      </c>
      <c r="M58" s="76">
        <f>'Formula factor data'!AA62</f>
        <v>0</v>
      </c>
      <c r="N58" s="76">
        <f>'Formula factor data'!AB62</f>
        <v>157.08934532586255</v>
      </c>
      <c r="O58" s="76">
        <f>'Formula factor data'!AC62</f>
        <v>264.20779907598541</v>
      </c>
      <c r="P58" s="76">
        <f>'Formula factor data'!AD62</f>
        <v>136.35674137422589</v>
      </c>
      <c r="Q58" s="76">
        <f>'Formula factor data'!AE62</f>
        <v>302.53092021522997</v>
      </c>
      <c r="R58" s="76">
        <f>'Formula factor data'!AF62</f>
        <v>57.632683886002809</v>
      </c>
      <c r="S58" s="77">
        <f>$F58*'National calculations'!$E$48</f>
        <v>7.5522265296094409</v>
      </c>
      <c r="T58" s="77">
        <f>$F58*'National calculations'!$E$49</f>
        <v>1.3578611821835915</v>
      </c>
      <c r="U58" s="77">
        <f>$F58*'National calculations'!$E$57</f>
        <v>1.4130346504829818</v>
      </c>
      <c r="V58" s="77">
        <f>$F58*'National calculations'!$E$58</f>
        <v>1.0726686397827019</v>
      </c>
      <c r="W58" s="77">
        <f>$F58*'National calculations'!$E$59</f>
        <v>1.0107839105644678</v>
      </c>
      <c r="X58" s="77">
        <f>$F58*'National calculations'!$E$60</f>
        <v>0.91795681673711882</v>
      </c>
      <c r="Y58" s="77">
        <f>$F58*'National calculations'!$E$61</f>
        <v>0.58790492757321078</v>
      </c>
      <c r="Z58" s="77">
        <f>$F58*'National calculations'!$E$62</f>
        <v>0.48476371220949027</v>
      </c>
      <c r="AA58" s="77">
        <f>$F58*'National calculations'!$E$51</f>
        <v>0.56293467272245468</v>
      </c>
      <c r="AB58" s="77">
        <f>$F58*'National calculations'!$E$52</f>
        <v>3.6347817878356863</v>
      </c>
      <c r="AC58" s="78">
        <f t="shared" si="18"/>
        <v>11640138.753247658</v>
      </c>
      <c r="AD58" s="78">
        <f t="shared" si="18"/>
        <v>321531.92095721635</v>
      </c>
      <c r="AE58" s="78">
        <f t="shared" si="18"/>
        <v>10169.053353849511</v>
      </c>
      <c r="AF58" s="78">
        <f t="shared" si="18"/>
        <v>15926.698698798966</v>
      </c>
      <c r="AG58" s="78">
        <f t="shared" si="18"/>
        <v>0</v>
      </c>
      <c r="AH58" s="78">
        <f t="shared" si="18"/>
        <v>82194.704165828662</v>
      </c>
      <c r="AI58" s="78">
        <f t="shared" si="18"/>
        <v>88537.568178625428</v>
      </c>
      <c r="AJ58" s="78">
        <f t="shared" si="17"/>
        <v>37677.456076014707</v>
      </c>
      <c r="AK58" s="78">
        <f t="shared" si="15"/>
        <v>234505.48047311726</v>
      </c>
      <c r="AL58" s="78">
        <f t="shared" si="19"/>
        <v>97073.932399076628</v>
      </c>
      <c r="AM58" s="78">
        <f t="shared" si="19"/>
        <v>119404.87097057252</v>
      </c>
      <c r="AN58" s="77">
        <f t="shared" si="20"/>
        <v>7.5522265296094426</v>
      </c>
      <c r="AO58" s="77">
        <f t="shared" si="21"/>
        <v>0.20861279706754979</v>
      </c>
      <c r="AP58" s="77">
        <f t="shared" si="22"/>
        <v>0.15214926114809038</v>
      </c>
      <c r="AQ58" s="77">
        <f t="shared" si="23"/>
        <v>6.2982438881432984E-2</v>
      </c>
      <c r="AR58" s="77">
        <f t="shared" si="24"/>
        <v>7.7470952316350261E-2</v>
      </c>
      <c r="AS58" s="77">
        <f t="shared" si="16"/>
        <v>8.0534419790228675</v>
      </c>
      <c r="AT58" s="77">
        <v>0</v>
      </c>
      <c r="AU58" s="77">
        <v>0</v>
      </c>
      <c r="AV58" s="77">
        <f t="shared" si="25"/>
        <v>8.0500000000000007</v>
      </c>
      <c r="AW58" s="221"/>
      <c r="AX58" s="76">
        <v>1917.4</v>
      </c>
      <c r="AY58" s="76">
        <f t="shared" si="26"/>
        <v>4621.41</v>
      </c>
      <c r="BA58" s="24"/>
      <c r="BC58" s="24"/>
    </row>
    <row r="59" spans="1:55" x14ac:dyDescent="0.35">
      <c r="A59" s="75" t="s">
        <v>79</v>
      </c>
      <c r="B59" s="74">
        <v>896</v>
      </c>
      <c r="C59" s="75" t="s">
        <v>85</v>
      </c>
      <c r="D59" s="138">
        <f>'2YO 2026-27 rates'!D56</f>
        <v>7.97</v>
      </c>
      <c r="E59" s="138">
        <f t="shared" si="14"/>
        <v>7.97</v>
      </c>
      <c r="F59" s="76">
        <f>ACA!P66</f>
        <v>1.0761995200127747</v>
      </c>
      <c r="G59" s="76">
        <f>'Formula factor data'!L63</f>
        <v>589.87</v>
      </c>
      <c r="H59" s="76">
        <f>'Formula factor data'!M63</f>
        <v>1800.95</v>
      </c>
      <c r="I59" s="76">
        <f>'Formula factor data'!N63</f>
        <v>2390.8200000000002</v>
      </c>
      <c r="J59" s="76">
        <f>'Formula factor data'!X63</f>
        <v>454.02653736204093</v>
      </c>
      <c r="K59" s="76">
        <f>'Formula factor data'!Y63</f>
        <v>37.659241883392831</v>
      </c>
      <c r="L59" s="76">
        <f>'Formula factor data'!Z63</f>
        <v>193.17294577596465</v>
      </c>
      <c r="M59" s="76">
        <f>'Formula factor data'!AA63</f>
        <v>137.09047764745878</v>
      </c>
      <c r="N59" s="76">
        <f>'Formula factor data'!AB63</f>
        <v>99.29577086520483</v>
      </c>
      <c r="O59" s="76">
        <f>'Formula factor data'!AC63</f>
        <v>163.77706272310044</v>
      </c>
      <c r="P59" s="76">
        <f>'Formula factor data'!AD63</f>
        <v>237.876362400136</v>
      </c>
      <c r="Q59" s="76">
        <f>'Formula factor data'!AE63</f>
        <v>223.45136999573461</v>
      </c>
      <c r="R59" s="76">
        <f>'Formula factor data'!AF63</f>
        <v>59.15289437428244</v>
      </c>
      <c r="S59" s="77">
        <f>$F59*'National calculations'!$E$48</f>
        <v>7.6999614393400746</v>
      </c>
      <c r="T59" s="77">
        <f>$F59*'National calculations'!$E$49</f>
        <v>1.384423348769847</v>
      </c>
      <c r="U59" s="77">
        <f>$F59*'National calculations'!$E$57</f>
        <v>1.4406761077031689</v>
      </c>
      <c r="V59" s="77">
        <f>$F59*'National calculations'!$E$58</f>
        <v>1.0936519357746688</v>
      </c>
      <c r="W59" s="77">
        <f>$F59*'National calculations'!$E$59</f>
        <v>1.0305566317876673</v>
      </c>
      <c r="X59" s="77">
        <f>$F59*'National calculations'!$E$60</f>
        <v>0.93591367580716733</v>
      </c>
      <c r="Y59" s="77">
        <f>$F59*'National calculations'!$E$61</f>
        <v>0.59940538787650022</v>
      </c>
      <c r="Z59" s="77">
        <f>$F59*'National calculations'!$E$62</f>
        <v>0.49424654789816758</v>
      </c>
      <c r="AA59" s="77">
        <f>$F59*'National calculations'!$E$51</f>
        <v>0.5739466706720443</v>
      </c>
      <c r="AB59" s="77">
        <f>$F59*'National calculations'!$E$52</f>
        <v>3.705884549016266</v>
      </c>
      <c r="AC59" s="78">
        <f t="shared" si="18"/>
        <v>10493256.430789731</v>
      </c>
      <c r="AD59" s="78">
        <f t="shared" si="18"/>
        <v>358282.01539252681</v>
      </c>
      <c r="AE59" s="78">
        <f t="shared" si="18"/>
        <v>30925.218908902571</v>
      </c>
      <c r="AF59" s="78">
        <f t="shared" si="18"/>
        <v>120420.46066969195</v>
      </c>
      <c r="AG59" s="78">
        <f t="shared" si="18"/>
        <v>80529.315509880733</v>
      </c>
      <c r="AH59" s="78">
        <f t="shared" si="18"/>
        <v>52971.39384445925</v>
      </c>
      <c r="AI59" s="78">
        <f t="shared" si="18"/>
        <v>55956.246669883942</v>
      </c>
      <c r="AJ59" s="78">
        <f t="shared" si="17"/>
        <v>67014.655437419191</v>
      </c>
      <c r="AK59" s="78">
        <f t="shared" si="15"/>
        <v>407817.29104023764</v>
      </c>
      <c r="AL59" s="78">
        <f t="shared" si="19"/>
        <v>73102.026823710636</v>
      </c>
      <c r="AM59" s="78">
        <f t="shared" si="19"/>
        <v>124951.86445600938</v>
      </c>
      <c r="AN59" s="77">
        <f t="shared" si="20"/>
        <v>7.6999614393400737</v>
      </c>
      <c r="AO59" s="77">
        <f t="shared" si="21"/>
        <v>0.2629076799111329</v>
      </c>
      <c r="AP59" s="77">
        <f t="shared" si="22"/>
        <v>0.29925671177652002</v>
      </c>
      <c r="AQ59" s="77">
        <f t="shared" si="23"/>
        <v>5.3642336046276592E-2</v>
      </c>
      <c r="AR59" s="77">
        <f t="shared" si="24"/>
        <v>9.1689795673134955E-2</v>
      </c>
      <c r="AS59" s="77">
        <f t="shared" si="16"/>
        <v>8.407457962747138</v>
      </c>
      <c r="AT59" s="77">
        <v>0</v>
      </c>
      <c r="AU59" s="77">
        <v>0</v>
      </c>
      <c r="AV59" s="77">
        <f t="shared" si="25"/>
        <v>8.41</v>
      </c>
      <c r="AW59" s="221"/>
      <c r="AX59" s="76">
        <v>1486.18</v>
      </c>
      <c r="AY59" s="76">
        <f t="shared" si="26"/>
        <v>3877</v>
      </c>
      <c r="BA59" s="24"/>
      <c r="BC59" s="24"/>
    </row>
    <row r="60" spans="1:55" x14ac:dyDescent="0.35">
      <c r="A60" s="75" t="s">
        <v>79</v>
      </c>
      <c r="B60" s="74">
        <v>942</v>
      </c>
      <c r="C60" s="75" t="s">
        <v>86</v>
      </c>
      <c r="D60" s="138">
        <f>'2YO 2026-27 rates'!D57</f>
        <v>7.57</v>
      </c>
      <c r="E60" s="138">
        <f t="shared" si="14"/>
        <v>7.57</v>
      </c>
      <c r="F60" s="76">
        <f>ACA!P67</f>
        <v>1.0095670268684882</v>
      </c>
      <c r="G60" s="76">
        <f>'Formula factor data'!L64</f>
        <v>368.04</v>
      </c>
      <c r="H60" s="76">
        <f>'Formula factor data'!M64</f>
        <v>1305.31</v>
      </c>
      <c r="I60" s="76">
        <f>'Formula factor data'!N64</f>
        <v>1673.35</v>
      </c>
      <c r="J60" s="76">
        <f>'Formula factor data'!X64</f>
        <v>345.28183652157401</v>
      </c>
      <c r="K60" s="76">
        <f>'Formula factor data'!Y64</f>
        <v>14.88768994567357</v>
      </c>
      <c r="L60" s="76">
        <f>'Formula factor data'!Z64</f>
        <v>115.12508106018853</v>
      </c>
      <c r="M60" s="76">
        <f>'Formula factor data'!AA64</f>
        <v>78.39093378474135</v>
      </c>
      <c r="N60" s="76">
        <f>'Formula factor data'!AB64</f>
        <v>54.676029446500273</v>
      </c>
      <c r="O60" s="76">
        <f>'Formula factor data'!AC64</f>
        <v>144.13391858908747</v>
      </c>
      <c r="P60" s="76">
        <f>'Formula factor data'!AD64</f>
        <v>226.40182149091393</v>
      </c>
      <c r="Q60" s="76">
        <f>'Formula factor data'!AE64</f>
        <v>107.7553403017385</v>
      </c>
      <c r="R60" s="76">
        <f>'Formula factor data'!AF64</f>
        <v>45.118395666956587</v>
      </c>
      <c r="S60" s="77">
        <f>$F60*'National calculations'!$E$48</f>
        <v>7.2232211897142351</v>
      </c>
      <c r="T60" s="77">
        <f>$F60*'National calculations'!$E$49</f>
        <v>1.2987072918674967</v>
      </c>
      <c r="U60" s="77">
        <f>$F60*'National calculations'!$E$57</f>
        <v>1.3514771821465683</v>
      </c>
      <c r="V60" s="77">
        <f>$F60*'National calculations'!$E$58</f>
        <v>1.0259388827973952</v>
      </c>
      <c r="W60" s="77">
        <f>$F60*'National calculations'!$E$59</f>
        <v>0.96675010109754433</v>
      </c>
      <c r="X60" s="77">
        <f>$F60*'National calculations'!$E$60</f>
        <v>0.87796692854776992</v>
      </c>
      <c r="Y60" s="77">
        <f>$F60*'National calculations'!$E$61</f>
        <v>0.56229342614857158</v>
      </c>
      <c r="Z60" s="77">
        <f>$F60*'National calculations'!$E$62</f>
        <v>0.46364545664882278</v>
      </c>
      <c r="AA60" s="77">
        <f>$F60*'National calculations'!$E$51</f>
        <v>0.5384109759541289</v>
      </c>
      <c r="AB60" s="77">
        <f>$F60*'National calculations'!$E$52</f>
        <v>3.4764360850335718</v>
      </c>
      <c r="AC60" s="78">
        <f t="shared" si="18"/>
        <v>6889576.9913507393</v>
      </c>
      <c r="AD60" s="78">
        <f t="shared" si="18"/>
        <v>255599.42213878239</v>
      </c>
      <c r="AE60" s="78">
        <f t="shared" si="18"/>
        <v>11468.612756176904</v>
      </c>
      <c r="AF60" s="78">
        <f t="shared" si="18"/>
        <v>67323.439315564159</v>
      </c>
      <c r="AG60" s="78">
        <f t="shared" si="18"/>
        <v>43197.132602071877</v>
      </c>
      <c r="AH60" s="78">
        <f t="shared" si="18"/>
        <v>27362.135013848823</v>
      </c>
      <c r="AI60" s="78">
        <f t="shared" si="18"/>
        <v>46195.96629737605</v>
      </c>
      <c r="AJ60" s="78">
        <f t="shared" si="17"/>
        <v>59833.000269429627</v>
      </c>
      <c r="AK60" s="78">
        <f t="shared" si="15"/>
        <v>255380.28625446744</v>
      </c>
      <c r="AL60" s="78">
        <f t="shared" si="19"/>
        <v>33069.495023593132</v>
      </c>
      <c r="AM60" s="78">
        <f t="shared" si="19"/>
        <v>89405.194713395234</v>
      </c>
      <c r="AN60" s="77">
        <f t="shared" si="20"/>
        <v>7.2232211897142342</v>
      </c>
      <c r="AO60" s="77">
        <f t="shared" si="21"/>
        <v>0.26797743379446565</v>
      </c>
      <c r="AP60" s="77">
        <f t="shared" si="22"/>
        <v>0.26774768573228452</v>
      </c>
      <c r="AQ60" s="77">
        <f t="shared" si="23"/>
        <v>3.4670964195254013E-2</v>
      </c>
      <c r="AR60" s="77">
        <f t="shared" si="24"/>
        <v>9.373485451067036E-2</v>
      </c>
      <c r="AS60" s="77">
        <f t="shared" si="16"/>
        <v>7.887352127946909</v>
      </c>
      <c r="AT60" s="77">
        <v>0</v>
      </c>
      <c r="AU60" s="77">
        <v>0</v>
      </c>
      <c r="AV60" s="77">
        <f t="shared" si="25"/>
        <v>7.89</v>
      </c>
      <c r="AW60" s="221"/>
      <c r="AX60" s="76">
        <v>1077.17</v>
      </c>
      <c r="AY60" s="76">
        <f t="shared" si="26"/>
        <v>2750.52</v>
      </c>
      <c r="BA60" s="24"/>
      <c r="BC60" s="24"/>
    </row>
    <row r="61" spans="1:55" x14ac:dyDescent="0.35">
      <c r="A61" s="75" t="s">
        <v>79</v>
      </c>
      <c r="B61" s="74">
        <v>876</v>
      </c>
      <c r="C61" s="75" t="s">
        <v>87</v>
      </c>
      <c r="D61" s="138">
        <f>'2YO 2026-27 rates'!D58</f>
        <v>8.52</v>
      </c>
      <c r="E61" s="138">
        <f t="shared" si="14"/>
        <v>8.52</v>
      </c>
      <c r="F61" s="76">
        <f>ACA!P68</f>
        <v>1.0719708717805718</v>
      </c>
      <c r="G61" s="76">
        <f>'Formula factor data'!L65</f>
        <v>327.02</v>
      </c>
      <c r="H61" s="76">
        <f>'Formula factor data'!M65</f>
        <v>498.37</v>
      </c>
      <c r="I61" s="76">
        <f>'Formula factor data'!N65</f>
        <v>825.39</v>
      </c>
      <c r="J61" s="76">
        <f>'Formula factor data'!X65</f>
        <v>301.43803068793824</v>
      </c>
      <c r="K61" s="76">
        <f>'Formula factor data'!Y65</f>
        <v>54.953692509855451</v>
      </c>
      <c r="L61" s="76">
        <f>'Formula factor data'!Z65</f>
        <v>169.68157687253611</v>
      </c>
      <c r="M61" s="76">
        <f>'Formula factor data'!AA65</f>
        <v>40.733219448094616</v>
      </c>
      <c r="N61" s="76">
        <f>'Formula factor data'!AB65</f>
        <v>103.03817345597898</v>
      </c>
      <c r="O61" s="76">
        <f>'Formula factor data'!AC65</f>
        <v>93.638199737187904</v>
      </c>
      <c r="P61" s="76">
        <f>'Formula factor data'!AD65</f>
        <v>113.52275952693823</v>
      </c>
      <c r="Q61" s="76">
        <f>'Formula factor data'!AE65</f>
        <v>51.682347316542597</v>
      </c>
      <c r="R61" s="76">
        <f>'Formula factor data'!AF65</f>
        <v>28.282509884316884</v>
      </c>
      <c r="S61" s="77">
        <f>$F61*'National calculations'!$E$48</f>
        <v>7.6697064283286318</v>
      </c>
      <c r="T61" s="77">
        <f>$F61*'National calculations'!$E$49</f>
        <v>1.3789836145592922</v>
      </c>
      <c r="U61" s="77">
        <f>$F61*'National calculations'!$E$57</f>
        <v>1.4350153427959855</v>
      </c>
      <c r="V61" s="77">
        <f>$F61*'National calculations'!$E$58</f>
        <v>1.0893547127794345</v>
      </c>
      <c r="W61" s="77">
        <f>$F61*'National calculations'!$E$59</f>
        <v>1.0265073255036967</v>
      </c>
      <c r="X61" s="77">
        <f>$F61*'National calculations'!$E$60</f>
        <v>0.93223624459009191</v>
      </c>
      <c r="Y61" s="77">
        <f>$F61*'National calculations'!$E$61</f>
        <v>0.59705017911949687</v>
      </c>
      <c r="Z61" s="77">
        <f>$F61*'National calculations'!$E$62</f>
        <v>0.49230453365993676</v>
      </c>
      <c r="AA61" s="77">
        <f>$F61*'National calculations'!$E$51</f>
        <v>0.57169149537305586</v>
      </c>
      <c r="AB61" s="77">
        <f>$F61*'National calculations'!$E$52</f>
        <v>3.6913232322199532</v>
      </c>
      <c r="AC61" s="78">
        <f t="shared" si="18"/>
        <v>3608384.4236605568</v>
      </c>
      <c r="AD61" s="78">
        <f t="shared" si="18"/>
        <v>236936.51992050212</v>
      </c>
      <c r="AE61" s="78">
        <f t="shared" si="18"/>
        <v>44949.853380113178</v>
      </c>
      <c r="AF61" s="78">
        <f t="shared" si="18"/>
        <v>105360.75249962758</v>
      </c>
      <c r="AG61" s="78">
        <f t="shared" si="18"/>
        <v>23833.380448246699</v>
      </c>
      <c r="AH61" s="78">
        <f t="shared" si="18"/>
        <v>54751.874327053869</v>
      </c>
      <c r="AI61" s="78">
        <f t="shared" si="18"/>
        <v>31866.821237543696</v>
      </c>
      <c r="AJ61" s="78">
        <f t="shared" si="17"/>
        <v>31856.028437558129</v>
      </c>
      <c r="AK61" s="78">
        <f t="shared" si="15"/>
        <v>292618.71033014316</v>
      </c>
      <c r="AL61" s="78">
        <f t="shared" si="19"/>
        <v>16841.424300416809</v>
      </c>
      <c r="AM61" s="78">
        <f t="shared" si="19"/>
        <v>59507.934906837538</v>
      </c>
      <c r="AN61" s="77">
        <f t="shared" si="20"/>
        <v>7.6697064283286327</v>
      </c>
      <c r="AO61" s="77">
        <f t="shared" si="21"/>
        <v>0.50361417647861972</v>
      </c>
      <c r="AP61" s="77">
        <f t="shared" si="22"/>
        <v>0.62196798904025419</v>
      </c>
      <c r="AQ61" s="77">
        <f t="shared" si="23"/>
        <v>3.5796845638769399E-2</v>
      </c>
      <c r="AR61" s="77">
        <f t="shared" si="24"/>
        <v>0.12648552296668164</v>
      </c>
      <c r="AS61" s="77">
        <f t="shared" si="16"/>
        <v>8.9575709624529587</v>
      </c>
      <c r="AT61" s="77">
        <v>0</v>
      </c>
      <c r="AU61" s="77">
        <v>0</v>
      </c>
      <c r="AV61" s="77">
        <f t="shared" si="25"/>
        <v>8.9600000000000009</v>
      </c>
      <c r="AW61" s="221"/>
      <c r="AX61" s="76">
        <v>411.27</v>
      </c>
      <c r="AY61" s="76">
        <f t="shared" si="26"/>
        <v>1236.6599999999999</v>
      </c>
      <c r="BA61" s="24"/>
      <c r="BC61" s="24"/>
    </row>
    <row r="62" spans="1:55" x14ac:dyDescent="0.35">
      <c r="A62" s="75" t="s">
        <v>79</v>
      </c>
      <c r="B62" s="74">
        <v>340</v>
      </c>
      <c r="C62" s="75" t="s">
        <v>88</v>
      </c>
      <c r="D62" s="138">
        <f>'2YO 2026-27 rates'!D59</f>
        <v>8.5399999999999991</v>
      </c>
      <c r="E62" s="138">
        <f t="shared" si="14"/>
        <v>8.5399999999999991</v>
      </c>
      <c r="F62" s="76">
        <f>ACA!P69</f>
        <v>1.0538740665524515</v>
      </c>
      <c r="G62" s="76">
        <f>'Formula factor data'!L66</f>
        <v>441.63</v>
      </c>
      <c r="H62" s="76">
        <f>'Formula factor data'!M66</f>
        <v>752.69</v>
      </c>
      <c r="I62" s="76">
        <f>'Formula factor data'!N66</f>
        <v>1194.3200000000002</v>
      </c>
      <c r="J62" s="76">
        <f>'Formula factor data'!X66</f>
        <v>454.85911429776473</v>
      </c>
      <c r="K62" s="76">
        <f>'Formula factor data'!Y66</f>
        <v>309.78867412140579</v>
      </c>
      <c r="L62" s="76">
        <f>'Formula factor data'!Z66</f>
        <v>183.03526357827479</v>
      </c>
      <c r="M62" s="76">
        <f>'Formula factor data'!AA66</f>
        <v>119.00273162939298</v>
      </c>
      <c r="N62" s="76">
        <f>'Formula factor data'!AB66</f>
        <v>42.688354632587867</v>
      </c>
      <c r="O62" s="76">
        <f>'Formula factor data'!AC66</f>
        <v>101.83199680511184</v>
      </c>
      <c r="P62" s="76">
        <f>'Formula factor data'!AD66</f>
        <v>69.756110223642182</v>
      </c>
      <c r="Q62" s="76">
        <f>'Formula factor data'!AE66</f>
        <v>107.68128936653761</v>
      </c>
      <c r="R62" s="76">
        <f>'Formula factor data'!AF66</f>
        <v>36.249329073482428</v>
      </c>
      <c r="S62" s="77">
        <f>$F62*'National calculations'!$E$48</f>
        <v>7.5402279256527338</v>
      </c>
      <c r="T62" s="77">
        <f>$F62*'National calculations'!$E$49</f>
        <v>1.3557038795008223</v>
      </c>
      <c r="U62" s="77">
        <f>$F62*'National calculations'!$E$57</f>
        <v>1.4107896909228075</v>
      </c>
      <c r="V62" s="77">
        <f>$F62*'National calculations'!$E$58</f>
        <v>1.0709644369049054</v>
      </c>
      <c r="W62" s="77">
        <f>$F62*'National calculations'!$E$59</f>
        <v>1.0091780270834672</v>
      </c>
      <c r="X62" s="77">
        <f>$F62*'National calculations'!$E$60</f>
        <v>0.91649841235131213</v>
      </c>
      <c r="Y62" s="77">
        <f>$F62*'National calculations'!$E$61</f>
        <v>0.58697089330364915</v>
      </c>
      <c r="Z62" s="77">
        <f>$F62*'National calculations'!$E$62</f>
        <v>0.48399354360125524</v>
      </c>
      <c r="AA62" s="77">
        <f>$F62*'National calculations'!$E$51</f>
        <v>0.56204030995870369</v>
      </c>
      <c r="AB62" s="77">
        <f>$F62*'National calculations'!$E$52</f>
        <v>3.6290070263173044</v>
      </c>
      <c r="AC62" s="78">
        <f t="shared" si="18"/>
        <v>5133103.6592143774</v>
      </c>
      <c r="AD62" s="78">
        <f t="shared" si="18"/>
        <v>351492.93155147886</v>
      </c>
      <c r="AE62" s="78">
        <f t="shared" si="18"/>
        <v>249116.60065462091</v>
      </c>
      <c r="AF62" s="78">
        <f t="shared" si="18"/>
        <v>111733.82705535335</v>
      </c>
      <c r="AG62" s="78">
        <f t="shared" si="18"/>
        <v>68454.116896277657</v>
      </c>
      <c r="AH62" s="78">
        <f t="shared" si="18"/>
        <v>22300.571270594242</v>
      </c>
      <c r="AI62" s="78">
        <f t="shared" si="18"/>
        <v>34070.278335006784</v>
      </c>
      <c r="AJ62" s="78">
        <f t="shared" si="17"/>
        <v>19244.05897573879</v>
      </c>
      <c r="AK62" s="78">
        <f t="shared" si="15"/>
        <v>504919.45318759169</v>
      </c>
      <c r="AL62" s="78">
        <f t="shared" si="19"/>
        <v>34497.098393823348</v>
      </c>
      <c r="AM62" s="78">
        <f t="shared" si="19"/>
        <v>74982.969846964843</v>
      </c>
      <c r="AN62" s="77">
        <f t="shared" si="20"/>
        <v>7.5402279256527338</v>
      </c>
      <c r="AO62" s="77">
        <f t="shared" si="21"/>
        <v>0.51632248131136327</v>
      </c>
      <c r="AP62" s="77">
        <f t="shared" si="22"/>
        <v>0.74169703436557544</v>
      </c>
      <c r="AQ62" s="77">
        <f t="shared" si="23"/>
        <v>5.0674212315226778E-2</v>
      </c>
      <c r="AR62" s="77">
        <f t="shared" si="24"/>
        <v>0.11014558067097246</v>
      </c>
      <c r="AS62" s="77">
        <f t="shared" si="16"/>
        <v>8.9590672343158708</v>
      </c>
      <c r="AT62" s="77">
        <v>0</v>
      </c>
      <c r="AU62" s="77">
        <v>0</v>
      </c>
      <c r="AV62" s="77">
        <f t="shared" si="25"/>
        <v>8.9600000000000009</v>
      </c>
      <c r="AW62" s="221"/>
      <c r="AX62" s="76">
        <v>621.14</v>
      </c>
      <c r="AY62" s="76">
        <f t="shared" si="26"/>
        <v>1815.46</v>
      </c>
      <c r="BA62" s="24"/>
      <c r="BC62" s="24"/>
    </row>
    <row r="63" spans="1:55" x14ac:dyDescent="0.35">
      <c r="A63" s="75" t="s">
        <v>79</v>
      </c>
      <c r="B63" s="74">
        <v>888</v>
      </c>
      <c r="C63" s="75" t="s">
        <v>89</v>
      </c>
      <c r="D63" s="138">
        <f>'2YO 2026-27 rates'!D60</f>
        <v>7.83</v>
      </c>
      <c r="E63" s="138">
        <f t="shared" si="14"/>
        <v>7.83</v>
      </c>
      <c r="F63" s="76">
        <f>ACA!P70</f>
        <v>1.0305355035312835</v>
      </c>
      <c r="G63" s="76">
        <f>'Formula factor data'!L67</f>
        <v>2529.56</v>
      </c>
      <c r="H63" s="76">
        <f>'Formula factor data'!M67</f>
        <v>5863.23</v>
      </c>
      <c r="I63" s="76">
        <f>'Formula factor data'!N67</f>
        <v>8392.7899999999991</v>
      </c>
      <c r="J63" s="76">
        <f>'Formula factor data'!X67</f>
        <v>2024.5391001911889</v>
      </c>
      <c r="K63" s="76">
        <f>'Formula factor data'!Y67</f>
        <v>169.72515979430227</v>
      </c>
      <c r="L63" s="76">
        <f>'Formula factor data'!Z67</f>
        <v>477.53404943685513</v>
      </c>
      <c r="M63" s="76">
        <f>'Formula factor data'!AA67</f>
        <v>586.07902866109043</v>
      </c>
      <c r="N63" s="76">
        <f>'Formula factor data'!AB67</f>
        <v>652.81962788276485</v>
      </c>
      <c r="O63" s="76">
        <f>'Formula factor data'!AC67</f>
        <v>1078.9860002523897</v>
      </c>
      <c r="P63" s="76">
        <f>'Formula factor data'!AD67</f>
        <v>758.99714594441105</v>
      </c>
      <c r="Q63" s="76">
        <f>'Formula factor data'!AE67</f>
        <v>1342.0457891013668</v>
      </c>
      <c r="R63" s="76">
        <f>'Formula factor data'!AF67</f>
        <v>208.55135604282893</v>
      </c>
      <c r="S63" s="77">
        <f>$F63*'National calculations'!$E$48</f>
        <v>7.373245844755254</v>
      </c>
      <c r="T63" s="77">
        <f>$F63*'National calculations'!$E$49</f>
        <v>1.3256811458232809</v>
      </c>
      <c r="U63" s="77">
        <f>$F63*'National calculations'!$E$57</f>
        <v>1.3795470546760247</v>
      </c>
      <c r="V63" s="77">
        <f>$F63*'National calculations'!$E$58</f>
        <v>1.0472473991701212</v>
      </c>
      <c r="W63" s="77">
        <f>$F63*'National calculations'!$E$59</f>
        <v>0.98682927998722847</v>
      </c>
      <c r="X63" s="77">
        <f>$F63*'National calculations'!$E$60</f>
        <v>0.89620210121289112</v>
      </c>
      <c r="Y63" s="77">
        <f>$F63*'National calculations'!$E$61</f>
        <v>0.57397213223746946</v>
      </c>
      <c r="Z63" s="77">
        <f>$F63*'National calculations'!$E$62</f>
        <v>0.47327526693265093</v>
      </c>
      <c r="AA63" s="77">
        <f>$F63*'National calculations'!$E$51</f>
        <v>0.54959364900487784</v>
      </c>
      <c r="AB63" s="77">
        <f>$F63*'National calculations'!$E$52</f>
        <v>3.5486408688455353</v>
      </c>
      <c r="AC63" s="78">
        <f t="shared" si="18"/>
        <v>35272799.276239961</v>
      </c>
      <c r="AD63" s="78">
        <f t="shared" si="18"/>
        <v>1529819.1890401291</v>
      </c>
      <c r="AE63" s="78">
        <f t="shared" si="18"/>
        <v>133461.99125022898</v>
      </c>
      <c r="AF63" s="78">
        <f t="shared" si="18"/>
        <v>285054.88603411586</v>
      </c>
      <c r="AG63" s="78">
        <f t="shared" si="18"/>
        <v>329665.16914546571</v>
      </c>
      <c r="AH63" s="78">
        <f t="shared" si="18"/>
        <v>333483.24366628437</v>
      </c>
      <c r="AI63" s="78">
        <f t="shared" si="18"/>
        <v>353005.50027496839</v>
      </c>
      <c r="AJ63" s="78">
        <f t="shared" si="17"/>
        <v>204752.30880333795</v>
      </c>
      <c r="AK63" s="78">
        <f t="shared" si="15"/>
        <v>1639423.099174401</v>
      </c>
      <c r="AL63" s="78">
        <f t="shared" si="19"/>
        <v>420420.51014739508</v>
      </c>
      <c r="AM63" s="78">
        <f t="shared" si="19"/>
        <v>421842.10322484124</v>
      </c>
      <c r="AN63" s="77">
        <f t="shared" si="20"/>
        <v>7.3732458447552531</v>
      </c>
      <c r="AO63" s="77">
        <f t="shared" si="21"/>
        <v>0.31978559145474744</v>
      </c>
      <c r="AP63" s="77">
        <f t="shared" si="22"/>
        <v>0.34269663315114085</v>
      </c>
      <c r="AQ63" s="77">
        <f t="shared" si="23"/>
        <v>8.7882556618699037E-2</v>
      </c>
      <c r="AR63" s="77">
        <f t="shared" si="24"/>
        <v>8.8179719176428695E-2</v>
      </c>
      <c r="AS63" s="77">
        <f t="shared" si="16"/>
        <v>8.2117903451562704</v>
      </c>
      <c r="AT63" s="77">
        <v>0</v>
      </c>
      <c r="AU63" s="77">
        <v>0</v>
      </c>
      <c r="AV63" s="77">
        <f t="shared" si="25"/>
        <v>8.2100000000000009</v>
      </c>
      <c r="AW63" s="221"/>
      <c r="AX63" s="76">
        <v>4838.4799999999996</v>
      </c>
      <c r="AY63" s="76">
        <f t="shared" si="26"/>
        <v>13231.269999999999</v>
      </c>
      <c r="BA63" s="24"/>
      <c r="BC63" s="24"/>
    </row>
    <row r="64" spans="1:55" x14ac:dyDescent="0.35">
      <c r="A64" s="75" t="s">
        <v>79</v>
      </c>
      <c r="B64" s="74">
        <v>341</v>
      </c>
      <c r="C64" s="75" t="s">
        <v>90</v>
      </c>
      <c r="D64" s="138">
        <f>'2YO 2026-27 rates'!D61</f>
        <v>8.58</v>
      </c>
      <c r="E64" s="138">
        <f t="shared" si="14"/>
        <v>8.58</v>
      </c>
      <c r="F64" s="76">
        <f>ACA!P71</f>
        <v>1.0491599283105555</v>
      </c>
      <c r="G64" s="76">
        <f>'Formula factor data'!L68</f>
        <v>1259.26</v>
      </c>
      <c r="H64" s="76">
        <f>'Formula factor data'!M68</f>
        <v>2059.9699999999998</v>
      </c>
      <c r="I64" s="76">
        <f>'Formula factor data'!N68</f>
        <v>3319.2299999999996</v>
      </c>
      <c r="J64" s="76">
        <f>'Formula factor data'!X68</f>
        <v>1173.7252330975739</v>
      </c>
      <c r="K64" s="76">
        <f>'Formula factor data'!Y68</f>
        <v>644.23501870957648</v>
      </c>
      <c r="L64" s="76">
        <f>'Formula factor data'!Z68</f>
        <v>913.3983563253239</v>
      </c>
      <c r="M64" s="76">
        <f>'Formula factor data'!AA68</f>
        <v>272.59802205715152</v>
      </c>
      <c r="N64" s="76">
        <f>'Formula factor data'!AB68</f>
        <v>231.58881338588643</v>
      </c>
      <c r="O64" s="76">
        <f>'Formula factor data'!AC68</f>
        <v>298.32592772446782</v>
      </c>
      <c r="P64" s="76">
        <f>'Formula factor data'!AD68</f>
        <v>149.44460092473278</v>
      </c>
      <c r="Q64" s="76">
        <f>'Formula factor data'!AE68</f>
        <v>823.14798479641786</v>
      </c>
      <c r="R64" s="76">
        <f>'Formula factor data'!AF68</f>
        <v>111.1812024525945</v>
      </c>
      <c r="S64" s="77">
        <f>$F64*'National calculations'!$E$48</f>
        <v>7.5064993446532853</v>
      </c>
      <c r="T64" s="77">
        <f>$F64*'National calculations'!$E$49</f>
        <v>1.3496396108126776</v>
      </c>
      <c r="U64" s="77">
        <f>$F64*'National calculations'!$E$57</f>
        <v>1.4044790150609294</v>
      </c>
      <c r="V64" s="77">
        <f>$F64*'National calculations'!$E$58</f>
        <v>1.0661738508491729</v>
      </c>
      <c r="W64" s="77">
        <f>$F64*'National calculations'!$E$59</f>
        <v>1.0046638209924887</v>
      </c>
      <c r="X64" s="77">
        <f>$F64*'National calculations'!$E$60</f>
        <v>0.91239877620746435</v>
      </c>
      <c r="Y64" s="77">
        <f>$F64*'National calculations'!$E$61</f>
        <v>0.58434528363848814</v>
      </c>
      <c r="Z64" s="77">
        <f>$F64*'National calculations'!$E$62</f>
        <v>0.4818285672106839</v>
      </c>
      <c r="AA64" s="77">
        <f>$F64*'National calculations'!$E$51</f>
        <v>0.55952621856699603</v>
      </c>
      <c r="AB64" s="77">
        <f>$F64*'National calculations'!$E$52</f>
        <v>3.6127739285062574</v>
      </c>
      <c r="AC64" s="78">
        <f t="shared" si="18"/>
        <v>14202004.757259507</v>
      </c>
      <c r="AD64" s="78">
        <f t="shared" si="18"/>
        <v>902940.45807533246</v>
      </c>
      <c r="AE64" s="78">
        <f t="shared" si="18"/>
        <v>515744.30179064168</v>
      </c>
      <c r="AF64" s="78">
        <f t="shared" si="18"/>
        <v>555089.62246592506</v>
      </c>
      <c r="AG64" s="78">
        <f t="shared" si="18"/>
        <v>156105.54114791157</v>
      </c>
      <c r="AH64" s="78">
        <f t="shared" si="18"/>
        <v>120441.76945247431</v>
      </c>
      <c r="AI64" s="78">
        <f t="shared" si="18"/>
        <v>99365.448846135478</v>
      </c>
      <c r="AJ64" s="78">
        <f t="shared" si="17"/>
        <v>41043.806426333773</v>
      </c>
      <c r="AK64" s="78">
        <f t="shared" si="15"/>
        <v>1487790.4901294219</v>
      </c>
      <c r="AL64" s="78">
        <f t="shared" si="19"/>
        <v>262526.54117488419</v>
      </c>
      <c r="AM64" s="78">
        <f t="shared" si="19"/>
        <v>228953.35324960435</v>
      </c>
      <c r="AN64" s="77">
        <f t="shared" si="20"/>
        <v>7.5064993446532844</v>
      </c>
      <c r="AO64" s="77">
        <f t="shared" si="21"/>
        <v>0.47725106931391587</v>
      </c>
      <c r="AP64" s="77">
        <f t="shared" si="22"/>
        <v>0.78637477806992018</v>
      </c>
      <c r="AQ64" s="77">
        <f t="shared" si="23"/>
        <v>0.13875895290600013</v>
      </c>
      <c r="AR64" s="77">
        <f t="shared" si="24"/>
        <v>0.1210137741466272</v>
      </c>
      <c r="AS64" s="77">
        <f t="shared" si="16"/>
        <v>9.0298979190897501</v>
      </c>
      <c r="AT64" s="77">
        <v>0</v>
      </c>
      <c r="AU64" s="77">
        <v>0</v>
      </c>
      <c r="AV64" s="77">
        <f t="shared" si="25"/>
        <v>9.0299999999999994</v>
      </c>
      <c r="AW64" s="221"/>
      <c r="AX64" s="76">
        <v>1699.94</v>
      </c>
      <c r="AY64" s="76">
        <f t="shared" si="26"/>
        <v>5019.17</v>
      </c>
      <c r="BA64" s="24"/>
      <c r="BC64" s="24"/>
    </row>
    <row r="65" spans="1:55" x14ac:dyDescent="0.35">
      <c r="A65" s="75" t="s">
        <v>79</v>
      </c>
      <c r="B65" s="74">
        <v>352</v>
      </c>
      <c r="C65" s="75" t="s">
        <v>91</v>
      </c>
      <c r="D65" s="138">
        <f>'2YO 2026-27 rates'!D62</f>
        <v>8.83</v>
      </c>
      <c r="E65" s="138">
        <f t="shared" si="14"/>
        <v>8.83</v>
      </c>
      <c r="F65" s="76">
        <f>ACA!P72</f>
        <v>1.051743602806045</v>
      </c>
      <c r="G65" s="76">
        <f>'Formula factor data'!L69</f>
        <v>1541.88</v>
      </c>
      <c r="H65" s="76">
        <f>'Formula factor data'!M69</f>
        <v>1651.08</v>
      </c>
      <c r="I65" s="76">
        <f>'Formula factor data'!N69</f>
        <v>3192.96</v>
      </c>
      <c r="J65" s="76">
        <f>'Formula factor data'!X69</f>
        <v>1494.4844295530695</v>
      </c>
      <c r="K65" s="76">
        <f>'Formula factor data'!Y69</f>
        <v>379.64192876520519</v>
      </c>
      <c r="L65" s="76">
        <f>'Formula factor data'!Z69</f>
        <v>689.24197077098097</v>
      </c>
      <c r="M65" s="76">
        <f>'Formula factor data'!AA69</f>
        <v>552.14258393862497</v>
      </c>
      <c r="N65" s="76">
        <f>'Formula factor data'!AB69</f>
        <v>245.98487091975144</v>
      </c>
      <c r="O65" s="76">
        <f>'Formula factor data'!AC69</f>
        <v>540.98509145007438</v>
      </c>
      <c r="P65" s="76">
        <f>'Formula factor data'!AD69</f>
        <v>313.20924827163736</v>
      </c>
      <c r="Q65" s="76">
        <f>'Formula factor data'!AE69</f>
        <v>1455.3289944892799</v>
      </c>
      <c r="R65" s="76">
        <f>'Formula factor data'!AF69</f>
        <v>78.676252319109466</v>
      </c>
      <c r="S65" s="77">
        <f>$F65*'National calculations'!$E$48</f>
        <v>7.5249849447833057</v>
      </c>
      <c r="T65" s="77">
        <f>$F65*'National calculations'!$E$49</f>
        <v>1.352963250370828</v>
      </c>
      <c r="U65" s="77">
        <f>$F65*'National calculations'!$E$57</f>
        <v>1.4079377028288718</v>
      </c>
      <c r="V65" s="77">
        <f>$F65*'National calculations'!$E$58</f>
        <v>1.0687994240452754</v>
      </c>
      <c r="W65" s="77">
        <f>$F65*'National calculations'!$E$59</f>
        <v>1.0071379188118927</v>
      </c>
      <c r="X65" s="77">
        <f>$F65*'National calculations'!$E$60</f>
        <v>0.91464566096182109</v>
      </c>
      <c r="Y65" s="77">
        <f>$F65*'National calculations'!$E$61</f>
        <v>0.5857842997171212</v>
      </c>
      <c r="Z65" s="77">
        <f>$F65*'National calculations'!$E$62</f>
        <v>0.48301512432815324</v>
      </c>
      <c r="AA65" s="77">
        <f>$F65*'National calculations'!$E$51</f>
        <v>0.56090411490239755</v>
      </c>
      <c r="AB65" s="77">
        <f>$F65*'National calculations'!$E$52</f>
        <v>3.6216707912296382</v>
      </c>
      <c r="AC65" s="78">
        <f t="shared" si="18"/>
        <v>13695376.279698325</v>
      </c>
      <c r="AD65" s="78">
        <f t="shared" si="18"/>
        <v>1152530.0315189268</v>
      </c>
      <c r="AE65" s="78">
        <f t="shared" si="18"/>
        <v>304671.9454974269</v>
      </c>
      <c r="AF65" s="78">
        <f t="shared" si="18"/>
        <v>419897.01019107731</v>
      </c>
      <c r="AG65" s="78">
        <f t="shared" si="18"/>
        <v>316967.72773895954</v>
      </c>
      <c r="AH65" s="78">
        <f t="shared" si="18"/>
        <v>128243.72706393244</v>
      </c>
      <c r="AI65" s="78">
        <f t="shared" si="18"/>
        <v>180633.32658291623</v>
      </c>
      <c r="AJ65" s="78">
        <f t="shared" si="17"/>
        <v>86232.338276951836</v>
      </c>
      <c r="AK65" s="78">
        <f t="shared" si="15"/>
        <v>1436646.0753512643</v>
      </c>
      <c r="AL65" s="78">
        <f t="shared" si="19"/>
        <v>465291.01228110929</v>
      </c>
      <c r="AM65" s="78">
        <f t="shared" si="19"/>
        <v>162415.50644289315</v>
      </c>
      <c r="AN65" s="77">
        <f t="shared" si="20"/>
        <v>7.5249849447833075</v>
      </c>
      <c r="AO65" s="77">
        <f t="shared" si="21"/>
        <v>0.63326271279211577</v>
      </c>
      <c r="AP65" s="77">
        <f t="shared" si="22"/>
        <v>0.78937152709165448</v>
      </c>
      <c r="AQ65" s="77">
        <f t="shared" si="23"/>
        <v>0.25565620037388687</v>
      </c>
      <c r="AR65" s="77">
        <f t="shared" si="24"/>
        <v>8.923991687573031E-2</v>
      </c>
      <c r="AS65" s="77">
        <f t="shared" si="16"/>
        <v>9.2925153019166942</v>
      </c>
      <c r="AT65" s="77">
        <v>0</v>
      </c>
      <c r="AU65" s="77">
        <v>0</v>
      </c>
      <c r="AV65" s="77">
        <f t="shared" si="25"/>
        <v>9.2899999999999991</v>
      </c>
      <c r="AW65" s="221"/>
      <c r="AX65" s="76">
        <v>1362.51</v>
      </c>
      <c r="AY65" s="76">
        <f t="shared" si="26"/>
        <v>4555.47</v>
      </c>
      <c r="BA65" s="24"/>
      <c r="BC65" s="24"/>
    </row>
    <row r="66" spans="1:55" x14ac:dyDescent="0.35">
      <c r="A66" s="75" t="s">
        <v>79</v>
      </c>
      <c r="B66" s="74">
        <v>353</v>
      </c>
      <c r="C66" s="75" t="s">
        <v>92</v>
      </c>
      <c r="D66" s="138">
        <f>'2YO 2026-27 rates'!D63</f>
        <v>8.43</v>
      </c>
      <c r="E66" s="138">
        <f t="shared" si="14"/>
        <v>8.43</v>
      </c>
      <c r="F66" s="76">
        <f>ACA!P73</f>
        <v>1.0563319782799556</v>
      </c>
      <c r="G66" s="76">
        <f>'Formula factor data'!L70</f>
        <v>831.96</v>
      </c>
      <c r="H66" s="76">
        <f>'Formula factor data'!M70</f>
        <v>1020.84</v>
      </c>
      <c r="I66" s="76">
        <f>'Formula factor data'!N70</f>
        <v>1852.8000000000002</v>
      </c>
      <c r="J66" s="76">
        <f>'Formula factor data'!X70</f>
        <v>620.95829241569618</v>
      </c>
      <c r="K66" s="76">
        <f>'Formula factor data'!Y70</f>
        <v>87.494930189264679</v>
      </c>
      <c r="L66" s="76">
        <f>'Formula factor data'!Z70</f>
        <v>195.91506050263732</v>
      </c>
      <c r="M66" s="76">
        <f>'Formula factor data'!AA70</f>
        <v>245.58366739062987</v>
      </c>
      <c r="N66" s="76">
        <f>'Formula factor data'!AB70</f>
        <v>240.98472230840835</v>
      </c>
      <c r="O66" s="76">
        <f>'Formula factor data'!AC70</f>
        <v>407.35156065777232</v>
      </c>
      <c r="P66" s="76">
        <f>'Formula factor data'!AD70</f>
        <v>167.74652187403041</v>
      </c>
      <c r="Q66" s="76">
        <f>'Formula factor data'!AE70</f>
        <v>667.33384248672007</v>
      </c>
      <c r="R66" s="76">
        <f>'Formula factor data'!AF70</f>
        <v>43.51349191937534</v>
      </c>
      <c r="S66" s="77">
        <f>$F66*'National calculations'!$E$48</f>
        <v>7.5578137219397066</v>
      </c>
      <c r="T66" s="77">
        <f>$F66*'National calculations'!$E$49</f>
        <v>1.3588657378007885</v>
      </c>
      <c r="U66" s="77">
        <f>$F66*'National calculations'!$E$57</f>
        <v>1.4140800238348836</v>
      </c>
      <c r="V66" s="77">
        <f>$F66*'National calculations'!$E$58</f>
        <v>1.0734622078746565</v>
      </c>
      <c r="W66" s="77">
        <f>$F66*'National calculations'!$E$59</f>
        <v>1.0115316958818867</v>
      </c>
      <c r="X66" s="77">
        <f>$F66*'National calculations'!$E$60</f>
        <v>0.91863592789273385</v>
      </c>
      <c r="Y66" s="77">
        <f>$F66*'National calculations'!$E$61</f>
        <v>0.58833986393130122</v>
      </c>
      <c r="Z66" s="77">
        <f>$F66*'National calculations'!$E$62</f>
        <v>0.48512234394335435</v>
      </c>
      <c r="AA66" s="77">
        <f>$F66*'National calculations'!$E$51</f>
        <v>0.56335113590368269</v>
      </c>
      <c r="AB66" s="77">
        <f>$F66*'National calculations'!$E$52</f>
        <v>3.6374708259422057</v>
      </c>
      <c r="AC66" s="78">
        <f t="shared" si="18"/>
        <v>7981776.8404856371</v>
      </c>
      <c r="AD66" s="78">
        <f t="shared" si="18"/>
        <v>480965.40045517444</v>
      </c>
      <c r="AE66" s="78">
        <f t="shared" si="18"/>
        <v>70523.154791456123</v>
      </c>
      <c r="AF66" s="78">
        <f t="shared" si="18"/>
        <v>119875.22563974305</v>
      </c>
      <c r="AG66" s="78">
        <f t="shared" si="18"/>
        <v>141596.9282272261</v>
      </c>
      <c r="AH66" s="78">
        <f t="shared" si="18"/>
        <v>126185.01767188177</v>
      </c>
      <c r="AI66" s="78">
        <f t="shared" si="18"/>
        <v>136606.86220867027</v>
      </c>
      <c r="AJ66" s="78">
        <f t="shared" si="17"/>
        <v>46385.223951528627</v>
      </c>
      <c r="AK66" s="78">
        <f t="shared" si="15"/>
        <v>641172.41249050596</v>
      </c>
      <c r="AL66" s="78">
        <f t="shared" si="19"/>
        <v>214287.66856936191</v>
      </c>
      <c r="AM66" s="78">
        <f t="shared" si="19"/>
        <v>90219.062713211824</v>
      </c>
      <c r="AN66" s="77">
        <f t="shared" si="20"/>
        <v>7.5578137219397057</v>
      </c>
      <c r="AO66" s="77">
        <f t="shared" si="21"/>
        <v>0.45541825786213974</v>
      </c>
      <c r="AP66" s="77">
        <f t="shared" si="22"/>
        <v>0.6071156528293884</v>
      </c>
      <c r="AQ66" s="77">
        <f t="shared" si="23"/>
        <v>0.20290548261650632</v>
      </c>
      <c r="AR66" s="77">
        <f t="shared" si="24"/>
        <v>8.5426952391839187E-2</v>
      </c>
      <c r="AS66" s="77">
        <f t="shared" si="16"/>
        <v>8.9086800676395779</v>
      </c>
      <c r="AT66" s="77">
        <v>0</v>
      </c>
      <c r="AU66" s="77">
        <v>0</v>
      </c>
      <c r="AV66" s="77">
        <f t="shared" si="25"/>
        <v>8.91</v>
      </c>
      <c r="AW66" s="221"/>
      <c r="AX66" s="76">
        <v>842.42</v>
      </c>
      <c r="AY66" s="76">
        <f t="shared" si="26"/>
        <v>2695.2200000000003</v>
      </c>
      <c r="BA66" s="24"/>
      <c r="BC66" s="24"/>
    </row>
    <row r="67" spans="1:55" x14ac:dyDescent="0.35">
      <c r="A67" s="75" t="s">
        <v>79</v>
      </c>
      <c r="B67" s="74">
        <v>354</v>
      </c>
      <c r="C67" s="75" t="s">
        <v>93</v>
      </c>
      <c r="D67" s="138">
        <f>'2YO 2026-27 rates'!D64</f>
        <v>8.39</v>
      </c>
      <c r="E67" s="138">
        <f t="shared" si="14"/>
        <v>8.39</v>
      </c>
      <c r="F67" s="76">
        <f>ACA!P74</f>
        <v>1.0558879114363107</v>
      </c>
      <c r="G67" s="76">
        <f>'Formula factor data'!L71</f>
        <v>667.9</v>
      </c>
      <c r="H67" s="76">
        <f>'Formula factor data'!M71</f>
        <v>1049.47</v>
      </c>
      <c r="I67" s="76">
        <f>'Formula factor data'!N71</f>
        <v>1717.37</v>
      </c>
      <c r="J67" s="76">
        <f>'Formula factor data'!X71</f>
        <v>531.63557714130093</v>
      </c>
      <c r="K67" s="76">
        <f>'Formula factor data'!Y71</f>
        <v>63.441254353021506</v>
      </c>
      <c r="L67" s="76">
        <f>'Formula factor data'!Z71</f>
        <v>206.62382656196655</v>
      </c>
      <c r="M67" s="76">
        <f>'Formula factor data'!AA71</f>
        <v>293.16660976442472</v>
      </c>
      <c r="N67" s="76">
        <f>'Formula factor data'!AB71</f>
        <v>211.19722567429153</v>
      </c>
      <c r="O67" s="76">
        <f>'Formula factor data'!AC71</f>
        <v>211.31449231819732</v>
      </c>
      <c r="P67" s="76">
        <f>'Formula factor data'!AD71</f>
        <v>259.39381631956297</v>
      </c>
      <c r="Q67" s="76">
        <f>'Formula factor data'!AE71</f>
        <v>474.21386109797697</v>
      </c>
      <c r="R67" s="76">
        <f>'Formula factor data'!AF71</f>
        <v>47.380459816073568</v>
      </c>
      <c r="S67" s="77">
        <f>$F67*'National calculations'!$E$48</f>
        <v>7.5546365252313166</v>
      </c>
      <c r="T67" s="77">
        <f>$F67*'National calculations'!$E$49</f>
        <v>1.3582944900950198</v>
      </c>
      <c r="U67" s="77">
        <f>$F67*'National calculations'!$E$57</f>
        <v>1.4134855648335871</v>
      </c>
      <c r="V67" s="77">
        <f>$F67*'National calculations'!$E$58</f>
        <v>1.073010939727687</v>
      </c>
      <c r="W67" s="77">
        <f>$F67*'National calculations'!$E$59</f>
        <v>1.0111064624357038</v>
      </c>
      <c r="X67" s="77">
        <f>$F67*'National calculations'!$E$60</f>
        <v>0.91824974649773106</v>
      </c>
      <c r="Y67" s="77">
        <f>$F67*'National calculations'!$E$61</f>
        <v>0.58809253427382757</v>
      </c>
      <c r="Z67" s="77">
        <f>$F67*'National calculations'!$E$62</f>
        <v>0.4849184054538585</v>
      </c>
      <c r="AA67" s="77">
        <f>$F67*'National calculations'!$E$51</f>
        <v>0.5631143111497906</v>
      </c>
      <c r="AB67" s="77">
        <f>$F67*'National calculations'!$E$52</f>
        <v>3.6359416852726629</v>
      </c>
      <c r="AC67" s="78">
        <f t="shared" si="18"/>
        <v>7395240.4937218074</v>
      </c>
      <c r="AD67" s="78">
        <f t="shared" si="18"/>
        <v>411607.07484662347</v>
      </c>
      <c r="AE67" s="78">
        <f t="shared" si="18"/>
        <v>51113.779428471164</v>
      </c>
      <c r="AF67" s="78">
        <f t="shared" si="18"/>
        <v>126374.48699635021</v>
      </c>
      <c r="AG67" s="78">
        <f t="shared" si="18"/>
        <v>168960.91261081028</v>
      </c>
      <c r="AH67" s="78">
        <f t="shared" si="18"/>
        <v>110541.12539377212</v>
      </c>
      <c r="AI67" s="78">
        <f t="shared" si="18"/>
        <v>70835.310930231673</v>
      </c>
      <c r="AJ67" s="78">
        <f t="shared" si="17"/>
        <v>71697.35640273591</v>
      </c>
      <c r="AK67" s="78">
        <f t="shared" si="15"/>
        <v>599522.97176237137</v>
      </c>
      <c r="AL67" s="78">
        <f t="shared" si="19"/>
        <v>152210.86868602576</v>
      </c>
      <c r="AM67" s="78">
        <f t="shared" si="19"/>
        <v>98195.375680209487</v>
      </c>
      <c r="AN67" s="77">
        <f t="shared" si="20"/>
        <v>7.5546365252313157</v>
      </c>
      <c r="AO67" s="77">
        <f t="shared" si="21"/>
        <v>0.42047879907621238</v>
      </c>
      <c r="AP67" s="77">
        <f t="shared" si="22"/>
        <v>0.61244501027874354</v>
      </c>
      <c r="AQ67" s="77">
        <f t="shared" si="23"/>
        <v>0.15549160153599384</v>
      </c>
      <c r="AR67" s="77">
        <f t="shared" si="24"/>
        <v>0.10031186576721861</v>
      </c>
      <c r="AS67" s="77">
        <f t="shared" si="16"/>
        <v>8.8433638018894847</v>
      </c>
      <c r="AT67" s="77">
        <v>0</v>
      </c>
      <c r="AU67" s="77">
        <v>0</v>
      </c>
      <c r="AV67" s="77">
        <f t="shared" si="25"/>
        <v>8.84</v>
      </c>
      <c r="AW67" s="221"/>
      <c r="AX67" s="76">
        <v>866.05</v>
      </c>
      <c r="AY67" s="76">
        <f t="shared" si="26"/>
        <v>2583.42</v>
      </c>
      <c r="BA67" s="24"/>
      <c r="BC67" s="24"/>
    </row>
    <row r="68" spans="1:55" x14ac:dyDescent="0.35">
      <c r="A68" s="75" t="s">
        <v>79</v>
      </c>
      <c r="B68" s="74">
        <v>355</v>
      </c>
      <c r="C68" s="75" t="s">
        <v>94</v>
      </c>
      <c r="D68" s="138">
        <f>'2YO 2026-27 rates'!D65</f>
        <v>8.5</v>
      </c>
      <c r="E68" s="138">
        <f t="shared" si="14"/>
        <v>8.5</v>
      </c>
      <c r="F68" s="76">
        <f>ACA!P75</f>
        <v>1.0736605930452268</v>
      </c>
      <c r="G68" s="76">
        <f>'Formula factor data'!L72</f>
        <v>788.83</v>
      </c>
      <c r="H68" s="76">
        <f>'Formula factor data'!M72</f>
        <v>1346.77</v>
      </c>
      <c r="I68" s="76">
        <f>'Formula factor data'!N72</f>
        <v>2135.6</v>
      </c>
      <c r="J68" s="76">
        <f>'Formula factor data'!X72</f>
        <v>729.39504187604678</v>
      </c>
      <c r="K68" s="76">
        <f>'Formula factor data'!Y72</f>
        <v>204.64903057843415</v>
      </c>
      <c r="L68" s="76">
        <f>'Formula factor data'!Z72</f>
        <v>308.23968190854868</v>
      </c>
      <c r="M68" s="76">
        <f>'Formula factor data'!AA72</f>
        <v>183.04637413613557</v>
      </c>
      <c r="N68" s="76">
        <f>'Formula factor data'!AB72</f>
        <v>262.26453848338537</v>
      </c>
      <c r="O68" s="76">
        <f>'Formula factor data'!AC72</f>
        <v>168.00942913944903</v>
      </c>
      <c r="P68" s="76">
        <f>'Formula factor data'!AD72</f>
        <v>218.59421755183186</v>
      </c>
      <c r="Q68" s="76">
        <f>'Formula factor data'!AE72</f>
        <v>514.46924873900002</v>
      </c>
      <c r="R68" s="76">
        <f>'Formula factor data'!AF72</f>
        <v>52.148234904148936</v>
      </c>
      <c r="S68" s="77">
        <f>$F68*'National calculations'!$E$48</f>
        <v>7.6817959975387362</v>
      </c>
      <c r="T68" s="77">
        <f>$F68*'National calculations'!$E$49</f>
        <v>1.3811572724435417</v>
      </c>
      <c r="U68" s="77">
        <f>$F68*'National calculations'!$E$57</f>
        <v>1.4372773221124577</v>
      </c>
      <c r="V68" s="77">
        <f>$F68*'National calculations'!$E$58</f>
        <v>1.091071835764202</v>
      </c>
      <c r="W68" s="77">
        <f>$F68*'National calculations'!$E$59</f>
        <v>1.0281253837008812</v>
      </c>
      <c r="X68" s="77">
        <f>$F68*'National calculations'!$E$60</f>
        <v>0.93370570560590249</v>
      </c>
      <c r="Y68" s="77">
        <f>$F68*'National calculations'!$E$61</f>
        <v>0.59799129460153289</v>
      </c>
      <c r="Z68" s="77">
        <f>$F68*'National calculations'!$E$62</f>
        <v>0.49308054116266814</v>
      </c>
      <c r="AA68" s="77">
        <f>$F68*'National calculations'!$E$51</f>
        <v>0.57259263858690979</v>
      </c>
      <c r="AB68" s="77">
        <f>$F68*'National calculations'!$E$52</f>
        <v>3.6971417740520054</v>
      </c>
      <c r="AC68" s="78">
        <f t="shared" si="18"/>
        <v>9350988.8134359233</v>
      </c>
      <c r="AD68" s="78">
        <f t="shared" si="18"/>
        <v>574223.28194567724</v>
      </c>
      <c r="AE68" s="78">
        <f t="shared" si="18"/>
        <v>167658.3240663289</v>
      </c>
      <c r="AF68" s="78">
        <f t="shared" si="18"/>
        <v>191697.63228934031</v>
      </c>
      <c r="AG68" s="78">
        <f t="shared" si="18"/>
        <v>107270.93547694858</v>
      </c>
      <c r="AH68" s="78">
        <f t="shared" si="18"/>
        <v>139580.40069722032</v>
      </c>
      <c r="AI68" s="78">
        <f t="shared" si="18"/>
        <v>57266.860340727275</v>
      </c>
      <c r="AJ68" s="78">
        <f t="shared" si="17"/>
        <v>61437.196398727749</v>
      </c>
      <c r="AK68" s="78">
        <f t="shared" si="15"/>
        <v>724911.34926929302</v>
      </c>
      <c r="AL68" s="78">
        <f t="shared" si="19"/>
        <v>167911.34362615485</v>
      </c>
      <c r="AM68" s="78">
        <f t="shared" si="19"/>
        <v>109895.66809310738</v>
      </c>
      <c r="AN68" s="77">
        <f t="shared" si="20"/>
        <v>7.6817959975387362</v>
      </c>
      <c r="AO68" s="77">
        <f t="shared" si="21"/>
        <v>0.47172188919805375</v>
      </c>
      <c r="AP68" s="77">
        <f t="shared" si="22"/>
        <v>0.59551147076403443</v>
      </c>
      <c r="AQ68" s="77">
        <f t="shared" si="23"/>
        <v>0.13793842695602604</v>
      </c>
      <c r="AR68" s="77">
        <f t="shared" si="24"/>
        <v>9.027880581907001E-2</v>
      </c>
      <c r="AS68" s="77">
        <f t="shared" si="16"/>
        <v>8.9772465902759215</v>
      </c>
      <c r="AT68" s="77">
        <v>0</v>
      </c>
      <c r="AU68" s="77">
        <v>0</v>
      </c>
      <c r="AV68" s="77">
        <f t="shared" si="25"/>
        <v>8.98</v>
      </c>
      <c r="AW68" s="221"/>
      <c r="AX68" s="76">
        <v>1111.3900000000001</v>
      </c>
      <c r="AY68" s="76">
        <f t="shared" si="26"/>
        <v>3246.99</v>
      </c>
      <c r="BA68" s="24"/>
      <c r="BC68" s="24"/>
    </row>
    <row r="69" spans="1:55" x14ac:dyDescent="0.35">
      <c r="A69" s="75" t="s">
        <v>79</v>
      </c>
      <c r="B69" s="74">
        <v>343</v>
      </c>
      <c r="C69" s="75" t="s">
        <v>95</v>
      </c>
      <c r="D69" s="138">
        <f>'2YO 2026-27 rates'!D66</f>
        <v>7.95</v>
      </c>
      <c r="E69" s="138">
        <f t="shared" si="14"/>
        <v>7.95</v>
      </c>
      <c r="F69" s="76">
        <f>ACA!P76</f>
        <v>1.0441481105542332</v>
      </c>
      <c r="G69" s="76">
        <f>'Formula factor data'!L73</f>
        <v>520.09</v>
      </c>
      <c r="H69" s="76">
        <f>'Formula factor data'!M73</f>
        <v>1279.33</v>
      </c>
      <c r="I69" s="76">
        <f>'Formula factor data'!N73</f>
        <v>1799.42</v>
      </c>
      <c r="J69" s="76">
        <f>'Formula factor data'!X73</f>
        <v>453.05981627296586</v>
      </c>
      <c r="K69" s="76">
        <f>'Formula factor data'!Y73</f>
        <v>136.40421759669323</v>
      </c>
      <c r="L69" s="76">
        <f>'Formula factor data'!Z73</f>
        <v>220.21245645113672</v>
      </c>
      <c r="M69" s="76">
        <f>'Formula factor data'!AA73</f>
        <v>73.049970475346925</v>
      </c>
      <c r="N69" s="76">
        <f>'Formula factor data'!AB73</f>
        <v>37.720348390906402</v>
      </c>
      <c r="O69" s="76">
        <f>'Formula factor data'!AC73</f>
        <v>108.91086507233541</v>
      </c>
      <c r="P69" s="76">
        <f>'Formula factor data'!AD73</f>
        <v>230.70508857395927</v>
      </c>
      <c r="Q69" s="76">
        <f>'Formula factor data'!AE73</f>
        <v>156.77746222072341</v>
      </c>
      <c r="R69" s="76">
        <f>'Formula factor data'!AF73</f>
        <v>62.435391459074737</v>
      </c>
      <c r="S69" s="77">
        <f>$F69*'National calculations'!$E$48</f>
        <v>7.4706409348072897</v>
      </c>
      <c r="T69" s="77">
        <f>$F69*'National calculations'!$E$49</f>
        <v>1.3431924071180044</v>
      </c>
      <c r="U69" s="77">
        <f>$F69*'National calculations'!$E$57</f>
        <v>1.3977698445368518</v>
      </c>
      <c r="V69" s="77">
        <f>$F69*'National calculations'!$E$58</f>
        <v>1.0610807578965886</v>
      </c>
      <c r="W69" s="77">
        <f>$F69*'National calculations'!$E$59</f>
        <v>0.99986456032563042</v>
      </c>
      <c r="X69" s="77">
        <f>$F69*'National calculations'!$E$60</f>
        <v>0.90804026396919502</v>
      </c>
      <c r="Y69" s="77">
        <f>$F69*'National calculations'!$E$61</f>
        <v>0.581553876924091</v>
      </c>
      <c r="Z69" s="77">
        <f>$F69*'National calculations'!$E$62</f>
        <v>0.47952688097249674</v>
      </c>
      <c r="AA69" s="77">
        <f>$F69*'National calculations'!$E$51</f>
        <v>0.55685337207174568</v>
      </c>
      <c r="AB69" s="77">
        <f>$F69*'National calculations'!$E$52</f>
        <v>3.5955157736378927</v>
      </c>
      <c r="AC69" s="78">
        <f t="shared" si="18"/>
        <v>7662407.8052192321</v>
      </c>
      <c r="AD69" s="78">
        <f t="shared" si="18"/>
        <v>346871.50795723172</v>
      </c>
      <c r="AE69" s="78">
        <f t="shared" si="18"/>
        <v>108677.17015385146</v>
      </c>
      <c r="AF69" s="78">
        <f t="shared" si="18"/>
        <v>133188.02410798176</v>
      </c>
      <c r="AG69" s="78">
        <f t="shared" si="18"/>
        <v>41632.843668345828</v>
      </c>
      <c r="AH69" s="78">
        <f t="shared" si="18"/>
        <v>19523.409212636532</v>
      </c>
      <c r="AI69" s="78">
        <f t="shared" si="18"/>
        <v>36102.395418524735</v>
      </c>
      <c r="AJ69" s="78">
        <f t="shared" si="17"/>
        <v>63058.696182561951</v>
      </c>
      <c r="AK69" s="78">
        <f t="shared" si="15"/>
        <v>402182.53874390223</v>
      </c>
      <c r="AL69" s="78">
        <f t="shared" si="19"/>
        <v>49762.173346402509</v>
      </c>
      <c r="AM69" s="78">
        <f t="shared" si="19"/>
        <v>127957.83784988508</v>
      </c>
      <c r="AN69" s="77">
        <f t="shared" si="20"/>
        <v>7.4706409348072889</v>
      </c>
      <c r="AO69" s="77">
        <f t="shared" si="21"/>
        <v>0.33819036422187471</v>
      </c>
      <c r="AP69" s="77">
        <f t="shared" si="22"/>
        <v>0.39211712735497634</v>
      </c>
      <c r="AQ69" s="77">
        <f t="shared" si="23"/>
        <v>4.8516776796112375E-2</v>
      </c>
      <c r="AR69" s="77">
        <f t="shared" si="24"/>
        <v>0.12475544054437528</v>
      </c>
      <c r="AS69" s="77">
        <f t="shared" si="16"/>
        <v>8.3742206437246267</v>
      </c>
      <c r="AT69" s="77">
        <v>0</v>
      </c>
      <c r="AU69" s="77">
        <v>0</v>
      </c>
      <c r="AV69" s="77">
        <f t="shared" si="25"/>
        <v>8.3699999999999992</v>
      </c>
      <c r="AW69" s="221"/>
      <c r="AX69" s="76">
        <v>1055.73</v>
      </c>
      <c r="AY69" s="76">
        <f t="shared" si="26"/>
        <v>2855.15</v>
      </c>
      <c r="BA69" s="24"/>
      <c r="BC69" s="24"/>
    </row>
    <row r="70" spans="1:55" x14ac:dyDescent="0.35">
      <c r="A70" s="75" t="s">
        <v>79</v>
      </c>
      <c r="B70" s="74">
        <v>342</v>
      </c>
      <c r="C70" s="75" t="s">
        <v>96</v>
      </c>
      <c r="D70" s="138">
        <f>'2YO 2026-27 rates'!D67</f>
        <v>8.41</v>
      </c>
      <c r="E70" s="138">
        <f t="shared" si="14"/>
        <v>8.41</v>
      </c>
      <c r="F70" s="76">
        <f>ACA!P77</f>
        <v>1.0615942542197789</v>
      </c>
      <c r="G70" s="76">
        <f>'Formula factor data'!L74</f>
        <v>479.23</v>
      </c>
      <c r="H70" s="76">
        <f>'Formula factor data'!M74</f>
        <v>912.95</v>
      </c>
      <c r="I70" s="76">
        <f>'Formula factor data'!N74</f>
        <v>1392.18</v>
      </c>
      <c r="J70" s="76">
        <f>'Formula factor data'!X74</f>
        <v>394.53128719723185</v>
      </c>
      <c r="K70" s="76">
        <f>'Formula factor data'!Y74</f>
        <v>138.94011976047904</v>
      </c>
      <c r="L70" s="76">
        <f>'Formula factor data'!Z74</f>
        <v>199.63501418216202</v>
      </c>
      <c r="M70" s="76">
        <f>'Formula factor data'!AA74</f>
        <v>188.66605735896627</v>
      </c>
      <c r="N70" s="76">
        <f>'Formula factor data'!AB74</f>
        <v>133.82127324298773</v>
      </c>
      <c r="O70" s="76">
        <f>'Formula factor data'!AC74</f>
        <v>114.22340371887803</v>
      </c>
      <c r="P70" s="76">
        <f>'Formula factor data'!AD74</f>
        <v>140.98765836747558</v>
      </c>
      <c r="Q70" s="76">
        <f>'Formula factor data'!AE74</f>
        <v>107.2392118807746</v>
      </c>
      <c r="R70" s="76">
        <f>'Formula factor data'!AF74</f>
        <v>39.431519648829429</v>
      </c>
      <c r="S70" s="77">
        <f>$F70*'National calculations'!$E$48</f>
        <v>7.5954641028089771</v>
      </c>
      <c r="T70" s="77">
        <f>$F70*'National calculations'!$E$49</f>
        <v>1.3656351309693289</v>
      </c>
      <c r="U70" s="77">
        <f>$F70*'National calculations'!$E$57</f>
        <v>1.4211244752378676</v>
      </c>
      <c r="V70" s="77">
        <f>$F70*'National calculations'!$E$58</f>
        <v>1.0788098206185277</v>
      </c>
      <c r="W70" s="77">
        <f>$F70*'National calculations'!$E$59</f>
        <v>1.0165707925059191</v>
      </c>
      <c r="X70" s="77">
        <f>$F70*'National calculations'!$E$60</f>
        <v>0.92321225033700816</v>
      </c>
      <c r="Y70" s="77">
        <f>$F70*'National calculations'!$E$61</f>
        <v>0.591270767069769</v>
      </c>
      <c r="Z70" s="77">
        <f>$F70*'National calculations'!$E$62</f>
        <v>0.48753905354875759</v>
      </c>
      <c r="AA70" s="77">
        <f>$F70*'National calculations'!$E$51</f>
        <v>0.56615755395131695</v>
      </c>
      <c r="AB70" s="77">
        <f>$F70*'National calculations'!$E$52</f>
        <v>3.6555914315877276</v>
      </c>
      <c r="AC70" s="78">
        <f t="shared" si="18"/>
        <v>6027324.3323497036</v>
      </c>
      <c r="AD70" s="78">
        <f t="shared" si="18"/>
        <v>307107.89805596106</v>
      </c>
      <c r="AE70" s="78">
        <f t="shared" si="18"/>
        <v>112547.18672693541</v>
      </c>
      <c r="AF70" s="78">
        <f t="shared" si="18"/>
        <v>122759.88188825019</v>
      </c>
      <c r="AG70" s="78">
        <f t="shared" si="18"/>
        <v>109321.66996557177</v>
      </c>
      <c r="AH70" s="78">
        <f t="shared" si="18"/>
        <v>70420.900123764746</v>
      </c>
      <c r="AI70" s="78">
        <f t="shared" si="18"/>
        <v>38496.066934483126</v>
      </c>
      <c r="AJ70" s="78">
        <f t="shared" si="17"/>
        <v>39180.084027844729</v>
      </c>
      <c r="AK70" s="78">
        <f t="shared" si="15"/>
        <v>492725.78966685</v>
      </c>
      <c r="AL70" s="78">
        <f t="shared" si="19"/>
        <v>34607.14523506922</v>
      </c>
      <c r="AM70" s="78">
        <f t="shared" si="19"/>
        <v>82162.94945676408</v>
      </c>
      <c r="AN70" s="77">
        <f t="shared" si="20"/>
        <v>7.595464102808978</v>
      </c>
      <c r="AO70" s="77">
        <f t="shared" si="21"/>
        <v>0.38700871012591015</v>
      </c>
      <c r="AP70" s="77">
        <f t="shared" si="22"/>
        <v>0.6209191411612307</v>
      </c>
      <c r="AQ70" s="77">
        <f t="shared" si="23"/>
        <v>4.3610948215091691E-2</v>
      </c>
      <c r="AR70" s="77">
        <f t="shared" si="24"/>
        <v>0.10353943122494505</v>
      </c>
      <c r="AS70" s="77">
        <f t="shared" si="16"/>
        <v>8.7505423335361563</v>
      </c>
      <c r="AT70" s="77">
        <v>0</v>
      </c>
      <c r="AU70" s="77">
        <v>0</v>
      </c>
      <c r="AV70" s="77">
        <f t="shared" si="25"/>
        <v>8.75</v>
      </c>
      <c r="AW70" s="221"/>
      <c r="AX70" s="76">
        <v>753.39</v>
      </c>
      <c r="AY70" s="76">
        <f t="shared" si="26"/>
        <v>2145.5700000000002</v>
      </c>
      <c r="BA70" s="24"/>
      <c r="BC70" s="24"/>
    </row>
    <row r="71" spans="1:55" x14ac:dyDescent="0.35">
      <c r="A71" s="75" t="s">
        <v>79</v>
      </c>
      <c r="B71" s="74">
        <v>356</v>
      </c>
      <c r="C71" s="75" t="s">
        <v>97</v>
      </c>
      <c r="D71" s="138">
        <f>'2YO 2026-27 rates'!D68</f>
        <v>7.86</v>
      </c>
      <c r="E71" s="138">
        <f t="shared" si="14"/>
        <v>7.86</v>
      </c>
      <c r="F71" s="76">
        <f>ACA!P78</f>
        <v>1.0523475026246545</v>
      </c>
      <c r="G71" s="76">
        <f>'Formula factor data'!L75</f>
        <v>442.49</v>
      </c>
      <c r="H71" s="76">
        <f>'Formula factor data'!M75</f>
        <v>1707.65</v>
      </c>
      <c r="I71" s="76">
        <f>'Formula factor data'!N75</f>
        <v>2150.1400000000003</v>
      </c>
      <c r="J71" s="76">
        <f>'Formula factor data'!X75</f>
        <v>425.7986142125842</v>
      </c>
      <c r="K71" s="76">
        <f>'Formula factor data'!Y75</f>
        <v>118.63833678063027</v>
      </c>
      <c r="L71" s="76">
        <f>'Formula factor data'!Z75</f>
        <v>94.308975544470144</v>
      </c>
      <c r="M71" s="76">
        <f>'Formula factor data'!AA75</f>
        <v>70.372023360506162</v>
      </c>
      <c r="N71" s="76">
        <f>'Formula factor data'!AB75</f>
        <v>73.511295778075194</v>
      </c>
      <c r="O71" s="76">
        <f>'Formula factor data'!AC75</f>
        <v>197.25095023725518</v>
      </c>
      <c r="P71" s="76">
        <f>'Formula factor data'!AD75</f>
        <v>219.3566601776372</v>
      </c>
      <c r="Q71" s="76">
        <f>'Formula factor data'!AE75</f>
        <v>316.74825058951404</v>
      </c>
      <c r="R71" s="76">
        <f>'Formula factor data'!AF75</f>
        <v>49.667518787729463</v>
      </c>
      <c r="S71" s="77">
        <f>$F71*'National calculations'!$E$48</f>
        <v>7.529305709873837</v>
      </c>
      <c r="T71" s="77">
        <f>$F71*'National calculations'!$E$49</f>
        <v>1.3537401072581001</v>
      </c>
      <c r="U71" s="77">
        <f>$F71*'National calculations'!$E$57</f>
        <v>1.4087461254530582</v>
      </c>
      <c r="V71" s="77">
        <f>$F71*'National calculations'!$E$58</f>
        <v>1.069413117132249</v>
      </c>
      <c r="W71" s="77">
        <f>$F71*'National calculations'!$E$59</f>
        <v>1.0077162065284642</v>
      </c>
      <c r="X71" s="77">
        <f>$F71*'National calculations'!$E$60</f>
        <v>0.91517084062278897</v>
      </c>
      <c r="Y71" s="77">
        <f>$F71*'National calculations'!$E$61</f>
        <v>0.58612065073594333</v>
      </c>
      <c r="Z71" s="77">
        <f>$F71*'National calculations'!$E$62</f>
        <v>0.4832924663963048</v>
      </c>
      <c r="AA71" s="77">
        <f>$F71*'National calculations'!$E$51</f>
        <v>0.56122617998778823</v>
      </c>
      <c r="AB71" s="77">
        <f>$F71*'National calculations'!$E$52</f>
        <v>3.6237503154863595</v>
      </c>
      <c r="AC71" s="78">
        <f t="shared" si="18"/>
        <v>9227764.9860460367</v>
      </c>
      <c r="AD71" s="78">
        <f t="shared" si="18"/>
        <v>328559.77715446166</v>
      </c>
      <c r="AE71" s="78">
        <f t="shared" si="18"/>
        <v>95264.839443847522</v>
      </c>
      <c r="AF71" s="78">
        <f t="shared" si="18"/>
        <v>57487.49564101969</v>
      </c>
      <c r="AG71" s="78">
        <f t="shared" si="18"/>
        <v>40421.566203151582</v>
      </c>
      <c r="AH71" s="78">
        <f t="shared" si="18"/>
        <v>38346.974780920194</v>
      </c>
      <c r="AI71" s="78">
        <f t="shared" si="18"/>
        <v>65899.327527465619</v>
      </c>
      <c r="AJ71" s="78">
        <f t="shared" si="17"/>
        <v>60427.650151092632</v>
      </c>
      <c r="AK71" s="78">
        <f t="shared" si="15"/>
        <v>357847.85374749725</v>
      </c>
      <c r="AL71" s="78">
        <f t="shared" si="19"/>
        <v>101327.42409681555</v>
      </c>
      <c r="AM71" s="78">
        <f t="shared" si="19"/>
        <v>102590.1315195818</v>
      </c>
      <c r="AN71" s="77">
        <f t="shared" si="20"/>
        <v>7.529305709873837</v>
      </c>
      <c r="AO71" s="77">
        <f t="shared" si="21"/>
        <v>0.26808517662779818</v>
      </c>
      <c r="AP71" s="77">
        <f t="shared" si="22"/>
        <v>0.29198249983191399</v>
      </c>
      <c r="AQ71" s="77">
        <f t="shared" si="23"/>
        <v>8.2677132975605125E-2</v>
      </c>
      <c r="AR71" s="77">
        <f t="shared" si="24"/>
        <v>8.3707426900787515E-2</v>
      </c>
      <c r="AS71" s="77">
        <f t="shared" si="16"/>
        <v>8.2557579462099415</v>
      </c>
      <c r="AT71" s="77">
        <v>0</v>
      </c>
      <c r="AU71" s="77">
        <v>0</v>
      </c>
      <c r="AV71" s="77">
        <f t="shared" si="25"/>
        <v>8.26</v>
      </c>
      <c r="AW71" s="221"/>
      <c r="AX71" s="76">
        <v>1409.2</v>
      </c>
      <c r="AY71" s="76">
        <f t="shared" si="26"/>
        <v>3559.34</v>
      </c>
      <c r="BA71" s="24"/>
      <c r="BC71" s="24"/>
    </row>
    <row r="72" spans="1:55" x14ac:dyDescent="0.35">
      <c r="A72" s="75" t="s">
        <v>79</v>
      </c>
      <c r="B72" s="74">
        <v>357</v>
      </c>
      <c r="C72" s="75" t="s">
        <v>98</v>
      </c>
      <c r="D72" s="138">
        <f>'2YO 2026-27 rates'!D69</f>
        <v>8.34</v>
      </c>
      <c r="E72" s="138">
        <f t="shared" si="14"/>
        <v>8.34</v>
      </c>
      <c r="F72" s="76">
        <f>ACA!P79</f>
        <v>1.0580596298998568</v>
      </c>
      <c r="G72" s="76">
        <f>'Formula factor data'!L76</f>
        <v>531.20000000000005</v>
      </c>
      <c r="H72" s="76">
        <f>'Formula factor data'!M76</f>
        <v>1068.28</v>
      </c>
      <c r="I72" s="76">
        <f>'Formula factor data'!N76</f>
        <v>1599.48</v>
      </c>
      <c r="J72" s="76">
        <f>'Formula factor data'!X76</f>
        <v>566.36213263979198</v>
      </c>
      <c r="K72" s="76">
        <f>'Formula factor data'!Y76</f>
        <v>80.224702194357363</v>
      </c>
      <c r="L72" s="76">
        <f>'Formula factor data'!Z76</f>
        <v>140.51261083743844</v>
      </c>
      <c r="M72" s="76">
        <f>'Formula factor data'!AA76</f>
        <v>117.94941334527542</v>
      </c>
      <c r="N72" s="76">
        <f>'Formula factor data'!AB76</f>
        <v>272.6684818629646</v>
      </c>
      <c r="O72" s="76">
        <f>'Formula factor data'!AC76</f>
        <v>321.01819077474249</v>
      </c>
      <c r="P72" s="76">
        <f>'Formula factor data'!AD76</f>
        <v>127.49997313031797</v>
      </c>
      <c r="Q72" s="76">
        <f>'Formula factor data'!AE76</f>
        <v>286.63926299341199</v>
      </c>
      <c r="R72" s="76">
        <f>'Formula factor data'!AF76</f>
        <v>49.464731376975173</v>
      </c>
      <c r="S72" s="77">
        <f>$F72*'National calculations'!$E$48</f>
        <v>7.5701746741669433</v>
      </c>
      <c r="T72" s="77">
        <f>$F72*'National calculations'!$E$49</f>
        <v>1.3610881893041145</v>
      </c>
      <c r="U72" s="77">
        <f>$F72*'National calculations'!$E$57</f>
        <v>1.4163927793834057</v>
      </c>
      <c r="V72" s="77">
        <f>$F72*'National calculations'!$E$58</f>
        <v>1.07521787632025</v>
      </c>
      <c r="W72" s="77">
        <f>$F72*'National calculations'!$E$59</f>
        <v>1.0131860757633111</v>
      </c>
      <c r="X72" s="77">
        <f>$F72*'National calculations'!$E$60</f>
        <v>0.92013837492790507</v>
      </c>
      <c r="Y72" s="77">
        <f>$F72*'National calculations'!$E$61</f>
        <v>0.58930210529090532</v>
      </c>
      <c r="Z72" s="77">
        <f>$F72*'National calculations'!$E$62</f>
        <v>0.48591577102934369</v>
      </c>
      <c r="AA72" s="77">
        <f>$F72*'National calculations'!$E$51</f>
        <v>0.56427250770963899</v>
      </c>
      <c r="AB72" s="77">
        <f>$F72*'National calculations'!$E$52</f>
        <v>3.6434199806530336</v>
      </c>
      <c r="AC72" s="78">
        <f t="shared" ref="AC72:AJ103" si="27">I72*S72*38*15</f>
        <v>6901755.5030668294</v>
      </c>
      <c r="AD72" s="78">
        <f t="shared" si="27"/>
        <v>439395.22147491341</v>
      </c>
      <c r="AE72" s="78">
        <f t="shared" si="27"/>
        <v>64768.922682274948</v>
      </c>
      <c r="AF72" s="78">
        <f t="shared" si="27"/>
        <v>86116.552481881256</v>
      </c>
      <c r="AG72" s="78">
        <f t="shared" si="27"/>
        <v>68117.680850154065</v>
      </c>
      <c r="AH72" s="78">
        <f t="shared" si="27"/>
        <v>143008.85826340489</v>
      </c>
      <c r="AI72" s="78">
        <f t="shared" si="27"/>
        <v>107830.71652633295</v>
      </c>
      <c r="AJ72" s="78">
        <f t="shared" si="17"/>
        <v>35313.921217408264</v>
      </c>
      <c r="AK72" s="78">
        <f t="shared" si="15"/>
        <v>505156.65202145634</v>
      </c>
      <c r="AL72" s="78">
        <f t="shared" ref="AL72:AM103" si="28">Q72*AA72*38*15</f>
        <v>92193.313770281122</v>
      </c>
      <c r="AM72" s="78">
        <f t="shared" si="28"/>
        <v>102725.85066280865</v>
      </c>
      <c r="AN72" s="77">
        <f t="shared" ref="AN72:AN103" si="29">AC72/($I72*15*38)</f>
        <v>7.5701746741669433</v>
      </c>
      <c r="AO72" s="77">
        <f t="shared" ref="AO72:AO103" si="30">AD72/($I72*15*38)</f>
        <v>0.48194963963607629</v>
      </c>
      <c r="AP72" s="77">
        <f t="shared" ref="AP72:AP103" si="31">AK72/($I72*15*38)</f>
        <v>0.55407991371478227</v>
      </c>
      <c r="AQ72" s="77">
        <f t="shared" ref="AQ72:AQ103" si="32">AL72/($I72*15*38)</f>
        <v>0.10112202449379505</v>
      </c>
      <c r="AR72" s="77">
        <f t="shared" ref="AR72:AR103" si="33">AM72/($I72*15*38)</f>
        <v>0.11267461339717058</v>
      </c>
      <c r="AS72" s="77">
        <f t="shared" si="16"/>
        <v>8.8200008654087672</v>
      </c>
      <c r="AT72" s="77">
        <v>0</v>
      </c>
      <c r="AU72" s="77">
        <v>0</v>
      </c>
      <c r="AV72" s="77">
        <f t="shared" ref="AV72:AV103" si="34">ROUND(AS72 + AT72,2)</f>
        <v>8.82</v>
      </c>
      <c r="AW72" s="221"/>
      <c r="AX72" s="76">
        <v>881.57</v>
      </c>
      <c r="AY72" s="76">
        <f t="shared" ref="AY72:AY103" si="35">G72+H72+AX72</f>
        <v>2481.0500000000002</v>
      </c>
      <c r="BA72" s="24"/>
      <c r="BC72" s="24"/>
    </row>
    <row r="73" spans="1:55" x14ac:dyDescent="0.35">
      <c r="A73" s="75" t="s">
        <v>79</v>
      </c>
      <c r="B73" s="74">
        <v>358</v>
      </c>
      <c r="C73" s="75" t="s">
        <v>99</v>
      </c>
      <c r="D73" s="138">
        <f>'2YO 2026-27 rates'!D70</f>
        <v>8.0299999999999994</v>
      </c>
      <c r="E73" s="138">
        <f t="shared" ref="E73:E136" si="36">D73*100%</f>
        <v>8.0299999999999994</v>
      </c>
      <c r="F73" s="76">
        <f>ACA!P80</f>
        <v>1.0859661470036435</v>
      </c>
      <c r="G73" s="76">
        <f>'Formula factor data'!L77</f>
        <v>295.77</v>
      </c>
      <c r="H73" s="76">
        <f>'Formula factor data'!M77</f>
        <v>1363.92</v>
      </c>
      <c r="I73" s="76">
        <f>'Formula factor data'!N77</f>
        <v>1659.69</v>
      </c>
      <c r="J73" s="76">
        <f>'Formula factor data'!X77</f>
        <v>284.47516708342806</v>
      </c>
      <c r="K73" s="76">
        <f>'Formula factor data'!Y77</f>
        <v>16.499692509247843</v>
      </c>
      <c r="L73" s="76">
        <f>'Formula factor data'!Z77</f>
        <v>46.30146270036991</v>
      </c>
      <c r="M73" s="76">
        <f>'Formula factor data'!AA77</f>
        <v>40.417851418002464</v>
      </c>
      <c r="N73" s="76">
        <f>'Formula factor data'!AB77</f>
        <v>109.10261790998767</v>
      </c>
      <c r="O73" s="76">
        <f>'Formula factor data'!AC77</f>
        <v>112.30023273736128</v>
      </c>
      <c r="P73" s="76">
        <f>'Formula factor data'!AD77</f>
        <v>144.91590397657214</v>
      </c>
      <c r="Q73" s="76">
        <f>'Formula factor data'!AE77</f>
        <v>452.08306000915201</v>
      </c>
      <c r="R73" s="76">
        <f>'Formula factor data'!AF77</f>
        <v>29.513315899581592</v>
      </c>
      <c r="S73" s="77">
        <f>$F73*'National calculations'!$E$48</f>
        <v>7.769839421836493</v>
      </c>
      <c r="T73" s="77">
        <f>$F73*'National calculations'!$E$49</f>
        <v>1.3969871403284271</v>
      </c>
      <c r="U73" s="77">
        <f>$F73*'National calculations'!$E$57</f>
        <v>1.4537503991304932</v>
      </c>
      <c r="V73" s="77">
        <f>$F73*'National calculations'!$E$58</f>
        <v>1.1035769453253383</v>
      </c>
      <c r="W73" s="77">
        <f>$F73*'National calculations'!$E$59</f>
        <v>1.0399090446334904</v>
      </c>
      <c r="X73" s="77">
        <f>$F73*'National calculations'!$E$60</f>
        <v>0.94440719359572101</v>
      </c>
      <c r="Y73" s="77">
        <f>$F73*'National calculations'!$E$61</f>
        <v>0.60484505657254028</v>
      </c>
      <c r="Z73" s="77">
        <f>$F73*'National calculations'!$E$62</f>
        <v>0.49873188875279706</v>
      </c>
      <c r="AA73" s="77">
        <f>$F73*'National calculations'!$E$51</f>
        <v>0.57915529875713978</v>
      </c>
      <c r="AB73" s="77">
        <f>$F73*'National calculations'!$E$52</f>
        <v>3.7395158519377127</v>
      </c>
      <c r="AC73" s="78">
        <f t="shared" si="27"/>
        <v>7350449.1303158514</v>
      </c>
      <c r="AD73" s="78">
        <f t="shared" si="27"/>
        <v>226522.64559024791</v>
      </c>
      <c r="AE73" s="78">
        <f t="shared" si="27"/>
        <v>13672.267705384193</v>
      </c>
      <c r="AF73" s="78">
        <f t="shared" si="27"/>
        <v>29125.419259452508</v>
      </c>
      <c r="AG73" s="78">
        <f t="shared" si="27"/>
        <v>23957.606874912984</v>
      </c>
      <c r="AH73" s="78">
        <f t="shared" si="27"/>
        <v>58731.25940076109</v>
      </c>
      <c r="AI73" s="78">
        <f t="shared" si="27"/>
        <v>38716.817155189077</v>
      </c>
      <c r="AJ73" s="78">
        <f t="shared" si="17"/>
        <v>41196.284025316236</v>
      </c>
      <c r="AK73" s="78">
        <f t="shared" ref="AK73:AK136" si="37">SUM(AE73:AJ73)</f>
        <v>205399.65442101608</v>
      </c>
      <c r="AL73" s="78">
        <f t="shared" si="28"/>
        <v>149240.99081910617</v>
      </c>
      <c r="AM73" s="78">
        <f t="shared" si="28"/>
        <v>62908.342210346505</v>
      </c>
      <c r="AN73" s="77">
        <f t="shared" si="29"/>
        <v>7.769839421836493</v>
      </c>
      <c r="AO73" s="77">
        <f t="shared" si="30"/>
        <v>0.23944721614176723</v>
      </c>
      <c r="AP73" s="77">
        <f t="shared" si="31"/>
        <v>0.21711902277778578</v>
      </c>
      <c r="AQ73" s="77">
        <f t="shared" si="32"/>
        <v>0.15775614704109947</v>
      </c>
      <c r="AR73" s="77">
        <f t="shared" si="33"/>
        <v>6.6497666823160176E-2</v>
      </c>
      <c r="AS73" s="77">
        <f t="shared" ref="AS73:AS136" si="38">(AC73+AD73+AK73+AL73+AM73)/($I73*15*38)</f>
        <v>8.4506594746203056</v>
      </c>
      <c r="AT73" s="77">
        <v>0</v>
      </c>
      <c r="AU73" s="77">
        <v>0</v>
      </c>
      <c r="AV73" s="77">
        <f t="shared" si="34"/>
        <v>8.4499999999999993</v>
      </c>
      <c r="AW73" s="221"/>
      <c r="AX73" s="76">
        <v>1125.54</v>
      </c>
      <c r="AY73" s="76">
        <f t="shared" si="35"/>
        <v>2785.23</v>
      </c>
      <c r="BA73" s="24"/>
      <c r="BC73" s="24"/>
    </row>
    <row r="74" spans="1:55" x14ac:dyDescent="0.35">
      <c r="A74" s="75" t="s">
        <v>79</v>
      </c>
      <c r="B74" s="74">
        <v>877</v>
      </c>
      <c r="C74" s="75" t="s">
        <v>100</v>
      </c>
      <c r="D74" s="138">
        <f>'2YO 2026-27 rates'!D71</f>
        <v>8.0500000000000007</v>
      </c>
      <c r="E74" s="138">
        <f t="shared" si="36"/>
        <v>8.0500000000000007</v>
      </c>
      <c r="F74" s="76">
        <f>ACA!P81</f>
        <v>1.0724048458323117</v>
      </c>
      <c r="G74" s="76">
        <f>'Formula factor data'!L78</f>
        <v>282.64999999999998</v>
      </c>
      <c r="H74" s="76">
        <f>'Formula factor data'!M78</f>
        <v>1152.92</v>
      </c>
      <c r="I74" s="76">
        <f>'Formula factor data'!N78</f>
        <v>1435.5700000000002</v>
      </c>
      <c r="J74" s="76">
        <f>'Formula factor data'!X78</f>
        <v>343.81298319327738</v>
      </c>
      <c r="K74" s="76">
        <f>'Formula factor data'!Y78</f>
        <v>15.078375283875854</v>
      </c>
      <c r="L74" s="76">
        <f>'Formula factor data'!Z78</f>
        <v>46.186014383043151</v>
      </c>
      <c r="M74" s="76">
        <f>'Formula factor data'!AA78</f>
        <v>31.243480317940957</v>
      </c>
      <c r="N74" s="76">
        <f>'Formula factor data'!AB78</f>
        <v>116.68760692657079</v>
      </c>
      <c r="O74" s="76">
        <f>'Formula factor data'!AC78</f>
        <v>112.47652914458745</v>
      </c>
      <c r="P74" s="76">
        <f>'Formula factor data'!AD78</f>
        <v>196.15471990915975</v>
      </c>
      <c r="Q74" s="76">
        <f>'Formula factor data'!AE78</f>
        <v>251.36685434671702</v>
      </c>
      <c r="R74" s="76">
        <f>'Formula factor data'!AF78</f>
        <v>32.348917794970987</v>
      </c>
      <c r="S74" s="77">
        <f>$F74*'National calculations'!$E$48</f>
        <v>7.6728114134191578</v>
      </c>
      <c r="T74" s="77">
        <f>$F74*'National calculations'!$E$49</f>
        <v>1.3795418788948699</v>
      </c>
      <c r="U74" s="77">
        <f>$F74*'National calculations'!$E$57</f>
        <v>1.4355962908786395</v>
      </c>
      <c r="V74" s="77">
        <f>$F74*'National calculations'!$E$58</f>
        <v>1.0897957244626173</v>
      </c>
      <c r="W74" s="77">
        <f>$F74*'National calculations'!$E$59</f>
        <v>1.0269228942051574</v>
      </c>
      <c r="X74" s="77">
        <f>$F74*'National calculations'!$E$60</f>
        <v>0.93261364881896947</v>
      </c>
      <c r="Y74" s="77">
        <f>$F74*'National calculations'!$E$61</f>
        <v>0.59729188744585671</v>
      </c>
      <c r="Z74" s="77">
        <f>$F74*'National calculations'!$E$62</f>
        <v>0.4925038370167597</v>
      </c>
      <c r="AA74" s="77">
        <f>$F74*'National calculations'!$E$51</f>
        <v>0.57192293755224499</v>
      </c>
      <c r="AB74" s="77">
        <f>$F74*'National calculations'!$E$52</f>
        <v>3.6928176184402681</v>
      </c>
      <c r="AC74" s="78">
        <f t="shared" si="27"/>
        <v>6278468.9920344204</v>
      </c>
      <c r="AD74" s="78">
        <f t="shared" si="27"/>
        <v>270353.51302905538</v>
      </c>
      <c r="AE74" s="78">
        <f t="shared" si="27"/>
        <v>12338.481989104748</v>
      </c>
      <c r="AF74" s="78">
        <f t="shared" si="27"/>
        <v>28689.992972627344</v>
      </c>
      <c r="AG74" s="78">
        <f t="shared" si="27"/>
        <v>18288.247782890823</v>
      </c>
      <c r="AH74" s="78">
        <f t="shared" si="27"/>
        <v>62029.939274613425</v>
      </c>
      <c r="AI74" s="78">
        <f t="shared" si="27"/>
        <v>38293.351480093843</v>
      </c>
      <c r="AJ74" s="78">
        <f t="shared" si="17"/>
        <v>55065.962756399109</v>
      </c>
      <c r="AK74" s="78">
        <f t="shared" si="37"/>
        <v>214705.97625572927</v>
      </c>
      <c r="AL74" s="78">
        <f t="shared" si="28"/>
        <v>81944.607752507771</v>
      </c>
      <c r="AM74" s="78">
        <f t="shared" si="28"/>
        <v>68091.432535324522</v>
      </c>
      <c r="AN74" s="77">
        <f t="shared" si="29"/>
        <v>7.672811413419157</v>
      </c>
      <c r="AO74" s="77">
        <f t="shared" si="30"/>
        <v>0.3303944836008722</v>
      </c>
      <c r="AP74" s="77">
        <f t="shared" si="31"/>
        <v>0.26238856435133134</v>
      </c>
      <c r="AQ74" s="77">
        <f t="shared" si="32"/>
        <v>0.10014312763657758</v>
      </c>
      <c r="AR74" s="77">
        <f t="shared" si="33"/>
        <v>8.3213395077038912E-2</v>
      </c>
      <c r="AS74" s="77">
        <f t="shared" si="38"/>
        <v>8.448950984084977</v>
      </c>
      <c r="AT74" s="77">
        <v>0</v>
      </c>
      <c r="AU74" s="77">
        <v>0</v>
      </c>
      <c r="AV74" s="77">
        <f t="shared" si="34"/>
        <v>8.4499999999999993</v>
      </c>
      <c r="AW74" s="221"/>
      <c r="AX74" s="76">
        <v>951.42</v>
      </c>
      <c r="AY74" s="76">
        <f t="shared" si="35"/>
        <v>2386.9900000000002</v>
      </c>
      <c r="BA74" s="24"/>
      <c r="BC74" s="24"/>
    </row>
    <row r="75" spans="1:55" x14ac:dyDescent="0.35">
      <c r="A75" s="75" t="s">
        <v>79</v>
      </c>
      <c r="B75" s="74">
        <v>943</v>
      </c>
      <c r="C75" s="75" t="s">
        <v>101</v>
      </c>
      <c r="D75" s="138">
        <f>'2YO 2026-27 rates'!D72</f>
        <v>7.49</v>
      </c>
      <c r="E75" s="138">
        <f t="shared" si="36"/>
        <v>7.49</v>
      </c>
      <c r="F75" s="76">
        <f>ACA!P82</f>
        <v>1.0339979504422045</v>
      </c>
      <c r="G75" s="76">
        <f>'Formula factor data'!L79</f>
        <v>238.06</v>
      </c>
      <c r="H75" s="76">
        <f>'Formula factor data'!M79</f>
        <v>1052.05</v>
      </c>
      <c r="I75" s="76">
        <f>'Formula factor data'!N79</f>
        <v>1290.1099999999999</v>
      </c>
      <c r="J75" s="76">
        <f>'Formula factor data'!X79</f>
        <v>191.06214439024387</v>
      </c>
      <c r="K75" s="76">
        <f>'Formula factor data'!Y79</f>
        <v>29.326571678166502</v>
      </c>
      <c r="L75" s="76">
        <f>'Formula factor data'!Z79</f>
        <v>56.555805307832813</v>
      </c>
      <c r="M75" s="76">
        <f>'Formula factor data'!AA79</f>
        <v>39.427544578414562</v>
      </c>
      <c r="N75" s="76">
        <f>'Formula factor data'!AB79</f>
        <v>18.020232083378101</v>
      </c>
      <c r="O75" s="76">
        <f>'Formula factor data'!AC79</f>
        <v>27.723433974427845</v>
      </c>
      <c r="P75" s="76">
        <f>'Formula factor data'!AD79</f>
        <v>102.4380885355109</v>
      </c>
      <c r="Q75" s="76">
        <f>'Formula factor data'!AE79</f>
        <v>70.658878941192796</v>
      </c>
      <c r="R75" s="76">
        <f>'Formula factor data'!AF79</f>
        <v>25.445673055493646</v>
      </c>
      <c r="S75" s="77">
        <f>$F75*'National calculations'!$E$48</f>
        <v>7.3980188605428259</v>
      </c>
      <c r="T75" s="77">
        <f>$F75*'National calculations'!$E$49</f>
        <v>1.33013523845036</v>
      </c>
      <c r="U75" s="77">
        <f>$F75*'National calculations'!$E$57</f>
        <v>1.384182128791924</v>
      </c>
      <c r="V75" s="77">
        <f>$F75*'National calculations'!$E$58</f>
        <v>1.0507659955792712</v>
      </c>
      <c r="W75" s="77">
        <f>$F75*'National calculations'!$E$59</f>
        <v>0.99014488044969662</v>
      </c>
      <c r="X75" s="77">
        <f>$F75*'National calculations'!$E$60</f>
        <v>0.89921320775533675</v>
      </c>
      <c r="Y75" s="77">
        <f>$F75*'National calculations'!$E$61</f>
        <v>0.57590059373094582</v>
      </c>
      <c r="Z75" s="77">
        <f>$F75*'National calculations'!$E$62</f>
        <v>0.47486540184832443</v>
      </c>
      <c r="AA75" s="77">
        <f>$F75*'National calculations'!$E$51</f>
        <v>0.55144020239943636</v>
      </c>
      <c r="AB75" s="77">
        <f>$F75*'National calculations'!$E$52</f>
        <v>3.5605637774422787</v>
      </c>
      <c r="AC75" s="78">
        <f t="shared" si="27"/>
        <v>5440227.1239396958</v>
      </c>
      <c r="AD75" s="78">
        <f t="shared" si="27"/>
        <v>144858.93986279186</v>
      </c>
      <c r="AE75" s="78">
        <f t="shared" si="27"/>
        <v>23138.190356922467</v>
      </c>
      <c r="AF75" s="78">
        <f t="shared" si="27"/>
        <v>33873.342729941258</v>
      </c>
      <c r="AG75" s="78">
        <f t="shared" si="27"/>
        <v>22252.219405421041</v>
      </c>
      <c r="AH75" s="78">
        <f t="shared" si="27"/>
        <v>9236.2974968283324</v>
      </c>
      <c r="AI75" s="78">
        <f t="shared" si="27"/>
        <v>9100.5869890961931</v>
      </c>
      <c r="AJ75" s="78">
        <f t="shared" si="17"/>
        <v>27727.253323884084</v>
      </c>
      <c r="AK75" s="78">
        <f t="shared" si="37"/>
        <v>125327.89030209338</v>
      </c>
      <c r="AL75" s="78">
        <f t="shared" si="28"/>
        <v>22209.563507649716</v>
      </c>
      <c r="AM75" s="78">
        <f t="shared" si="28"/>
        <v>51642.536811196907</v>
      </c>
      <c r="AN75" s="77">
        <f t="shared" si="29"/>
        <v>7.3980188605428259</v>
      </c>
      <c r="AO75" s="77">
        <f t="shared" si="30"/>
        <v>0.19698978458220939</v>
      </c>
      <c r="AP75" s="77">
        <f t="shared" si="31"/>
        <v>0.17043003446067279</v>
      </c>
      <c r="AQ75" s="77">
        <f t="shared" si="32"/>
        <v>3.0202189351798397E-2</v>
      </c>
      <c r="AR75" s="77">
        <f t="shared" si="33"/>
        <v>7.0227299822518754E-2</v>
      </c>
      <c r="AS75" s="77">
        <f t="shared" si="38"/>
        <v>7.8658681687600263</v>
      </c>
      <c r="AT75" s="77">
        <v>0</v>
      </c>
      <c r="AU75" s="77">
        <v>0</v>
      </c>
      <c r="AV75" s="77">
        <f t="shared" si="34"/>
        <v>7.87</v>
      </c>
      <c r="AW75" s="221"/>
      <c r="AX75" s="76">
        <v>868.18</v>
      </c>
      <c r="AY75" s="76">
        <f t="shared" si="35"/>
        <v>2158.29</v>
      </c>
      <c r="BA75" s="24"/>
      <c r="BC75" s="24"/>
    </row>
    <row r="76" spans="1:55" x14ac:dyDescent="0.35">
      <c r="A76" s="75" t="s">
        <v>79</v>
      </c>
      <c r="B76" s="74">
        <v>359</v>
      </c>
      <c r="C76" s="75" t="s">
        <v>102</v>
      </c>
      <c r="D76" s="138">
        <f>'2YO 2026-27 rates'!D73</f>
        <v>8.1999999999999993</v>
      </c>
      <c r="E76" s="138">
        <f t="shared" si="36"/>
        <v>8.1999999999999993</v>
      </c>
      <c r="F76" s="76">
        <f>ACA!P83</f>
        <v>1.0733937696952416</v>
      </c>
      <c r="G76" s="76">
        <f>'Formula factor data'!L80</f>
        <v>657.49</v>
      </c>
      <c r="H76" s="76">
        <f>'Formula factor data'!M80</f>
        <v>1835.46</v>
      </c>
      <c r="I76" s="76">
        <f>'Formula factor data'!N80</f>
        <v>2492.9499999999998</v>
      </c>
      <c r="J76" s="76">
        <f>'Formula factor data'!X80</f>
        <v>720.38584529055095</v>
      </c>
      <c r="K76" s="76">
        <f>'Formula factor data'!Y80</f>
        <v>82.696624437406228</v>
      </c>
      <c r="L76" s="76">
        <f>'Formula factor data'!Z80</f>
        <v>194.20547313441128</v>
      </c>
      <c r="M76" s="76">
        <f>'Formula factor data'!AA80</f>
        <v>214.29091793076623</v>
      </c>
      <c r="N76" s="76">
        <f>'Formula factor data'!AB80</f>
        <v>182.98532811024057</v>
      </c>
      <c r="O76" s="76">
        <f>'Formula factor data'!AC80</f>
        <v>267.20567594599095</v>
      </c>
      <c r="P76" s="76">
        <f>'Formula factor data'!AD80</f>
        <v>286.59851919764401</v>
      </c>
      <c r="Q76" s="76">
        <f>'Formula factor data'!AE80</f>
        <v>325.79465240396996</v>
      </c>
      <c r="R76" s="76">
        <f>'Formula factor data'!AF80</f>
        <v>64.615914547637232</v>
      </c>
      <c r="S76" s="77">
        <f>$F76*'National calculations'!$E$48</f>
        <v>7.6798869374919736</v>
      </c>
      <c r="T76" s="77">
        <f>$F76*'National calculations'!$E$49</f>
        <v>1.3808140308151566</v>
      </c>
      <c r="U76" s="77">
        <f>$F76*'National calculations'!$E$57</f>
        <v>1.4369201336746704</v>
      </c>
      <c r="V76" s="77">
        <f>$F76*'National calculations'!$E$58</f>
        <v>1.0908006854172685</v>
      </c>
      <c r="W76" s="77">
        <f>$F76*'National calculations'!$E$59</f>
        <v>1.027869876643194</v>
      </c>
      <c r="X76" s="77">
        <f>$F76*'National calculations'!$E$60</f>
        <v>0.93347366348208438</v>
      </c>
      <c r="Y76" s="77">
        <f>$F76*'National calculations'!$E$61</f>
        <v>0.59784268335369428</v>
      </c>
      <c r="Z76" s="77">
        <f>$F76*'National calculations'!$E$62</f>
        <v>0.49295800206357315</v>
      </c>
      <c r="AA76" s="77">
        <f>$F76*'National calculations'!$E$51</f>
        <v>0.57245033934728584</v>
      </c>
      <c r="AB76" s="77">
        <f>$F76*'National calculations'!$E$52</f>
        <v>3.6962229699532867</v>
      </c>
      <c r="AC76" s="78">
        <f t="shared" si="27"/>
        <v>10912977.260267751</v>
      </c>
      <c r="AD76" s="78">
        <f t="shared" si="27"/>
        <v>566989.76318336278</v>
      </c>
      <c r="AE76" s="78">
        <f t="shared" si="27"/>
        <v>67732.213445393805</v>
      </c>
      <c r="AF76" s="78">
        <f t="shared" si="27"/>
        <v>120748.49402787641</v>
      </c>
      <c r="AG76" s="78">
        <f t="shared" si="27"/>
        <v>125550.01224617448</v>
      </c>
      <c r="AH76" s="78">
        <f t="shared" si="27"/>
        <v>97362.831218886378</v>
      </c>
      <c r="AI76" s="78">
        <f t="shared" si="27"/>
        <v>91055.766239486678</v>
      </c>
      <c r="AJ76" s="78">
        <f t="shared" si="17"/>
        <v>80530.189048288041</v>
      </c>
      <c r="AK76" s="78">
        <f t="shared" si="37"/>
        <v>582979.50622610585</v>
      </c>
      <c r="AL76" s="78">
        <f t="shared" si="28"/>
        <v>106305.71781592467</v>
      </c>
      <c r="AM76" s="78">
        <f t="shared" si="28"/>
        <v>136135.85171804382</v>
      </c>
      <c r="AN76" s="77">
        <f t="shared" si="29"/>
        <v>7.6798869374919736</v>
      </c>
      <c r="AO76" s="77">
        <f t="shared" si="30"/>
        <v>0.39901276912005029</v>
      </c>
      <c r="AP76" s="77">
        <f t="shared" si="31"/>
        <v>0.41026537377587663</v>
      </c>
      <c r="AQ76" s="77">
        <f t="shared" si="32"/>
        <v>7.4811472081743977E-2</v>
      </c>
      <c r="AR76" s="77">
        <f t="shared" si="33"/>
        <v>9.5804098588224987E-2</v>
      </c>
      <c r="AS76" s="77">
        <f t="shared" si="38"/>
        <v>8.6597806510578703</v>
      </c>
      <c r="AT76" s="77">
        <v>0</v>
      </c>
      <c r="AU76" s="77">
        <v>0</v>
      </c>
      <c r="AV76" s="77">
        <f t="shared" si="34"/>
        <v>8.66</v>
      </c>
      <c r="AW76" s="221"/>
      <c r="AX76" s="76">
        <v>1514.67</v>
      </c>
      <c r="AY76" s="76">
        <f t="shared" si="35"/>
        <v>4007.62</v>
      </c>
      <c r="BA76" s="24"/>
      <c r="BC76" s="24"/>
    </row>
    <row r="77" spans="1:55" x14ac:dyDescent="0.35">
      <c r="A77" s="75" t="s">
        <v>79</v>
      </c>
      <c r="B77" s="74">
        <v>344</v>
      </c>
      <c r="C77" s="75" t="s">
        <v>103</v>
      </c>
      <c r="D77" s="138">
        <f>'2YO 2026-27 rates'!D74</f>
        <v>8.2799999999999994</v>
      </c>
      <c r="E77" s="138">
        <f t="shared" si="36"/>
        <v>8.2799999999999994</v>
      </c>
      <c r="F77" s="76">
        <f>ACA!P84</f>
        <v>1.0602574962030944</v>
      </c>
      <c r="G77" s="76">
        <f>'Formula factor data'!L81</f>
        <v>691.53</v>
      </c>
      <c r="H77" s="76">
        <f>'Formula factor data'!M81</f>
        <v>1526.21</v>
      </c>
      <c r="I77" s="76">
        <f>'Formula factor data'!N81</f>
        <v>2217.7399999999998</v>
      </c>
      <c r="J77" s="76">
        <f>'Formula factor data'!X81</f>
        <v>697.81369808726583</v>
      </c>
      <c r="K77" s="76">
        <f>'Formula factor data'!Y81</f>
        <v>340.97975384995976</v>
      </c>
      <c r="L77" s="76">
        <f>'Formula factor data'!Z81</f>
        <v>331.10423402807839</v>
      </c>
      <c r="M77" s="76">
        <f>'Formula factor data'!AA81</f>
        <v>88.05671841177562</v>
      </c>
      <c r="N77" s="76">
        <f>'Formula factor data'!AB81</f>
        <v>61.721998886758605</v>
      </c>
      <c r="O77" s="76">
        <f>'Formula factor data'!AC81</f>
        <v>178.03367678891706</v>
      </c>
      <c r="P77" s="76">
        <f>'Formula factor data'!AD81</f>
        <v>222.47351598738325</v>
      </c>
      <c r="Q77" s="76">
        <f>'Formula factor data'!AE81</f>
        <v>168.38522604146036</v>
      </c>
      <c r="R77" s="76">
        <f>'Formula factor data'!AF81</f>
        <v>74.878171471927146</v>
      </c>
      <c r="S77" s="77">
        <f>$F77*'National calculations'!$E$48</f>
        <v>7.5858999049155624</v>
      </c>
      <c r="T77" s="77">
        <f>$F77*'National calculations'!$E$49</f>
        <v>1.3639155251011426</v>
      </c>
      <c r="U77" s="77">
        <f>$F77*'National calculations'!$E$57</f>
        <v>1.4193349972641223</v>
      </c>
      <c r="V77" s="77">
        <f>$F77*'National calculations'!$E$58</f>
        <v>1.0774513847844436</v>
      </c>
      <c r="W77" s="77">
        <f>$F77*'National calculations'!$E$59</f>
        <v>1.0152907279699552</v>
      </c>
      <c r="X77" s="77">
        <f>$F77*'National calculations'!$E$60</f>
        <v>0.92204974274822471</v>
      </c>
      <c r="Y77" s="77">
        <f>$F77*'National calculations'!$E$61</f>
        <v>0.59052623973762686</v>
      </c>
      <c r="Z77" s="77">
        <f>$F77*'National calculations'!$E$62</f>
        <v>0.48692514504681583</v>
      </c>
      <c r="AA77" s="77">
        <f>$F77*'National calculations'!$E$51</f>
        <v>0.56544464914240089</v>
      </c>
      <c r="AB77" s="77">
        <f>$F77*'National calculations'!$E$52</f>
        <v>3.6509883159129073</v>
      </c>
      <c r="AC77" s="78">
        <f t="shared" si="27"/>
        <v>9589425.5834226385</v>
      </c>
      <c r="AD77" s="78">
        <f t="shared" si="27"/>
        <v>542502.59377619415</v>
      </c>
      <c r="AE77" s="78">
        <f t="shared" si="27"/>
        <v>275859.76385871961</v>
      </c>
      <c r="AF77" s="78">
        <f t="shared" si="27"/>
        <v>203346.76781308095</v>
      </c>
      <c r="AG77" s="78">
        <f t="shared" si="27"/>
        <v>50959.806751194104</v>
      </c>
      <c r="AH77" s="78">
        <f t="shared" si="27"/>
        <v>32439.129321401928</v>
      </c>
      <c r="AI77" s="78">
        <f t="shared" si="27"/>
        <v>59926.127889469237</v>
      </c>
      <c r="AJ77" s="78">
        <f t="shared" si="17"/>
        <v>61746.930953502066</v>
      </c>
      <c r="AK77" s="78">
        <f t="shared" si="37"/>
        <v>684278.52658736787</v>
      </c>
      <c r="AL77" s="78">
        <f t="shared" si="28"/>
        <v>54271.139284073128</v>
      </c>
      <c r="AM77" s="78">
        <f t="shared" si="28"/>
        <v>155826.21762172965</v>
      </c>
      <c r="AN77" s="77">
        <f t="shared" si="29"/>
        <v>7.5858999049155607</v>
      </c>
      <c r="AO77" s="77">
        <f t="shared" si="30"/>
        <v>0.42915713133616357</v>
      </c>
      <c r="AP77" s="77">
        <f t="shared" si="31"/>
        <v>0.54131171514051835</v>
      </c>
      <c r="AQ77" s="77">
        <f t="shared" si="32"/>
        <v>4.2932230585991785E-2</v>
      </c>
      <c r="AR77" s="77">
        <f t="shared" si="33"/>
        <v>0.12326933236579996</v>
      </c>
      <c r="AS77" s="77">
        <f t="shared" si="38"/>
        <v>8.7225703143440327</v>
      </c>
      <c r="AT77" s="77">
        <v>0</v>
      </c>
      <c r="AU77" s="77">
        <v>0</v>
      </c>
      <c r="AV77" s="77">
        <f t="shared" si="34"/>
        <v>8.7200000000000006</v>
      </c>
      <c r="AW77" s="221"/>
      <c r="AX77" s="76">
        <v>1259.47</v>
      </c>
      <c r="AY77" s="76">
        <f t="shared" si="35"/>
        <v>3477.21</v>
      </c>
      <c r="BA77" s="24"/>
      <c r="BC77" s="24"/>
    </row>
    <row r="78" spans="1:55" x14ac:dyDescent="0.35">
      <c r="A78" s="75" t="s">
        <v>104</v>
      </c>
      <c r="B78" s="74">
        <v>301</v>
      </c>
      <c r="C78" s="75" t="s">
        <v>105</v>
      </c>
      <c r="D78" s="138">
        <f>'2YO 2026-27 rates'!D75</f>
        <v>9.41</v>
      </c>
      <c r="E78" s="138">
        <f t="shared" si="36"/>
        <v>9.41</v>
      </c>
      <c r="F78" s="76">
        <f>ACA!P85</f>
        <v>1.1585029650234349</v>
      </c>
      <c r="G78" s="76">
        <f>'Formula factor data'!L82</f>
        <v>889.75</v>
      </c>
      <c r="H78" s="76">
        <f>'Formula factor data'!M82</f>
        <v>674.43</v>
      </c>
      <c r="I78" s="76">
        <f>'Formula factor data'!N82</f>
        <v>1564.1799999999998</v>
      </c>
      <c r="J78" s="76">
        <f>'Formula factor data'!X82</f>
        <v>387.54985541535223</v>
      </c>
      <c r="K78" s="76">
        <f>'Formula factor data'!Y82</f>
        <v>0</v>
      </c>
      <c r="L78" s="76">
        <f>'Formula factor data'!Z82</f>
        <v>19.855369059656216</v>
      </c>
      <c r="M78" s="76">
        <f>'Formula factor data'!AA82</f>
        <v>167.86232558139534</v>
      </c>
      <c r="N78" s="76">
        <f>'Formula factor data'!AB82</f>
        <v>238.32418604651158</v>
      </c>
      <c r="O78" s="76">
        <f>'Formula factor data'!AC82</f>
        <v>569.22044489383211</v>
      </c>
      <c r="P78" s="76">
        <f>'Formula factor data'!AD82</f>
        <v>279.28186046511627</v>
      </c>
      <c r="Q78" s="76">
        <f>'Formula factor data'!AE82</f>
        <v>890.74251004918187</v>
      </c>
      <c r="R78" s="76">
        <f>'Formula factor data'!AF82</f>
        <v>36.390383869716942</v>
      </c>
      <c r="S78" s="77">
        <f>$F78*'National calculations'!$E$48</f>
        <v>8.2888237656300969</v>
      </c>
      <c r="T78" s="77">
        <f>$F78*'National calculations'!$E$49</f>
        <v>1.4902985223209377</v>
      </c>
      <c r="U78" s="77">
        <f>$F78*'National calculations'!$E$57</f>
        <v>1.5508532677962268</v>
      </c>
      <c r="V78" s="77">
        <f>$F78*'National calculations'!$E$58</f>
        <v>1.1772900719037054</v>
      </c>
      <c r="W78" s="77">
        <f>$F78*'National calculations'!$E$59</f>
        <v>1.1093694908323364</v>
      </c>
      <c r="X78" s="77">
        <f>$F78*'National calculations'!$E$60</f>
        <v>1.0074886192252852</v>
      </c>
      <c r="Y78" s="77">
        <f>$F78*'National calculations'!$E$61</f>
        <v>0.64524552017799142</v>
      </c>
      <c r="Z78" s="77">
        <f>$F78*'National calculations'!$E$62</f>
        <v>0.53204455172571297</v>
      </c>
      <c r="AA78" s="77">
        <f>$F78*'National calculations'!$E$51</f>
        <v>0.61783982186778852</v>
      </c>
      <c r="AB78" s="77">
        <f>$F78*'National calculations'!$E$52</f>
        <v>3.9892958120060458</v>
      </c>
      <c r="AC78" s="78">
        <f t="shared" si="27"/>
        <v>7390171.0439022714</v>
      </c>
      <c r="AD78" s="78">
        <f t="shared" si="27"/>
        <v>329212.03680517973</v>
      </c>
      <c r="AE78" s="78">
        <f t="shared" si="27"/>
        <v>0</v>
      </c>
      <c r="AF78" s="78">
        <f t="shared" si="27"/>
        <v>13324.051454712846</v>
      </c>
      <c r="AG78" s="78">
        <f t="shared" si="27"/>
        <v>106146.16531629373</v>
      </c>
      <c r="AH78" s="78">
        <f t="shared" si="27"/>
        <v>136862.07592295427</v>
      </c>
      <c r="AI78" s="78">
        <f t="shared" si="27"/>
        <v>209353.55697503698</v>
      </c>
      <c r="AJ78" s="78">
        <f t="shared" si="17"/>
        <v>84696.523586082971</v>
      </c>
      <c r="AK78" s="78">
        <f t="shared" si="37"/>
        <v>550382.37325508078</v>
      </c>
      <c r="AL78" s="78">
        <f t="shared" si="28"/>
        <v>313691.63043114642</v>
      </c>
      <c r="AM78" s="78">
        <f t="shared" si="28"/>
        <v>82748.043402189855</v>
      </c>
      <c r="AN78" s="77">
        <f t="shared" si="29"/>
        <v>8.2888237656300969</v>
      </c>
      <c r="AO78" s="77">
        <f t="shared" si="30"/>
        <v>0.36924457341942268</v>
      </c>
      <c r="AP78" s="77">
        <f t="shared" si="31"/>
        <v>0.61730945989197283</v>
      </c>
      <c r="AQ78" s="77">
        <f t="shared" si="32"/>
        <v>0.35183686899132671</v>
      </c>
      <c r="AR78" s="77">
        <f t="shared" si="33"/>
        <v>9.2810294191687751E-2</v>
      </c>
      <c r="AS78" s="77">
        <f t="shared" si="38"/>
        <v>9.7200249621245067</v>
      </c>
      <c r="AT78" s="77">
        <v>0</v>
      </c>
      <c r="AU78" s="77">
        <v>0</v>
      </c>
      <c r="AV78" s="77">
        <f t="shared" si="34"/>
        <v>9.7200000000000006</v>
      </c>
      <c r="AW78" s="221"/>
      <c r="AX78" s="76">
        <v>556.54999999999995</v>
      </c>
      <c r="AY78" s="76">
        <f t="shared" si="35"/>
        <v>2120.7299999999996</v>
      </c>
      <c r="BA78" s="24"/>
      <c r="BC78" s="24"/>
    </row>
    <row r="79" spans="1:55" x14ac:dyDescent="0.35">
      <c r="A79" s="75" t="s">
        <v>104</v>
      </c>
      <c r="B79" s="74">
        <v>302</v>
      </c>
      <c r="C79" s="75" t="s">
        <v>106</v>
      </c>
      <c r="D79" s="138">
        <f>'2YO 2026-27 rates'!D76</f>
        <v>9.99</v>
      </c>
      <c r="E79" s="138">
        <f t="shared" si="36"/>
        <v>9.99</v>
      </c>
      <c r="F79" s="76">
        <f>ACA!P86</f>
        <v>1.2995656205645019</v>
      </c>
      <c r="G79" s="76">
        <f>'Formula factor data'!L83</f>
        <v>492.1</v>
      </c>
      <c r="H79" s="76">
        <f>'Formula factor data'!M83</f>
        <v>1442.77</v>
      </c>
      <c r="I79" s="76">
        <f>'Formula factor data'!N83</f>
        <v>1934.87</v>
      </c>
      <c r="J79" s="76">
        <f>'Formula factor data'!X83</f>
        <v>417.38084685064251</v>
      </c>
      <c r="K79" s="76">
        <f>'Formula factor data'!Y83</f>
        <v>0</v>
      </c>
      <c r="L79" s="76">
        <f>'Formula factor data'!Z83</f>
        <v>10.227607175559809</v>
      </c>
      <c r="M79" s="76">
        <f>'Formula factor data'!AA83</f>
        <v>39.058184883043367</v>
      </c>
      <c r="N79" s="76">
        <f>'Formula factor data'!AB83</f>
        <v>67.647165570631813</v>
      </c>
      <c r="O79" s="76">
        <f>'Formula factor data'!AC83</f>
        <v>158.48764505119453</v>
      </c>
      <c r="P79" s="76">
        <f>'Formula factor data'!AD83</f>
        <v>280.57467243819195</v>
      </c>
      <c r="Q79" s="76">
        <f>'Formula factor data'!AE83</f>
        <v>1070.424325178145</v>
      </c>
      <c r="R79" s="76">
        <f>'Formula factor data'!AF83</f>
        <v>32.265094494997321</v>
      </c>
      <c r="S79" s="77">
        <f>$F79*'National calculations'!$E$48</f>
        <v>9.2980948050598808</v>
      </c>
      <c r="T79" s="77">
        <f>$F79*'National calculations'!$E$49</f>
        <v>1.6717615599259101</v>
      </c>
      <c r="U79" s="77">
        <f>$F79*'National calculations'!$E$57</f>
        <v>1.7396896255050325</v>
      </c>
      <c r="V79" s="77">
        <f>$F79*'National calculations'!$E$58</f>
        <v>1.3206402996534559</v>
      </c>
      <c r="W79" s="77">
        <f>$F79*'National calculations'!$E$59</f>
        <v>1.2444495131349858</v>
      </c>
      <c r="X79" s="77">
        <f>$F79*'National calculations'!$E$60</f>
        <v>1.1301633333572829</v>
      </c>
      <c r="Y79" s="77">
        <f>$F79*'National calculations'!$E$61</f>
        <v>0.72381247192545062</v>
      </c>
      <c r="Z79" s="77">
        <f>$F79*'National calculations'!$E$62</f>
        <v>0.59682782772800402</v>
      </c>
      <c r="AA79" s="77">
        <f>$F79*'National calculations'!$E$51</f>
        <v>0.69306977690715865</v>
      </c>
      <c r="AB79" s="77">
        <f>$F79*'National calculations'!$E$52</f>
        <v>4.4750439524685488</v>
      </c>
      <c r="AC79" s="78">
        <f t="shared" si="27"/>
        <v>10254644.676415741</v>
      </c>
      <c r="AD79" s="78">
        <f t="shared" si="27"/>
        <v>397723.91570010968</v>
      </c>
      <c r="AE79" s="78">
        <f t="shared" si="27"/>
        <v>0</v>
      </c>
      <c r="AF79" s="78">
        <f t="shared" si="27"/>
        <v>7698.9844168894106</v>
      </c>
      <c r="AG79" s="78">
        <f t="shared" si="27"/>
        <v>27705.385322134556</v>
      </c>
      <c r="AH79" s="78">
        <f t="shared" si="27"/>
        <v>43577.837296082049</v>
      </c>
      <c r="AI79" s="78">
        <f t="shared" si="27"/>
        <v>65387.740456464657</v>
      </c>
      <c r="AJ79" s="78">
        <f t="shared" si="17"/>
        <v>95449.220192065957</v>
      </c>
      <c r="AK79" s="78">
        <f t="shared" si="37"/>
        <v>239819.16768363662</v>
      </c>
      <c r="AL79" s="78">
        <f t="shared" si="28"/>
        <v>422870.88650091126</v>
      </c>
      <c r="AM79" s="78">
        <f t="shared" si="28"/>
        <v>82300.998117528492</v>
      </c>
      <c r="AN79" s="77">
        <f t="shared" si="29"/>
        <v>9.2980948050598826</v>
      </c>
      <c r="AO79" s="77">
        <f t="shared" si="30"/>
        <v>0.36062436009356058</v>
      </c>
      <c r="AP79" s="77">
        <f t="shared" si="31"/>
        <v>0.21744891486307449</v>
      </c>
      <c r="AQ79" s="77">
        <f t="shared" si="32"/>
        <v>0.38342562975663108</v>
      </c>
      <c r="AR79" s="77">
        <f t="shared" si="33"/>
        <v>7.4623988172675182E-2</v>
      </c>
      <c r="AS79" s="77">
        <f t="shared" si="38"/>
        <v>10.334217697945824</v>
      </c>
      <c r="AT79" s="77">
        <v>0</v>
      </c>
      <c r="AU79" s="77">
        <v>0</v>
      </c>
      <c r="AV79" s="77">
        <f t="shared" si="34"/>
        <v>10.33</v>
      </c>
      <c r="AW79" s="221"/>
      <c r="AX79" s="76">
        <v>1190.6099999999999</v>
      </c>
      <c r="AY79" s="76">
        <f t="shared" si="35"/>
        <v>3125.4799999999996</v>
      </c>
      <c r="BA79" s="24"/>
      <c r="BC79" s="24"/>
    </row>
    <row r="80" spans="1:55" x14ac:dyDescent="0.35">
      <c r="A80" s="75" t="s">
        <v>104</v>
      </c>
      <c r="B80" s="74">
        <v>303</v>
      </c>
      <c r="C80" s="75" t="s">
        <v>107</v>
      </c>
      <c r="D80" s="138">
        <f>'2YO 2026-27 rates'!D77</f>
        <v>9.77</v>
      </c>
      <c r="E80" s="138">
        <f t="shared" si="36"/>
        <v>9.77</v>
      </c>
      <c r="F80" s="76">
        <f>ACA!P87</f>
        <v>1.2931369875309904</v>
      </c>
      <c r="G80" s="76">
        <f>'Formula factor data'!L84</f>
        <v>340.44</v>
      </c>
      <c r="H80" s="76">
        <f>'Formula factor data'!M84</f>
        <v>1207.6099999999999</v>
      </c>
      <c r="I80" s="76">
        <f>'Formula factor data'!N84</f>
        <v>1548.05</v>
      </c>
      <c r="J80" s="76">
        <f>'Formula factor data'!X84</f>
        <v>285.56894488336218</v>
      </c>
      <c r="K80" s="76">
        <f>'Formula factor data'!Y84</f>
        <v>0</v>
      </c>
      <c r="L80" s="76">
        <f>'Formula factor data'!Z84</f>
        <v>12.805750500333554</v>
      </c>
      <c r="M80" s="76">
        <f>'Formula factor data'!AA84</f>
        <v>111.7405003335557</v>
      </c>
      <c r="N80" s="76">
        <f>'Formula factor data'!AB84</f>
        <v>124.33970647098066</v>
      </c>
      <c r="O80" s="76">
        <f>'Formula factor data'!AC84</f>
        <v>196.01060040026684</v>
      </c>
      <c r="P80" s="76">
        <f>'Formula factor data'!AD84</f>
        <v>220.79592394929952</v>
      </c>
      <c r="Q80" s="76">
        <f>'Formula factor data'!AE84</f>
        <v>414.89200693538504</v>
      </c>
      <c r="R80" s="76">
        <f>'Formula factor data'!AF84</f>
        <v>29.629747944466907</v>
      </c>
      <c r="S80" s="77">
        <f>$F80*'National calculations'!$E$48</f>
        <v>9.2520994059306201</v>
      </c>
      <c r="T80" s="77">
        <f>$F80*'National calculations'!$E$49</f>
        <v>1.6634917646818452</v>
      </c>
      <c r="U80" s="77">
        <f>$F80*'National calculations'!$E$57</f>
        <v>1.7310838067471301</v>
      </c>
      <c r="V80" s="77">
        <f>$F80*'National calculations'!$E$58</f>
        <v>1.3141074153408876</v>
      </c>
      <c r="W80" s="77">
        <f>$F80*'National calculations'!$E$59</f>
        <v>1.2382935259942964</v>
      </c>
      <c r="X80" s="77">
        <f>$F80*'National calculations'!$E$60</f>
        <v>1.1245726919744121</v>
      </c>
      <c r="Y80" s="77">
        <f>$F80*'National calculations'!$E$61</f>
        <v>0.72023194879260077</v>
      </c>
      <c r="Z80" s="77">
        <f>$F80*'National calculations'!$E$62</f>
        <v>0.59387546654828571</v>
      </c>
      <c r="AA80" s="77">
        <f>$F80*'National calculations'!$E$51</f>
        <v>0.6896413303617519</v>
      </c>
      <c r="AB80" s="77">
        <f>$F80*'National calculations'!$E$52</f>
        <v>4.4529070053809834</v>
      </c>
      <c r="AC80" s="78">
        <f t="shared" si="27"/>
        <v>8163946.1166500105</v>
      </c>
      <c r="AD80" s="78">
        <f t="shared" si="27"/>
        <v>270773.70519554336</v>
      </c>
      <c r="AE80" s="78">
        <f t="shared" si="27"/>
        <v>0</v>
      </c>
      <c r="AF80" s="78">
        <f t="shared" si="27"/>
        <v>9592.0350641513542</v>
      </c>
      <c r="AG80" s="78">
        <f t="shared" si="27"/>
        <v>78869.496748011152</v>
      </c>
      <c r="AH80" s="78">
        <f t="shared" si="27"/>
        <v>79702.551902466003</v>
      </c>
      <c r="AI80" s="78">
        <f t="shared" si="27"/>
        <v>80468.665124866398</v>
      </c>
      <c r="AJ80" s="78">
        <f t="shared" si="17"/>
        <v>74741.410937989538</v>
      </c>
      <c r="AK80" s="78">
        <f t="shared" si="37"/>
        <v>323374.15977748443</v>
      </c>
      <c r="AL80" s="78">
        <f t="shared" si="28"/>
        <v>163092.2051030444</v>
      </c>
      <c r="AM80" s="78">
        <f t="shared" si="28"/>
        <v>75204.951948066009</v>
      </c>
      <c r="AN80" s="77">
        <f t="shared" si="29"/>
        <v>9.2520994059306201</v>
      </c>
      <c r="AO80" s="77">
        <f t="shared" si="30"/>
        <v>0.30686449924896275</v>
      </c>
      <c r="AP80" s="77">
        <f t="shared" si="31"/>
        <v>0.36647594543388134</v>
      </c>
      <c r="AQ80" s="77">
        <f t="shared" si="32"/>
        <v>0.18483038378565042</v>
      </c>
      <c r="AR80" s="77">
        <f t="shared" si="33"/>
        <v>8.5228844152055477E-2</v>
      </c>
      <c r="AS80" s="77">
        <f t="shared" si="38"/>
        <v>10.195499078551169</v>
      </c>
      <c r="AT80" s="77">
        <v>0</v>
      </c>
      <c r="AU80" s="77">
        <v>0</v>
      </c>
      <c r="AV80" s="77">
        <f t="shared" si="34"/>
        <v>10.199999999999999</v>
      </c>
      <c r="AW80" s="221"/>
      <c r="AX80" s="76">
        <v>996.55</v>
      </c>
      <c r="AY80" s="76">
        <f t="shared" si="35"/>
        <v>2544.6</v>
      </c>
      <c r="BA80" s="24"/>
      <c r="BC80" s="24"/>
    </row>
    <row r="81" spans="1:55" x14ac:dyDescent="0.35">
      <c r="A81" s="75" t="s">
        <v>104</v>
      </c>
      <c r="B81" s="74">
        <v>304</v>
      </c>
      <c r="C81" s="75" t="s">
        <v>108</v>
      </c>
      <c r="D81" s="138">
        <f>'2YO 2026-27 rates'!D78</f>
        <v>9.77</v>
      </c>
      <c r="E81" s="138">
        <f t="shared" si="36"/>
        <v>9.77</v>
      </c>
      <c r="F81" s="76">
        <f>ACA!P88</f>
        <v>1.232129509680717</v>
      </c>
      <c r="G81" s="76">
        <f>'Formula factor data'!L85</f>
        <v>615</v>
      </c>
      <c r="H81" s="76">
        <f>'Formula factor data'!M85</f>
        <v>768.7</v>
      </c>
      <c r="I81" s="76">
        <f>'Formula factor data'!N85</f>
        <v>1383.7</v>
      </c>
      <c r="J81" s="76">
        <f>'Formula factor data'!X85</f>
        <v>316.78826746997504</v>
      </c>
      <c r="K81" s="76">
        <f>'Formula factor data'!Y85</f>
        <v>0</v>
      </c>
      <c r="L81" s="76">
        <f>'Formula factor data'!Z85</f>
        <v>4.0052151302556052</v>
      </c>
      <c r="M81" s="76">
        <f>'Formula factor data'!AA85</f>
        <v>65.576912132659572</v>
      </c>
      <c r="N81" s="76">
        <f>'Formula factor data'!AB85</f>
        <v>123.82224402688514</v>
      </c>
      <c r="O81" s="76">
        <f>'Formula factor data'!AC85</f>
        <v>231.75939753716332</v>
      </c>
      <c r="P81" s="76">
        <f>'Formula factor data'!AD85</f>
        <v>231.21631751950156</v>
      </c>
      <c r="Q81" s="76">
        <f>'Formula factor data'!AE85</f>
        <v>911.6492825674701</v>
      </c>
      <c r="R81" s="76">
        <f>'Formula factor data'!AF85</f>
        <v>19.171120608679317</v>
      </c>
      <c r="S81" s="77">
        <f>$F81*'National calculations'!$E$48</f>
        <v>8.8156048542949517</v>
      </c>
      <c r="T81" s="77">
        <f>$F81*'National calculations'!$E$49</f>
        <v>1.5850117289497394</v>
      </c>
      <c r="U81" s="77">
        <f>$F81*'National calculations'!$E$57</f>
        <v>1.6494149209172277</v>
      </c>
      <c r="V81" s="77">
        <f>$F81*'National calculations'!$E$58</f>
        <v>1.2521105969006696</v>
      </c>
      <c r="W81" s="77">
        <f>$F81*'National calculations'!$E$59</f>
        <v>1.1798734470794758</v>
      </c>
      <c r="X81" s="77">
        <f>$F81*'National calculations'!$E$60</f>
        <v>1.0715177223476873</v>
      </c>
      <c r="Y81" s="77">
        <f>$F81*'National calculations'!$E$61</f>
        <v>0.68625292330132759</v>
      </c>
      <c r="Z81" s="77">
        <f>$F81*'National calculations'!$E$62</f>
        <v>0.56585767359934103</v>
      </c>
      <c r="AA81" s="77">
        <f>$F81*'National calculations'!$E$51</f>
        <v>0.65710550577984983</v>
      </c>
      <c r="AB81" s="77">
        <f>$F81*'National calculations'!$E$52</f>
        <v>4.2428282371456136</v>
      </c>
      <c r="AC81" s="78">
        <f t="shared" si="27"/>
        <v>6952946.8890261175</v>
      </c>
      <c r="AD81" s="78">
        <f t="shared" si="27"/>
        <v>286204.47813413921</v>
      </c>
      <c r="AE81" s="78">
        <f t="shared" si="27"/>
        <v>0</v>
      </c>
      <c r="AF81" s="78">
        <f t="shared" si="27"/>
        <v>2858.5342152521648</v>
      </c>
      <c r="AG81" s="78">
        <f t="shared" si="27"/>
        <v>44102.300699069696</v>
      </c>
      <c r="AH81" s="78">
        <f t="shared" si="27"/>
        <v>75626.305470530468</v>
      </c>
      <c r="AI81" s="78">
        <f t="shared" si="27"/>
        <v>90655.971515586731</v>
      </c>
      <c r="AJ81" s="78">
        <f t="shared" si="17"/>
        <v>74576.250691981273</v>
      </c>
      <c r="AK81" s="78">
        <f t="shared" si="37"/>
        <v>287819.36259242037</v>
      </c>
      <c r="AL81" s="78">
        <f t="shared" si="28"/>
        <v>341458.36486174079</v>
      </c>
      <c r="AM81" s="78">
        <f t="shared" si="28"/>
        <v>46363.669958050421</v>
      </c>
      <c r="AN81" s="77">
        <f t="shared" si="29"/>
        <v>8.8156048542949517</v>
      </c>
      <c r="AO81" s="77">
        <f t="shared" si="30"/>
        <v>0.36287715511568808</v>
      </c>
      <c r="AP81" s="77">
        <f t="shared" si="31"/>
        <v>0.36492465864142587</v>
      </c>
      <c r="AQ81" s="77">
        <f t="shared" si="32"/>
        <v>0.43293326798824511</v>
      </c>
      <c r="AR81" s="77">
        <f t="shared" si="33"/>
        <v>5.8784253708339097E-2</v>
      </c>
      <c r="AS81" s="77">
        <f t="shared" si="38"/>
        <v>10.03512418974865</v>
      </c>
      <c r="AT81" s="77">
        <v>0</v>
      </c>
      <c r="AU81" s="77">
        <v>0</v>
      </c>
      <c r="AV81" s="77">
        <f t="shared" si="34"/>
        <v>10.039999999999999</v>
      </c>
      <c r="AW81" s="221"/>
      <c r="AX81" s="76">
        <v>634.35</v>
      </c>
      <c r="AY81" s="76">
        <f t="shared" si="35"/>
        <v>2018.0500000000002</v>
      </c>
      <c r="BA81" s="24"/>
      <c r="BC81" s="24"/>
    </row>
    <row r="82" spans="1:55" x14ac:dyDescent="0.35">
      <c r="A82" s="75" t="s">
        <v>104</v>
      </c>
      <c r="B82" s="74">
        <v>305</v>
      </c>
      <c r="C82" s="75" t="s">
        <v>109</v>
      </c>
      <c r="D82" s="138">
        <f>'2YO 2026-27 rates'!D79</f>
        <v>9.67</v>
      </c>
      <c r="E82" s="138">
        <f t="shared" si="36"/>
        <v>9.67</v>
      </c>
      <c r="F82" s="76">
        <f>ACA!P89</f>
        <v>1.2877126559351422</v>
      </c>
      <c r="G82" s="76">
        <f>'Formula factor data'!L86</f>
        <v>383.43</v>
      </c>
      <c r="H82" s="76">
        <f>'Formula factor data'!M86</f>
        <v>1541.22</v>
      </c>
      <c r="I82" s="76">
        <f>'Formula factor data'!N86</f>
        <v>1924.65</v>
      </c>
      <c r="J82" s="76">
        <f>'Formula factor data'!X86</f>
        <v>281.57177969208215</v>
      </c>
      <c r="K82" s="76">
        <f>'Formula factor data'!Y86</f>
        <v>9.4385388103775583</v>
      </c>
      <c r="L82" s="76">
        <f>'Formula factor data'!Z86</f>
        <v>98.546464353511922</v>
      </c>
      <c r="M82" s="76">
        <f>'Formula factor data'!AA86</f>
        <v>67.490626977430921</v>
      </c>
      <c r="N82" s="76">
        <f>'Formula factor data'!AB86</f>
        <v>81.90215935456655</v>
      </c>
      <c r="O82" s="76">
        <f>'Formula factor data'!AC86</f>
        <v>169.38625026365747</v>
      </c>
      <c r="P82" s="76">
        <f>'Formula factor data'!AD86</f>
        <v>109.50734813330521</v>
      </c>
      <c r="Q82" s="76">
        <f>'Formula factor data'!AE86</f>
        <v>395.57168124201002</v>
      </c>
      <c r="R82" s="76">
        <f>'Formula factor data'!AF86</f>
        <v>30.527004140007531</v>
      </c>
      <c r="S82" s="77">
        <f>$F82*'National calculations'!$E$48</f>
        <v>9.2132895539045485</v>
      </c>
      <c r="T82" s="77">
        <f>$F82*'National calculations'!$E$49</f>
        <v>1.6565139030742941</v>
      </c>
      <c r="U82" s="77">
        <f>$F82*'National calculations'!$E$57</f>
        <v>1.7238224162846023</v>
      </c>
      <c r="V82" s="77">
        <f>$F82*'National calculations'!$E$58</f>
        <v>1.3085951189313774</v>
      </c>
      <c r="W82" s="77">
        <f>$F82*'National calculations'!$E$59</f>
        <v>1.2330992466853348</v>
      </c>
      <c r="X82" s="77">
        <f>$F82*'National calculations'!$E$60</f>
        <v>1.1198554383162735</v>
      </c>
      <c r="Y82" s="77">
        <f>$F82*'National calculations'!$E$61</f>
        <v>0.71721078633738844</v>
      </c>
      <c r="Z82" s="77">
        <f>$F82*'National calculations'!$E$62</f>
        <v>0.59138433259398782</v>
      </c>
      <c r="AA82" s="77">
        <f>$F82*'National calculations'!$E$51</f>
        <v>0.68674848660725807</v>
      </c>
      <c r="AB82" s="77">
        <f>$F82*'National calculations'!$E$52</f>
        <v>4.4342283623636032</v>
      </c>
      <c r="AC82" s="78">
        <f t="shared" si="27"/>
        <v>10107443.911755763</v>
      </c>
      <c r="AD82" s="78">
        <f t="shared" si="27"/>
        <v>265863.71363078459</v>
      </c>
      <c r="AE82" s="78">
        <f t="shared" si="27"/>
        <v>9274.1079236315909</v>
      </c>
      <c r="AF82" s="78">
        <f t="shared" si="27"/>
        <v>73505.730677341897</v>
      </c>
      <c r="AG82" s="78">
        <f t="shared" si="27"/>
        <v>47436.905531988872</v>
      </c>
      <c r="AH82" s="78">
        <f t="shared" si="27"/>
        <v>52279.589780942719</v>
      </c>
      <c r="AI82" s="78">
        <f t="shared" si="27"/>
        <v>69246.818075413496</v>
      </c>
      <c r="AJ82" s="78">
        <f t="shared" si="17"/>
        <v>36913.730094272745</v>
      </c>
      <c r="AK82" s="78">
        <f t="shared" si="37"/>
        <v>288656.88208359131</v>
      </c>
      <c r="AL82" s="78">
        <f t="shared" si="28"/>
        <v>154845.20445945428</v>
      </c>
      <c r="AM82" s="78">
        <f t="shared" si="28"/>
        <v>77157.313318099143</v>
      </c>
      <c r="AN82" s="77">
        <f t="shared" si="29"/>
        <v>9.2132895539045503</v>
      </c>
      <c r="AO82" s="77">
        <f t="shared" si="30"/>
        <v>0.24234409777014329</v>
      </c>
      <c r="AP82" s="77">
        <f t="shared" si="31"/>
        <v>0.26312087008172486</v>
      </c>
      <c r="AQ82" s="77">
        <f t="shared" si="32"/>
        <v>0.14114683367762404</v>
      </c>
      <c r="AR82" s="77">
        <f t="shared" si="33"/>
        <v>7.0331596693223461E-2</v>
      </c>
      <c r="AS82" s="77">
        <f t="shared" si="38"/>
        <v>9.9302329521272661</v>
      </c>
      <c r="AT82" s="77">
        <v>0</v>
      </c>
      <c r="AU82" s="77">
        <v>0</v>
      </c>
      <c r="AV82" s="77">
        <f t="shared" si="34"/>
        <v>9.93</v>
      </c>
      <c r="AW82" s="221"/>
      <c r="AX82" s="76">
        <v>1271.8499999999999</v>
      </c>
      <c r="AY82" s="76">
        <f t="shared" si="35"/>
        <v>3196.5</v>
      </c>
      <c r="BA82" s="24"/>
      <c r="BC82" s="24"/>
    </row>
    <row r="83" spans="1:55" x14ac:dyDescent="0.35">
      <c r="A83" s="75" t="s">
        <v>104</v>
      </c>
      <c r="B83" s="74">
        <v>306</v>
      </c>
      <c r="C83" s="75" t="s">
        <v>110</v>
      </c>
      <c r="D83" s="138">
        <f>'2YO 2026-27 rates'!D80</f>
        <v>10.49</v>
      </c>
      <c r="E83" s="138">
        <f t="shared" si="36"/>
        <v>10.49</v>
      </c>
      <c r="F83" s="76">
        <f>ACA!P90</f>
        <v>1.3341256039035452</v>
      </c>
      <c r="G83" s="76">
        <f>'Formula factor data'!L87</f>
        <v>753.06</v>
      </c>
      <c r="H83" s="76">
        <f>'Formula factor data'!M87</f>
        <v>1696.39</v>
      </c>
      <c r="I83" s="76">
        <f>'Formula factor data'!N87</f>
        <v>2449.4499999999998</v>
      </c>
      <c r="J83" s="76">
        <f>'Formula factor data'!X87</f>
        <v>660.12883741619805</v>
      </c>
      <c r="K83" s="76">
        <f>'Formula factor data'!Y87</f>
        <v>14.209083453352536</v>
      </c>
      <c r="L83" s="76">
        <f>'Formula factor data'!Z87</f>
        <v>13.229146663466155</v>
      </c>
      <c r="M83" s="76">
        <f>'Formula factor data'!AA87</f>
        <v>170.70498879820772</v>
      </c>
      <c r="N83" s="76">
        <f>'Formula factor data'!AB87</f>
        <v>149.44036045767322</v>
      </c>
      <c r="O83" s="76">
        <f>'Formula factor data'!AC87</f>
        <v>417.35507881260997</v>
      </c>
      <c r="P83" s="76">
        <f>'Formula factor data'!AD87</f>
        <v>526.81401824291891</v>
      </c>
      <c r="Q83" s="76">
        <f>'Formula factor data'!AE87</f>
        <v>933.60593071988478</v>
      </c>
      <c r="R83" s="76">
        <f>'Formula factor data'!AF87</f>
        <v>43.558458551737516</v>
      </c>
      <c r="S83" s="77">
        <f>$F83*'National calculations'!$E$48</f>
        <v>9.5453635819979255</v>
      </c>
      <c r="T83" s="77">
        <f>$F83*'National calculations'!$E$49</f>
        <v>1.716219531684809</v>
      </c>
      <c r="U83" s="77">
        <f>$F83*'National calculations'!$E$57</f>
        <v>1.7859540414923099</v>
      </c>
      <c r="V83" s="77">
        <f>$F83*'National calculations'!$E$58</f>
        <v>1.3557607322277394</v>
      </c>
      <c r="W83" s="77">
        <f>$F83*'National calculations'!$E$59</f>
        <v>1.2775437669069067</v>
      </c>
      <c r="X83" s="77">
        <f>$F83*'National calculations'!$E$60</f>
        <v>1.1602183189256603</v>
      </c>
      <c r="Y83" s="77">
        <f>$F83*'National calculations'!$E$61</f>
        <v>0.74306117054789456</v>
      </c>
      <c r="Z83" s="77">
        <f>$F83*'National calculations'!$E$62</f>
        <v>0.61269956167984374</v>
      </c>
      <c r="AA83" s="77">
        <f>$F83*'National calculations'!$E$51</f>
        <v>0.71150092002427301</v>
      </c>
      <c r="AB83" s="77">
        <f>$F83*'National calculations'!$E$52</f>
        <v>4.5940509821956201</v>
      </c>
      <c r="AC83" s="78">
        <f t="shared" si="27"/>
        <v>13327107.770777145</v>
      </c>
      <c r="AD83" s="78">
        <f t="shared" si="27"/>
        <v>645767.82239517698</v>
      </c>
      <c r="AE83" s="78">
        <f t="shared" si="27"/>
        <v>14464.758911067387</v>
      </c>
      <c r="AF83" s="78">
        <f t="shared" si="27"/>
        <v>10223.267813309149</v>
      </c>
      <c r="AG83" s="78">
        <f t="shared" si="27"/>
        <v>124307.36381886626</v>
      </c>
      <c r="AH83" s="78">
        <f t="shared" si="27"/>
        <v>98828.56296021241</v>
      </c>
      <c r="AI83" s="78">
        <f t="shared" si="27"/>
        <v>176768.60143606583</v>
      </c>
      <c r="AJ83" s="78">
        <f t="shared" si="17"/>
        <v>183983.86929661315</v>
      </c>
      <c r="AK83" s="78">
        <f t="shared" si="37"/>
        <v>608576.42423613416</v>
      </c>
      <c r="AL83" s="78">
        <f t="shared" si="28"/>
        <v>378629.04282896995</v>
      </c>
      <c r="AM83" s="78">
        <f t="shared" si="28"/>
        <v>114062.57419674606</v>
      </c>
      <c r="AN83" s="77">
        <f t="shared" si="29"/>
        <v>9.5453635819979255</v>
      </c>
      <c r="AO83" s="77">
        <f t="shared" si="30"/>
        <v>0.46252260883139679</v>
      </c>
      <c r="AP83" s="77">
        <f t="shared" si="31"/>
        <v>0.43588476484777222</v>
      </c>
      <c r="AQ83" s="77">
        <f t="shared" si="32"/>
        <v>0.27118801308347412</v>
      </c>
      <c r="AR83" s="77">
        <f t="shared" si="33"/>
        <v>8.1695800809380451E-2</v>
      </c>
      <c r="AS83" s="77">
        <f t="shared" si="38"/>
        <v>10.796654769569949</v>
      </c>
      <c r="AT83" s="77">
        <v>0</v>
      </c>
      <c r="AU83" s="77">
        <v>0</v>
      </c>
      <c r="AV83" s="77">
        <f t="shared" si="34"/>
        <v>10.8</v>
      </c>
      <c r="AW83" s="221"/>
      <c r="AX83" s="76">
        <v>1399.9</v>
      </c>
      <c r="AY83" s="76">
        <f t="shared" si="35"/>
        <v>3849.35</v>
      </c>
      <c r="BA83" s="24"/>
      <c r="BC83" s="24"/>
    </row>
    <row r="84" spans="1:55" x14ac:dyDescent="0.35">
      <c r="A84" s="75" t="s">
        <v>104</v>
      </c>
      <c r="B84" s="74">
        <v>307</v>
      </c>
      <c r="C84" s="75" t="s">
        <v>111</v>
      </c>
      <c r="D84" s="138">
        <f>'2YO 2026-27 rates'!D81</f>
        <v>9.98</v>
      </c>
      <c r="E84" s="138">
        <f t="shared" si="36"/>
        <v>9.98</v>
      </c>
      <c r="F84" s="76">
        <f>ACA!P91</f>
        <v>1.2601732293844625</v>
      </c>
      <c r="G84" s="76">
        <f>'Formula factor data'!L88</f>
        <v>432.52</v>
      </c>
      <c r="H84" s="76">
        <f>'Formula factor data'!M88</f>
        <v>946.49</v>
      </c>
      <c r="I84" s="76">
        <f>'Formula factor data'!N88</f>
        <v>1379.01</v>
      </c>
      <c r="J84" s="76">
        <f>'Formula factor data'!X88</f>
        <v>364.70495754432085</v>
      </c>
      <c r="K84" s="76">
        <f>'Formula factor data'!Y88</f>
        <v>0</v>
      </c>
      <c r="L84" s="76">
        <f>'Formula factor data'!Z88</f>
        <v>28.307555877676986</v>
      </c>
      <c r="M84" s="76">
        <f>'Formula factor data'!AA88</f>
        <v>61.838145983353598</v>
      </c>
      <c r="N84" s="76">
        <f>'Formula factor data'!AB88</f>
        <v>101.43003506967175</v>
      </c>
      <c r="O84" s="76">
        <f>'Formula factor data'!AC88</f>
        <v>200.08734826522024</v>
      </c>
      <c r="P84" s="76">
        <f>'Formula factor data'!AD88</f>
        <v>202.92455204339288</v>
      </c>
      <c r="Q84" s="76">
        <f>'Formula factor data'!AE88</f>
        <v>850.72095171871501</v>
      </c>
      <c r="R84" s="76">
        <f>'Formula factor data'!AF88</f>
        <v>19.501402450009007</v>
      </c>
      <c r="S84" s="77">
        <f>$F84*'National calculations'!$E$48</f>
        <v>9.016251255189033</v>
      </c>
      <c r="T84" s="77">
        <f>$F84*'National calculations'!$E$49</f>
        <v>1.6210871774351294</v>
      </c>
      <c r="U84" s="77">
        <f>$F84*'National calculations'!$E$57</f>
        <v>1.6869562096810726</v>
      </c>
      <c r="V84" s="77">
        <f>$F84*'National calculations'!$E$58</f>
        <v>1.2806090934805228</v>
      </c>
      <c r="W84" s="77">
        <f>$F84*'National calculations'!$E$59</f>
        <v>1.2067277996258756</v>
      </c>
      <c r="X84" s="77">
        <f>$F84*'National calculations'!$E$60</f>
        <v>1.0959058588439075</v>
      </c>
      <c r="Y84" s="77">
        <f>$F84*'National calculations'!$E$61</f>
        <v>0.70187229161913156</v>
      </c>
      <c r="Z84" s="77">
        <f>$F84*'National calculations'!$E$62</f>
        <v>0.57873680186138998</v>
      </c>
      <c r="AA84" s="77">
        <f>$F84*'National calculations'!$E$51</f>
        <v>0.67206146818079349</v>
      </c>
      <c r="AB84" s="77">
        <f>$F84*'National calculations'!$E$52</f>
        <v>4.3393965644998387</v>
      </c>
      <c r="AC84" s="78">
        <f t="shared" si="27"/>
        <v>7087095.3667483907</v>
      </c>
      <c r="AD84" s="78">
        <f t="shared" si="27"/>
        <v>336994.56222660944</v>
      </c>
      <c r="AE84" s="78">
        <f t="shared" si="27"/>
        <v>0</v>
      </c>
      <c r="AF84" s="78">
        <f t="shared" si="27"/>
        <v>20663.020678561865</v>
      </c>
      <c r="AG84" s="78">
        <f t="shared" si="27"/>
        <v>42534.431606198501</v>
      </c>
      <c r="AH84" s="78">
        <f t="shared" si="27"/>
        <v>63359.928726489881</v>
      </c>
      <c r="AI84" s="78">
        <f t="shared" si="27"/>
        <v>80048.386421016083</v>
      </c>
      <c r="AJ84" s="78">
        <f t="shared" si="17"/>
        <v>66940.746573186581</v>
      </c>
      <c r="AK84" s="78">
        <f t="shared" si="37"/>
        <v>273546.51400545292</v>
      </c>
      <c r="AL84" s="78">
        <f t="shared" si="28"/>
        <v>325889.95993981767</v>
      </c>
      <c r="AM84" s="78">
        <f t="shared" si="28"/>
        <v>48235.861712863756</v>
      </c>
      <c r="AN84" s="77">
        <f t="shared" si="29"/>
        <v>9.016251255189033</v>
      </c>
      <c r="AO84" s="77">
        <f t="shared" si="30"/>
        <v>0.42872678966948879</v>
      </c>
      <c r="AP84" s="77">
        <f t="shared" si="31"/>
        <v>0.34800774825552183</v>
      </c>
      <c r="AQ84" s="77">
        <f t="shared" si="32"/>
        <v>0.41459943860033027</v>
      </c>
      <c r="AR84" s="77">
        <f t="shared" si="33"/>
        <v>6.136599357111102E-2</v>
      </c>
      <c r="AS84" s="77">
        <f t="shared" si="38"/>
        <v>10.268951225285486</v>
      </c>
      <c r="AT84" s="77">
        <v>0</v>
      </c>
      <c r="AU84" s="77">
        <v>0</v>
      </c>
      <c r="AV84" s="77">
        <f t="shared" si="34"/>
        <v>10.27</v>
      </c>
      <c r="AW84" s="221"/>
      <c r="AX84" s="76">
        <v>781.06</v>
      </c>
      <c r="AY84" s="76">
        <f t="shared" si="35"/>
        <v>2160.0699999999997</v>
      </c>
      <c r="BA84" s="24"/>
      <c r="BC84" s="24"/>
    </row>
    <row r="85" spans="1:55" x14ac:dyDescent="0.35">
      <c r="A85" s="75" t="s">
        <v>104</v>
      </c>
      <c r="B85" s="74">
        <v>308</v>
      </c>
      <c r="C85" s="75" t="s">
        <v>112</v>
      </c>
      <c r="D85" s="138">
        <f>'2YO 2026-27 rates'!D82</f>
        <v>10.1</v>
      </c>
      <c r="E85" s="138">
        <f t="shared" si="36"/>
        <v>10.1</v>
      </c>
      <c r="F85" s="76">
        <f>ACA!P92</f>
        <v>1.2412325426399149</v>
      </c>
      <c r="G85" s="76">
        <f>'Formula factor data'!L89</f>
        <v>859.41</v>
      </c>
      <c r="H85" s="76">
        <f>'Formula factor data'!M89</f>
        <v>944.01</v>
      </c>
      <c r="I85" s="76">
        <f>'Formula factor data'!N89</f>
        <v>1803.42</v>
      </c>
      <c r="J85" s="76">
        <f>'Formula factor data'!X89</f>
        <v>581.37733352771806</v>
      </c>
      <c r="K85" s="76">
        <f>'Formula factor data'!Y89</f>
        <v>0</v>
      </c>
      <c r="L85" s="76">
        <f>'Formula factor data'!Z89</f>
        <v>87.131036623817621</v>
      </c>
      <c r="M85" s="76">
        <f>'Formula factor data'!AA89</f>
        <v>296.99786078098475</v>
      </c>
      <c r="N85" s="76">
        <f>'Formula factor data'!AB89</f>
        <v>261.83051467378124</v>
      </c>
      <c r="O85" s="76">
        <f>'Formula factor data'!AC89</f>
        <v>290.78671258792139</v>
      </c>
      <c r="P85" s="76">
        <f>'Formula factor data'!AD89</f>
        <v>243.19707009459134</v>
      </c>
      <c r="Q85" s="76">
        <f>'Formula factor data'!AE89</f>
        <v>924.84684650273391</v>
      </c>
      <c r="R85" s="76">
        <f>'Formula factor data'!AF89</f>
        <v>35.471828341528841</v>
      </c>
      <c r="S85" s="77">
        <f>$F85*'National calculations'!$E$48</f>
        <v>8.8807349732584253</v>
      </c>
      <c r="T85" s="77">
        <f>$F85*'National calculations'!$E$49</f>
        <v>1.5967218729694892</v>
      </c>
      <c r="U85" s="77">
        <f>$F85*'National calculations'!$E$57</f>
        <v>1.661600878862828</v>
      </c>
      <c r="V85" s="77">
        <f>$F85*'National calculations'!$E$58</f>
        <v>1.2613612511075487</v>
      </c>
      <c r="W85" s="77">
        <f>$F85*'National calculations'!$E$59</f>
        <v>1.1885904096974964</v>
      </c>
      <c r="X85" s="77">
        <f>$F85*'National calculations'!$E$60</f>
        <v>1.0794341475824203</v>
      </c>
      <c r="Y85" s="77">
        <f>$F85*'National calculations'!$E$61</f>
        <v>0.69132299339548242</v>
      </c>
      <c r="Z85" s="77">
        <f>$F85*'National calculations'!$E$62</f>
        <v>0.57003825771206529</v>
      </c>
      <c r="AA85" s="77">
        <f>$F85*'National calculations'!$E$51</f>
        <v>0.66196023333063658</v>
      </c>
      <c r="AB85" s="77">
        <f>$F85*'National calculations'!$E$52</f>
        <v>4.2741744592590347</v>
      </c>
      <c r="AC85" s="78">
        <f t="shared" si="27"/>
        <v>9128946.1873200145</v>
      </c>
      <c r="AD85" s="78">
        <f t="shared" si="27"/>
        <v>529129.80578865961</v>
      </c>
      <c r="AE85" s="78">
        <f t="shared" si="27"/>
        <v>0</v>
      </c>
      <c r="AF85" s="78">
        <f t="shared" si="27"/>
        <v>62645.116618686254</v>
      </c>
      <c r="AG85" s="78">
        <f t="shared" si="27"/>
        <v>201215.02114422189</v>
      </c>
      <c r="AH85" s="78">
        <f t="shared" si="27"/>
        <v>161098.4150982369</v>
      </c>
      <c r="AI85" s="78">
        <f t="shared" si="27"/>
        <v>114585.69813397076</v>
      </c>
      <c r="AJ85" s="78">
        <f t="shared" si="17"/>
        <v>79020.031446917928</v>
      </c>
      <c r="AK85" s="78">
        <f t="shared" si="37"/>
        <v>618564.28244203364</v>
      </c>
      <c r="AL85" s="78">
        <f t="shared" si="28"/>
        <v>348960.74555445032</v>
      </c>
      <c r="AM85" s="78">
        <f t="shared" si="28"/>
        <v>86419.286150732514</v>
      </c>
      <c r="AN85" s="77">
        <f t="shared" si="29"/>
        <v>8.8807349732584235</v>
      </c>
      <c r="AO85" s="77">
        <f t="shared" si="30"/>
        <v>0.5147430464852254</v>
      </c>
      <c r="AP85" s="77">
        <f t="shared" si="31"/>
        <v>0.60174584706410017</v>
      </c>
      <c r="AQ85" s="77">
        <f t="shared" si="32"/>
        <v>0.33947268761910876</v>
      </c>
      <c r="AR85" s="77">
        <f t="shared" si="33"/>
        <v>8.4069591509788807E-2</v>
      </c>
      <c r="AS85" s="77">
        <f t="shared" si="38"/>
        <v>10.420766145936648</v>
      </c>
      <c r="AT85" s="77">
        <v>0</v>
      </c>
      <c r="AU85" s="77">
        <v>0</v>
      </c>
      <c r="AV85" s="77">
        <f t="shared" si="34"/>
        <v>10.42</v>
      </c>
      <c r="AW85" s="221"/>
      <c r="AX85" s="76">
        <v>779.02</v>
      </c>
      <c r="AY85" s="76">
        <f t="shared" si="35"/>
        <v>2582.44</v>
      </c>
      <c r="BA85" s="24"/>
      <c r="BC85" s="24"/>
    </row>
    <row r="86" spans="1:55" x14ac:dyDescent="0.35">
      <c r="A86" s="75" t="s">
        <v>104</v>
      </c>
      <c r="B86" s="74">
        <v>203</v>
      </c>
      <c r="C86" s="75" t="s">
        <v>113</v>
      </c>
      <c r="D86" s="138">
        <f>'2YO 2026-27 rates'!D83</f>
        <v>11.68</v>
      </c>
      <c r="E86" s="138">
        <f t="shared" si="36"/>
        <v>11.68</v>
      </c>
      <c r="F86" s="76">
        <f>ACA!P93</f>
        <v>1.4685859859114436</v>
      </c>
      <c r="G86" s="76">
        <f>'Formula factor data'!L90</f>
        <v>564.32000000000005</v>
      </c>
      <c r="H86" s="76">
        <f>'Formula factor data'!M90</f>
        <v>1128.74</v>
      </c>
      <c r="I86" s="76">
        <f>'Formula factor data'!N90</f>
        <v>1693.06</v>
      </c>
      <c r="J86" s="76">
        <f>'Formula factor data'!X90</f>
        <v>513.11287402085941</v>
      </c>
      <c r="K86" s="76">
        <f>'Formula factor data'!Y90</f>
        <v>0</v>
      </c>
      <c r="L86" s="76">
        <f>'Formula factor data'!Z90</f>
        <v>49.118056378201238</v>
      </c>
      <c r="M86" s="76">
        <f>'Formula factor data'!AA90</f>
        <v>152.05054920702349</v>
      </c>
      <c r="N86" s="76">
        <f>'Formula factor data'!AB90</f>
        <v>152.90163431039366</v>
      </c>
      <c r="O86" s="76">
        <f>'Formula factor data'!AC90</f>
        <v>504.68661651899509</v>
      </c>
      <c r="P86" s="76">
        <f>'Formula factor data'!AD90</f>
        <v>318.25788020390826</v>
      </c>
      <c r="Q86" s="76">
        <f>'Formula factor data'!AE90</f>
        <v>597.82151259282</v>
      </c>
      <c r="R86" s="76">
        <f>'Formula factor data'!AF90</f>
        <v>33.569530310417683</v>
      </c>
      <c r="S86" s="77">
        <f>$F86*'National calculations'!$E$48</f>
        <v>10.507396864234908</v>
      </c>
      <c r="T86" s="77">
        <f>$F86*'National calculations'!$E$49</f>
        <v>1.8891894028607765</v>
      </c>
      <c r="U86" s="77">
        <f>$F86*'National calculations'!$E$57</f>
        <v>1.965952133100008</v>
      </c>
      <c r="V86" s="77">
        <f>$F86*'National calculations'!$E$58</f>
        <v>1.492401619287598</v>
      </c>
      <c r="W86" s="77">
        <f>$F86*'National calculations'!$E$59</f>
        <v>1.4063015258671578</v>
      </c>
      <c r="X86" s="77">
        <f>$F86*'National calculations'!$E$60</f>
        <v>1.2771513857365007</v>
      </c>
      <c r="Y86" s="77">
        <f>$F86*'National calculations'!$E$61</f>
        <v>0.817950887494163</v>
      </c>
      <c r="Z86" s="77">
        <f>$F86*'National calculations'!$E$62</f>
        <v>0.67445073179343362</v>
      </c>
      <c r="AA86" s="77">
        <f>$F86*'National calculations'!$E$51</f>
        <v>0.78320982451236321</v>
      </c>
      <c r="AB86" s="77">
        <f>$F86*'National calculations'!$E$52</f>
        <v>5.0570642458811319</v>
      </c>
      <c r="AC86" s="78">
        <f t="shared" si="27"/>
        <v>10140102.400928084</v>
      </c>
      <c r="AD86" s="78">
        <f t="shared" si="27"/>
        <v>552539.42032083718</v>
      </c>
      <c r="AE86" s="78">
        <f t="shared" si="27"/>
        <v>0</v>
      </c>
      <c r="AF86" s="78">
        <f t="shared" si="27"/>
        <v>41783.204118799622</v>
      </c>
      <c r="AG86" s="78">
        <f t="shared" si="27"/>
        <v>121882.4840345026</v>
      </c>
      <c r="AH86" s="78">
        <f t="shared" si="27"/>
        <v>111308.76446031012</v>
      </c>
      <c r="AI86" s="78">
        <f t="shared" si="27"/>
        <v>235301.05355623885</v>
      </c>
      <c r="AJ86" s="78">
        <f t="shared" si="17"/>
        <v>122350.07831545512</v>
      </c>
      <c r="AK86" s="78">
        <f t="shared" si="37"/>
        <v>632625.58448530629</v>
      </c>
      <c r="AL86" s="78">
        <f t="shared" si="28"/>
        <v>266885.2187214967</v>
      </c>
      <c r="AM86" s="78">
        <f t="shared" si="28"/>
        <v>96765.064745786629</v>
      </c>
      <c r="AN86" s="77">
        <f t="shared" si="29"/>
        <v>10.507396864234908</v>
      </c>
      <c r="AO86" s="77">
        <f t="shared" si="30"/>
        <v>0.57255348544744089</v>
      </c>
      <c r="AP86" s="77">
        <f t="shared" si="31"/>
        <v>0.65554052807664798</v>
      </c>
      <c r="AQ86" s="77">
        <f t="shared" si="32"/>
        <v>0.27655232653747541</v>
      </c>
      <c r="AR86" s="77">
        <f t="shared" si="33"/>
        <v>0.1002700858113925</v>
      </c>
      <c r="AS86" s="77">
        <f t="shared" si="38"/>
        <v>12.112313290107863</v>
      </c>
      <c r="AT86" s="77">
        <v>0</v>
      </c>
      <c r="AU86" s="77">
        <v>0</v>
      </c>
      <c r="AV86" s="77">
        <f t="shared" si="34"/>
        <v>12.11</v>
      </c>
      <c r="AW86" s="221"/>
      <c r="AX86" s="76">
        <v>931.46</v>
      </c>
      <c r="AY86" s="76">
        <f t="shared" si="35"/>
        <v>2624.52</v>
      </c>
      <c r="BA86" s="24"/>
      <c r="BC86" s="24"/>
    </row>
    <row r="87" spans="1:55" x14ac:dyDescent="0.35">
      <c r="A87" s="75" t="s">
        <v>104</v>
      </c>
      <c r="B87" s="74">
        <v>310</v>
      </c>
      <c r="C87" s="75" t="s">
        <v>114</v>
      </c>
      <c r="D87" s="138">
        <f>'2YO 2026-27 rates'!D84</f>
        <v>9.69</v>
      </c>
      <c r="E87" s="138">
        <f t="shared" si="36"/>
        <v>9.69</v>
      </c>
      <c r="F87" s="76">
        <f>ACA!P94</f>
        <v>1.2848979281331838</v>
      </c>
      <c r="G87" s="76">
        <f>'Formula factor data'!L91</f>
        <v>301.85000000000002</v>
      </c>
      <c r="H87" s="76">
        <f>'Formula factor data'!M91</f>
        <v>822.17</v>
      </c>
      <c r="I87" s="76">
        <f>'Formula factor data'!N91</f>
        <v>1124.02</v>
      </c>
      <c r="J87" s="76">
        <f>'Formula factor data'!X91</f>
        <v>166.5015759778139</v>
      </c>
      <c r="K87" s="76">
        <f>'Formula factor data'!Y91</f>
        <v>0</v>
      </c>
      <c r="L87" s="76">
        <f>'Formula factor data'!Z91</f>
        <v>0</v>
      </c>
      <c r="M87" s="76">
        <f>'Formula factor data'!AA91</f>
        <v>0</v>
      </c>
      <c r="N87" s="76">
        <f>'Formula factor data'!AB91</f>
        <v>25.68865950900986</v>
      </c>
      <c r="O87" s="76">
        <f>'Formula factor data'!AC91</f>
        <v>73.537316506561183</v>
      </c>
      <c r="P87" s="76">
        <f>'Formula factor data'!AD91</f>
        <v>152.64991900546244</v>
      </c>
      <c r="Q87" s="76">
        <f>'Formula factor data'!AE91</f>
        <v>737.87689798335396</v>
      </c>
      <c r="R87" s="76">
        <f>'Formula factor data'!AF91</f>
        <v>14.033991107862843</v>
      </c>
      <c r="S87" s="77">
        <f>$F87*'National calculations'!$E$48</f>
        <v>9.1931508202085332</v>
      </c>
      <c r="T87" s="77">
        <f>$F87*'National calculations'!$E$49</f>
        <v>1.6528930364812513</v>
      </c>
      <c r="U87" s="77">
        <f>$F87*'National calculations'!$E$57</f>
        <v>1.7200544243662252</v>
      </c>
      <c r="V87" s="77">
        <f>$F87*'National calculations'!$E$58</f>
        <v>1.3057347455042883</v>
      </c>
      <c r="W87" s="77">
        <f>$F87*'National calculations'!$E$59</f>
        <v>1.2304038948021163</v>
      </c>
      <c r="X87" s="77">
        <f>$F87*'National calculations'!$E$60</f>
        <v>1.1174076187488609</v>
      </c>
      <c r="Y87" s="77">
        <f>$F87*'National calculations'!$E$61</f>
        <v>0.71564308167061852</v>
      </c>
      <c r="Z87" s="77">
        <f>$F87*'National calculations'!$E$62</f>
        <v>0.59009166383366873</v>
      </c>
      <c r="AA87" s="77">
        <f>$F87*'National calculations'!$E$51</f>
        <v>0.68524736751108628</v>
      </c>
      <c r="AB87" s="77">
        <f>$F87*'National calculations'!$E$52</f>
        <v>4.4245358694038961</v>
      </c>
      <c r="AC87" s="78">
        <f t="shared" si="27"/>
        <v>5889972.6694105538</v>
      </c>
      <c r="AD87" s="78">
        <f t="shared" si="27"/>
        <v>156869.2984332231</v>
      </c>
      <c r="AE87" s="78">
        <f t="shared" si="27"/>
        <v>0</v>
      </c>
      <c r="AF87" s="78">
        <f t="shared" si="27"/>
        <v>0</v>
      </c>
      <c r="AG87" s="78">
        <f t="shared" si="27"/>
        <v>0</v>
      </c>
      <c r="AH87" s="78">
        <f t="shared" si="27"/>
        <v>16361.681194963401</v>
      </c>
      <c r="AI87" s="78">
        <f t="shared" si="27"/>
        <v>29997.08892744956</v>
      </c>
      <c r="AJ87" s="78">
        <f t="shared" si="17"/>
        <v>51344.143473304612</v>
      </c>
      <c r="AK87" s="78">
        <f t="shared" si="37"/>
        <v>97702.913595717575</v>
      </c>
      <c r="AL87" s="78">
        <f t="shared" si="28"/>
        <v>288208.07507749356</v>
      </c>
      <c r="AM87" s="78">
        <f t="shared" si="28"/>
        <v>35393.521317151644</v>
      </c>
      <c r="AN87" s="77">
        <f t="shared" si="29"/>
        <v>9.1931508202085332</v>
      </c>
      <c r="AO87" s="77">
        <f t="shared" si="30"/>
        <v>0.24484377101553587</v>
      </c>
      <c r="AP87" s="77">
        <f t="shared" si="31"/>
        <v>0.1524960590944682</v>
      </c>
      <c r="AQ87" s="77">
        <f t="shared" si="32"/>
        <v>0.44983915045136169</v>
      </c>
      <c r="AR87" s="77">
        <f t="shared" si="33"/>
        <v>5.5242697681210706E-2</v>
      </c>
      <c r="AS87" s="77">
        <f t="shared" si="38"/>
        <v>10.095572498451109</v>
      </c>
      <c r="AT87" s="77">
        <v>0</v>
      </c>
      <c r="AU87" s="77">
        <v>0</v>
      </c>
      <c r="AV87" s="77">
        <f t="shared" si="34"/>
        <v>10.1</v>
      </c>
      <c r="AW87" s="221"/>
      <c r="AX87" s="76">
        <v>678.47</v>
      </c>
      <c r="AY87" s="76">
        <f t="shared" si="35"/>
        <v>1802.49</v>
      </c>
      <c r="BA87" s="24"/>
      <c r="BC87" s="24"/>
    </row>
    <row r="88" spans="1:55" x14ac:dyDescent="0.35">
      <c r="A88" s="75" t="s">
        <v>104</v>
      </c>
      <c r="B88" s="74">
        <v>311</v>
      </c>
      <c r="C88" s="75" t="s">
        <v>115</v>
      </c>
      <c r="D88" s="138">
        <f>'2YO 2026-27 rates'!D85</f>
        <v>9.17</v>
      </c>
      <c r="E88" s="138">
        <f t="shared" si="36"/>
        <v>9.17</v>
      </c>
      <c r="F88" s="76">
        <f>ACA!P95</f>
        <v>1.1970502658969706</v>
      </c>
      <c r="G88" s="76">
        <f>'Formula factor data'!L92</f>
        <v>416.95</v>
      </c>
      <c r="H88" s="76">
        <f>'Formula factor data'!M92</f>
        <v>1365.26</v>
      </c>
      <c r="I88" s="76">
        <f>'Formula factor data'!N92</f>
        <v>1782.21</v>
      </c>
      <c r="J88" s="76">
        <f>'Formula factor data'!X92</f>
        <v>328.19609396138236</v>
      </c>
      <c r="K88" s="76">
        <f>'Formula factor data'!Y92</f>
        <v>15.142609822235613</v>
      </c>
      <c r="L88" s="76">
        <f>'Formula factor data'!Z92</f>
        <v>49.938394094606814</v>
      </c>
      <c r="M88" s="76">
        <f>'Formula factor data'!AA92</f>
        <v>56.596846640554389</v>
      </c>
      <c r="N88" s="76">
        <f>'Formula factor data'!AB92</f>
        <v>153.03701416089183</v>
      </c>
      <c r="O88" s="76">
        <f>'Formula factor data'!AC92</f>
        <v>234.44196625489607</v>
      </c>
      <c r="P88" s="76">
        <f>'Formula factor data'!AD92</f>
        <v>328.08987948177162</v>
      </c>
      <c r="Q88" s="76">
        <f>'Formula factor data'!AE92</f>
        <v>549.53786965981806</v>
      </c>
      <c r="R88" s="76">
        <f>'Formula factor data'!AF92</f>
        <v>36.169169662530443</v>
      </c>
      <c r="S88" s="77">
        <f>$F88*'National calculations'!$E$48</f>
        <v>8.5646208876296903</v>
      </c>
      <c r="T88" s="77">
        <f>$F88*'National calculations'!$E$49</f>
        <v>1.5398857804166723</v>
      </c>
      <c r="U88" s="77">
        <f>$F88*'National calculations'!$E$57</f>
        <v>1.6024553865040008</v>
      </c>
      <c r="V88" s="77">
        <f>$F88*'National calculations'!$E$58</f>
        <v>1.2164624831855193</v>
      </c>
      <c r="W88" s="77">
        <f>$F88*'National calculations'!$E$59</f>
        <v>1.1462819553094301</v>
      </c>
      <c r="X88" s="77">
        <f>$F88*'National calculations'!$E$60</f>
        <v>1.0410111634952988</v>
      </c>
      <c r="Y88" s="77">
        <f>$F88*'National calculations'!$E$61</f>
        <v>0.66671501482283169</v>
      </c>
      <c r="Z88" s="77">
        <f>$F88*'National calculations'!$E$62</f>
        <v>0.54974746836268651</v>
      </c>
      <c r="AA88" s="77">
        <f>$F88*'National calculations'!$E$51</f>
        <v>0.63839743649996827</v>
      </c>
      <c r="AB88" s="77">
        <f>$F88*'National calculations'!$E$52</f>
        <v>4.1220331381775175</v>
      </c>
      <c r="AC88" s="78">
        <f t="shared" si="27"/>
        <v>8700453.2055212315</v>
      </c>
      <c r="AD88" s="78">
        <f t="shared" si="27"/>
        <v>288069.16401927324</v>
      </c>
      <c r="AE88" s="78">
        <f t="shared" si="27"/>
        <v>13831.253304960814</v>
      </c>
      <c r="AF88" s="78">
        <f t="shared" si="27"/>
        <v>34626.464245374817</v>
      </c>
      <c r="AG88" s="78">
        <f t="shared" si="27"/>
        <v>36979.2880979451</v>
      </c>
      <c r="AH88" s="78">
        <f t="shared" si="27"/>
        <v>90808.54689660162</v>
      </c>
      <c r="AI88" s="78">
        <f t="shared" si="27"/>
        <v>89094.40803383429</v>
      </c>
      <c r="AJ88" s="78">
        <f t="shared" si="17"/>
        <v>102808.95096509803</v>
      </c>
      <c r="AK88" s="78">
        <f t="shared" si="37"/>
        <v>368148.9115438147</v>
      </c>
      <c r="AL88" s="78">
        <f t="shared" si="28"/>
        <v>199969.43333277447</v>
      </c>
      <c r="AM88" s="78">
        <f t="shared" si="28"/>
        <v>84981.594079709786</v>
      </c>
      <c r="AN88" s="77">
        <f t="shared" si="29"/>
        <v>8.5646208876296903</v>
      </c>
      <c r="AO88" s="77">
        <f t="shared" si="30"/>
        <v>0.28357180033746121</v>
      </c>
      <c r="AP88" s="77">
        <f t="shared" si="31"/>
        <v>0.36240133508969269</v>
      </c>
      <c r="AQ88" s="77">
        <f t="shared" si="32"/>
        <v>0.1968474911769553</v>
      </c>
      <c r="AR88" s="77">
        <f t="shared" si="33"/>
        <v>8.3654853204344834E-2</v>
      </c>
      <c r="AS88" s="77">
        <f t="shared" si="38"/>
        <v>9.4910963674381463</v>
      </c>
      <c r="AT88" s="77">
        <v>0</v>
      </c>
      <c r="AU88" s="77">
        <v>0</v>
      </c>
      <c r="AV88" s="77">
        <f t="shared" si="34"/>
        <v>9.49</v>
      </c>
      <c r="AW88" s="221"/>
      <c r="AX88" s="76">
        <v>1126.6500000000001</v>
      </c>
      <c r="AY88" s="76">
        <f t="shared" si="35"/>
        <v>2908.86</v>
      </c>
      <c r="BA88" s="24"/>
      <c r="BC88" s="24"/>
    </row>
    <row r="89" spans="1:55" x14ac:dyDescent="0.35">
      <c r="A89" s="75" t="s">
        <v>104</v>
      </c>
      <c r="B89" s="74">
        <v>312</v>
      </c>
      <c r="C89" s="75" t="s">
        <v>116</v>
      </c>
      <c r="D89" s="138">
        <f>'2YO 2026-27 rates'!D86</f>
        <v>9.85</v>
      </c>
      <c r="E89" s="138">
        <f t="shared" si="36"/>
        <v>9.85</v>
      </c>
      <c r="F89" s="76">
        <f>ACA!P96</f>
        <v>1.2799667092534814</v>
      </c>
      <c r="G89" s="76">
        <f>'Formula factor data'!L93</f>
        <v>404.6</v>
      </c>
      <c r="H89" s="76">
        <f>'Formula factor data'!M93</f>
        <v>1150.72</v>
      </c>
      <c r="I89" s="76">
        <f>'Formula factor data'!N93</f>
        <v>1555.3200000000002</v>
      </c>
      <c r="J89" s="76">
        <f>'Formula factor data'!X93</f>
        <v>335.48953578336557</v>
      </c>
      <c r="K89" s="76">
        <f>'Formula factor data'!Y93</f>
        <v>0</v>
      </c>
      <c r="L89" s="76">
        <f>'Formula factor data'!Z93</f>
        <v>7.9078862671537182</v>
      </c>
      <c r="M89" s="76">
        <f>'Formula factor data'!AA93</f>
        <v>17.658386810149079</v>
      </c>
      <c r="N89" s="76">
        <f>'Formula factor data'!AB93</f>
        <v>57.735247309704818</v>
      </c>
      <c r="O89" s="76">
        <f>'Formula factor data'!AC93</f>
        <v>317.77418698785664</v>
      </c>
      <c r="P89" s="76">
        <f>'Formula factor data'!AD93</f>
        <v>352.78385822884792</v>
      </c>
      <c r="Q89" s="76">
        <f>'Formula factor data'!AE93</f>
        <v>811.02531068457608</v>
      </c>
      <c r="R89" s="76">
        <f>'Formula factor data'!AF93</f>
        <v>29.513691084611018</v>
      </c>
      <c r="S89" s="77">
        <f>$F89*'National calculations'!$E$48</f>
        <v>9.1578690768918261</v>
      </c>
      <c r="T89" s="77">
        <f>$F89*'National calculations'!$E$49</f>
        <v>1.6465495152028982</v>
      </c>
      <c r="U89" s="77">
        <f>$F89*'National calculations'!$E$57</f>
        <v>1.7134531491475209</v>
      </c>
      <c r="V89" s="77">
        <f>$F89*'National calculations'!$E$58</f>
        <v>1.3007235584769505</v>
      </c>
      <c r="W89" s="77">
        <f>$F89*'National calculations'!$E$59</f>
        <v>1.2256818147186634</v>
      </c>
      <c r="X89" s="77">
        <f>$F89*'National calculations'!$E$60</f>
        <v>1.1131191990812352</v>
      </c>
      <c r="Y89" s="77">
        <f>$F89*'National calculations'!$E$61</f>
        <v>0.71289656570371229</v>
      </c>
      <c r="Z89" s="77">
        <f>$F89*'National calculations'!$E$62</f>
        <v>0.58782699277323724</v>
      </c>
      <c r="AA89" s="77">
        <f>$F89*'National calculations'!$E$51</f>
        <v>0.68261750510571495</v>
      </c>
      <c r="AB89" s="77">
        <f>$F89*'National calculations'!$E$52</f>
        <v>4.4075552561307276</v>
      </c>
      <c r="AC89" s="78">
        <f t="shared" si="27"/>
        <v>8118747.6516226949</v>
      </c>
      <c r="AD89" s="78">
        <f t="shared" si="27"/>
        <v>314868.07552485523</v>
      </c>
      <c r="AE89" s="78">
        <f t="shared" si="27"/>
        <v>0</v>
      </c>
      <c r="AF89" s="78">
        <f t="shared" si="27"/>
        <v>5863.0051603026204</v>
      </c>
      <c r="AG89" s="78">
        <f t="shared" si="27"/>
        <v>12336.831246566551</v>
      </c>
      <c r="AH89" s="78">
        <f t="shared" si="27"/>
        <v>36631.74097915733</v>
      </c>
      <c r="AI89" s="78">
        <f t="shared" si="27"/>
        <v>129127.87214657143</v>
      </c>
      <c r="AJ89" s="78">
        <f t="shared" si="17"/>
        <v>118204.24845451413</v>
      </c>
      <c r="AK89" s="78">
        <f t="shared" si="37"/>
        <v>302163.6979871121</v>
      </c>
      <c r="AL89" s="78">
        <f t="shared" si="28"/>
        <v>315563.44226954278</v>
      </c>
      <c r="AM89" s="78">
        <f t="shared" si="28"/>
        <v>74147.437832643656</v>
      </c>
      <c r="AN89" s="77">
        <f t="shared" si="29"/>
        <v>9.1578690768918243</v>
      </c>
      <c r="AO89" s="77">
        <f t="shared" si="30"/>
        <v>0.35516815349879505</v>
      </c>
      <c r="AP89" s="77">
        <f t="shared" si="31"/>
        <v>0.34083773812114715</v>
      </c>
      <c r="AQ89" s="77">
        <f t="shared" si="32"/>
        <v>0.35595252048266113</v>
      </c>
      <c r="AR89" s="77">
        <f t="shared" si="33"/>
        <v>8.3637595007969981E-2</v>
      </c>
      <c r="AS89" s="77">
        <f t="shared" si="38"/>
        <v>10.293465084002397</v>
      </c>
      <c r="AT89" s="77">
        <v>0</v>
      </c>
      <c r="AU89" s="77">
        <v>0</v>
      </c>
      <c r="AV89" s="77">
        <f t="shared" si="34"/>
        <v>10.29</v>
      </c>
      <c r="AW89" s="221"/>
      <c r="AX89" s="76">
        <v>949.6</v>
      </c>
      <c r="AY89" s="76">
        <f t="shared" si="35"/>
        <v>2504.92</v>
      </c>
      <c r="BA89" s="24"/>
      <c r="BC89" s="24"/>
    </row>
    <row r="90" spans="1:55" x14ac:dyDescent="0.35">
      <c r="A90" s="75" t="s">
        <v>104</v>
      </c>
      <c r="B90" s="74">
        <v>313</v>
      </c>
      <c r="C90" s="75" t="s">
        <v>117</v>
      </c>
      <c r="D90" s="138">
        <f>'2YO 2026-27 rates'!D87</f>
        <v>10.15</v>
      </c>
      <c r="E90" s="138">
        <f t="shared" si="36"/>
        <v>10.15</v>
      </c>
      <c r="F90" s="76">
        <f>ACA!P97</f>
        <v>1.3032476065103364</v>
      </c>
      <c r="G90" s="76">
        <f>'Formula factor data'!L94</f>
        <v>456.09</v>
      </c>
      <c r="H90" s="76">
        <f>'Formula factor data'!M94</f>
        <v>700.14</v>
      </c>
      <c r="I90" s="76">
        <f>'Formula factor data'!N94</f>
        <v>1156.23</v>
      </c>
      <c r="J90" s="76">
        <f>'Formula factor data'!X94</f>
        <v>247.3764166510407</v>
      </c>
      <c r="K90" s="76">
        <f>'Formula factor data'!Y94</f>
        <v>0</v>
      </c>
      <c r="L90" s="76">
        <f>'Formula factor data'!Z94</f>
        <v>28.147439973321475</v>
      </c>
      <c r="M90" s="76">
        <f>'Formula factor data'!AA94</f>
        <v>24.163099155180078</v>
      </c>
      <c r="N90" s="76">
        <f>'Formula factor data'!AB94</f>
        <v>55.587980769230775</v>
      </c>
      <c r="O90" s="76">
        <f>'Formula factor data'!AC94</f>
        <v>145.17138561582925</v>
      </c>
      <c r="P90" s="76">
        <f>'Formula factor data'!AD94</f>
        <v>254.54796742996888</v>
      </c>
      <c r="Q90" s="76">
        <f>'Formula factor data'!AE94</f>
        <v>746.28231504714006</v>
      </c>
      <c r="R90" s="76">
        <f>'Formula factor data'!AF94</f>
        <v>19.090660445082555</v>
      </c>
      <c r="S90" s="77">
        <f>$F90*'National calculations'!$E$48</f>
        <v>9.324438572433781</v>
      </c>
      <c r="T90" s="77">
        <f>$F90*'National calculations'!$E$49</f>
        <v>1.6764980676258905</v>
      </c>
      <c r="U90" s="77">
        <f>$F90*'National calculations'!$E$57</f>
        <v>1.7446185899604336</v>
      </c>
      <c r="V90" s="77">
        <f>$F90*'National calculations'!$E$58</f>
        <v>1.3243819952984319</v>
      </c>
      <c r="W90" s="77">
        <f>$F90*'National calculations'!$E$59</f>
        <v>1.2479753417235209</v>
      </c>
      <c r="X90" s="77">
        <f>$F90*'National calculations'!$E$60</f>
        <v>1.1333653613611567</v>
      </c>
      <c r="Y90" s="77">
        <f>$F90*'National calculations'!$E$61</f>
        <v>0.72586320896163947</v>
      </c>
      <c r="Z90" s="77">
        <f>$F90*'National calculations'!$E$62</f>
        <v>0.59851878633679123</v>
      </c>
      <c r="AA90" s="77">
        <f>$F90*'National calculations'!$E$51</f>
        <v>0.69503341240018324</v>
      </c>
      <c r="AB90" s="77">
        <f>$F90*'National calculations'!$E$52</f>
        <v>4.4877228419984396</v>
      </c>
      <c r="AC90" s="78">
        <f t="shared" si="27"/>
        <v>6145281.4980449136</v>
      </c>
      <c r="AD90" s="78">
        <f t="shared" si="27"/>
        <v>236393.86816026154</v>
      </c>
      <c r="AE90" s="78">
        <f t="shared" si="27"/>
        <v>0</v>
      </c>
      <c r="AF90" s="78">
        <f t="shared" si="27"/>
        <v>21248.438747213891</v>
      </c>
      <c r="AG90" s="78">
        <f t="shared" si="27"/>
        <v>17188.322597412549</v>
      </c>
      <c r="AH90" s="78">
        <f t="shared" si="27"/>
        <v>35910.850389758074</v>
      </c>
      <c r="AI90" s="78">
        <f t="shared" si="27"/>
        <v>60063.50365313264</v>
      </c>
      <c r="AJ90" s="78">
        <f t="shared" si="17"/>
        <v>86840.492102488759</v>
      </c>
      <c r="AK90" s="78">
        <f t="shared" si="37"/>
        <v>221251.60749000593</v>
      </c>
      <c r="AL90" s="78">
        <f t="shared" si="28"/>
        <v>295653.95210343972</v>
      </c>
      <c r="AM90" s="78">
        <f t="shared" si="28"/>
        <v>48833.947980492856</v>
      </c>
      <c r="AN90" s="77">
        <f t="shared" si="29"/>
        <v>9.3244385724337828</v>
      </c>
      <c r="AO90" s="77">
        <f t="shared" si="30"/>
        <v>0.35868822335667377</v>
      </c>
      <c r="AP90" s="77">
        <f t="shared" si="31"/>
        <v>0.33571237114998509</v>
      </c>
      <c r="AQ90" s="77">
        <f t="shared" si="32"/>
        <v>0.44860550586053149</v>
      </c>
      <c r="AR90" s="77">
        <f t="shared" si="33"/>
        <v>7.4097362071761749E-2</v>
      </c>
      <c r="AS90" s="77">
        <f t="shared" si="38"/>
        <v>10.541542034872736</v>
      </c>
      <c r="AT90" s="77">
        <v>0</v>
      </c>
      <c r="AU90" s="77">
        <v>0</v>
      </c>
      <c r="AV90" s="77">
        <f t="shared" si="34"/>
        <v>10.54</v>
      </c>
      <c r="AW90" s="221"/>
      <c r="AX90" s="76">
        <v>577.77</v>
      </c>
      <c r="AY90" s="76">
        <f t="shared" si="35"/>
        <v>1734</v>
      </c>
      <c r="BA90" s="24"/>
      <c r="BC90" s="24"/>
    </row>
    <row r="91" spans="1:55" x14ac:dyDescent="0.35">
      <c r="A91" s="75" t="s">
        <v>104</v>
      </c>
      <c r="B91" s="74">
        <v>314</v>
      </c>
      <c r="C91" s="75" t="s">
        <v>118</v>
      </c>
      <c r="D91" s="138">
        <f>'2YO 2026-27 rates'!D88</f>
        <v>10.09</v>
      </c>
      <c r="E91" s="138">
        <f t="shared" si="36"/>
        <v>10.09</v>
      </c>
      <c r="F91" s="76">
        <f>ACA!P98</f>
        <v>1.3574155670039807</v>
      </c>
      <c r="G91" s="76">
        <f>'Formula factor data'!L95</f>
        <v>174.25</v>
      </c>
      <c r="H91" s="76">
        <f>'Formula factor data'!M95</f>
        <v>707.96</v>
      </c>
      <c r="I91" s="76">
        <f>'Formula factor data'!N95</f>
        <v>882.21</v>
      </c>
      <c r="J91" s="76">
        <f>'Formula factor data'!X95</f>
        <v>135.1324394234515</v>
      </c>
      <c r="K91" s="76">
        <f>'Formula factor data'!Y95</f>
        <v>0</v>
      </c>
      <c r="L91" s="76">
        <f>'Formula factor data'!Z95</f>
        <v>0</v>
      </c>
      <c r="M91" s="76">
        <f>'Formula factor data'!AA95</f>
        <v>11.64165111039588</v>
      </c>
      <c r="N91" s="76">
        <f>'Formula factor data'!AB95</f>
        <v>0</v>
      </c>
      <c r="O91" s="76">
        <f>'Formula factor data'!AC95</f>
        <v>14.291783070486</v>
      </c>
      <c r="P91" s="76">
        <f>'Formula factor data'!AD95</f>
        <v>129.6671709044094</v>
      </c>
      <c r="Q91" s="76">
        <f>'Formula factor data'!AE95</f>
        <v>333.05199409962898</v>
      </c>
      <c r="R91" s="76">
        <f>'Formula factor data'!AF95</f>
        <v>17.333192994274167</v>
      </c>
      <c r="S91" s="77">
        <f>$F91*'National calculations'!$E$48</f>
        <v>9.7119979415773443</v>
      </c>
      <c r="T91" s="77">
        <f>$F91*'National calculations'!$E$49</f>
        <v>1.7461797464113946</v>
      </c>
      <c r="U91" s="77">
        <f>$F91*'National calculations'!$E$57</f>
        <v>1.8171316184788593</v>
      </c>
      <c r="V91" s="77">
        <f>$F91*'National calculations'!$E$58</f>
        <v>1.3794283819109594</v>
      </c>
      <c r="W91" s="77">
        <f>$F91*'National calculations'!$E$59</f>
        <v>1.2998459752622487</v>
      </c>
      <c r="X91" s="77">
        <f>$F91*'National calculations'!$E$60</f>
        <v>1.1804723652891851</v>
      </c>
      <c r="Y91" s="77">
        <f>$F91*'National calculations'!$E$61</f>
        <v>0.75603286316273621</v>
      </c>
      <c r="Z91" s="77">
        <f>$F91*'National calculations'!$E$62</f>
        <v>0.62339551874822197</v>
      </c>
      <c r="AA91" s="77">
        <f>$F91*'National calculations'!$E$51</f>
        <v>0.72392166221286935</v>
      </c>
      <c r="AB91" s="77">
        <f>$F91*'National calculations'!$E$52</f>
        <v>4.674249786224113</v>
      </c>
      <c r="AC91" s="78">
        <f t="shared" si="27"/>
        <v>4883772.3713022005</v>
      </c>
      <c r="AD91" s="78">
        <f t="shared" si="27"/>
        <v>134500.35141850554</v>
      </c>
      <c r="AE91" s="78">
        <f t="shared" si="27"/>
        <v>0</v>
      </c>
      <c r="AF91" s="78">
        <f t="shared" si="27"/>
        <v>0</v>
      </c>
      <c r="AG91" s="78">
        <f t="shared" si="27"/>
        <v>8625.4414045155627</v>
      </c>
      <c r="AH91" s="78">
        <f t="shared" si="27"/>
        <v>0</v>
      </c>
      <c r="AI91" s="78">
        <f t="shared" si="27"/>
        <v>6158.8828744537441</v>
      </c>
      <c r="AJ91" s="78">
        <f t="shared" si="17"/>
        <v>46075.341964224128</v>
      </c>
      <c r="AK91" s="78">
        <f t="shared" si="37"/>
        <v>60859.666243193438</v>
      </c>
      <c r="AL91" s="78">
        <f t="shared" si="28"/>
        <v>137429.02530799108</v>
      </c>
      <c r="AM91" s="78">
        <f t="shared" si="28"/>
        <v>46181.213979398381</v>
      </c>
      <c r="AN91" s="77">
        <f t="shared" si="29"/>
        <v>9.7119979415773425</v>
      </c>
      <c r="AO91" s="77">
        <f t="shared" si="30"/>
        <v>0.26747092960224395</v>
      </c>
      <c r="AP91" s="77">
        <f t="shared" si="31"/>
        <v>0.12102712991952513</v>
      </c>
      <c r="AQ91" s="77">
        <f t="shared" si="32"/>
        <v>0.2732949673795515</v>
      </c>
      <c r="AR91" s="77">
        <f t="shared" si="33"/>
        <v>9.1837174423399559E-2</v>
      </c>
      <c r="AS91" s="77">
        <f t="shared" si="38"/>
        <v>10.465628142902064</v>
      </c>
      <c r="AT91" s="77">
        <v>0</v>
      </c>
      <c r="AU91" s="77">
        <v>0</v>
      </c>
      <c r="AV91" s="77">
        <f t="shared" si="34"/>
        <v>10.47</v>
      </c>
      <c r="AW91" s="221"/>
      <c r="AX91" s="76">
        <v>584.23</v>
      </c>
      <c r="AY91" s="76">
        <f t="shared" si="35"/>
        <v>1466.44</v>
      </c>
      <c r="BA91" s="24"/>
      <c r="BC91" s="24"/>
    </row>
    <row r="92" spans="1:55" x14ac:dyDescent="0.35">
      <c r="A92" s="75" t="s">
        <v>104</v>
      </c>
      <c r="B92" s="74">
        <v>315</v>
      </c>
      <c r="C92" s="75" t="s">
        <v>119</v>
      </c>
      <c r="D92" s="138">
        <f>'2YO 2026-27 rates'!D89</f>
        <v>10.29</v>
      </c>
      <c r="E92" s="138">
        <f t="shared" si="36"/>
        <v>10.29</v>
      </c>
      <c r="F92" s="76">
        <f>ACA!P99</f>
        <v>1.3592254857750941</v>
      </c>
      <c r="G92" s="76">
        <f>'Formula factor data'!L96</f>
        <v>220.04</v>
      </c>
      <c r="H92" s="76">
        <f>'Formula factor data'!M96</f>
        <v>680.36</v>
      </c>
      <c r="I92" s="76">
        <f>'Formula factor data'!N96</f>
        <v>900.4</v>
      </c>
      <c r="J92" s="76">
        <f>'Formula factor data'!X96</f>
        <v>212.11003952569169</v>
      </c>
      <c r="K92" s="76">
        <f>'Formula factor data'!Y96</f>
        <v>0</v>
      </c>
      <c r="L92" s="76">
        <f>'Formula factor data'!Z96</f>
        <v>17.885624673288028</v>
      </c>
      <c r="M92" s="76">
        <f>'Formula factor data'!AA96</f>
        <v>24.676782913897394</v>
      </c>
      <c r="N92" s="76">
        <f>'Formula factor data'!AB96</f>
        <v>23.063042341871405</v>
      </c>
      <c r="O92" s="76">
        <f>'Formula factor data'!AC96</f>
        <v>132.05777014412664</v>
      </c>
      <c r="P92" s="76">
        <f>'Formula factor data'!AD96</f>
        <v>70.063236502128291</v>
      </c>
      <c r="Q92" s="76">
        <f>'Formula factor data'!AE96</f>
        <v>373.13215040892004</v>
      </c>
      <c r="R92" s="76">
        <f>'Formula factor data'!AF96</f>
        <v>11.850152761457108</v>
      </c>
      <c r="S92" s="77">
        <f>$F92*'National calculations'!$E$48</f>
        <v>9.7249474964570428</v>
      </c>
      <c r="T92" s="77">
        <f>$F92*'National calculations'!$E$49</f>
        <v>1.7485080263999198</v>
      </c>
      <c r="U92" s="77">
        <f>$F92*'National calculations'!$E$57</f>
        <v>1.8195545026020521</v>
      </c>
      <c r="V92" s="77">
        <f>$F92*'National calculations'!$E$58</f>
        <v>1.3812676516103173</v>
      </c>
      <c r="W92" s="77">
        <f>$F92*'National calculations'!$E$59</f>
        <v>1.3015791332481821</v>
      </c>
      <c r="X92" s="77">
        <f>$F92*'National calculations'!$E$60</f>
        <v>1.1820463557049816</v>
      </c>
      <c r="Y92" s="77">
        <f>$F92*'National calculations'!$E$61</f>
        <v>0.75704092444026894</v>
      </c>
      <c r="Z92" s="77">
        <f>$F92*'National calculations'!$E$62</f>
        <v>0.62422672717004724</v>
      </c>
      <c r="AA92" s="77">
        <f>$F92*'National calculations'!$E$51</f>
        <v>0.72488690781421938</v>
      </c>
      <c r="AB92" s="77">
        <f>$F92*'National calculations'!$E$52</f>
        <v>4.6804822272205229</v>
      </c>
      <c r="AC92" s="78">
        <f t="shared" si="27"/>
        <v>4991115.3537116554</v>
      </c>
      <c r="AD92" s="78">
        <f t="shared" si="27"/>
        <v>211399.38075668542</v>
      </c>
      <c r="AE92" s="78">
        <f t="shared" si="27"/>
        <v>0</v>
      </c>
      <c r="AF92" s="78">
        <f t="shared" si="27"/>
        <v>14081.75583033198</v>
      </c>
      <c r="AG92" s="78">
        <f t="shared" si="27"/>
        <v>18307.707858361751</v>
      </c>
      <c r="AH92" s="78">
        <f t="shared" si="27"/>
        <v>15539.103536456905</v>
      </c>
      <c r="AI92" s="78">
        <f t="shared" si="27"/>
        <v>56984.687741975198</v>
      </c>
      <c r="AJ92" s="78">
        <f t="shared" si="17"/>
        <v>24929.146545498781</v>
      </c>
      <c r="AK92" s="78">
        <f t="shared" si="37"/>
        <v>129842.40151262461</v>
      </c>
      <c r="AL92" s="78">
        <f t="shared" si="28"/>
        <v>154172.8081081156</v>
      </c>
      <c r="AM92" s="78">
        <f t="shared" si="28"/>
        <v>31614.724752213475</v>
      </c>
      <c r="AN92" s="77">
        <f t="shared" si="29"/>
        <v>9.7249474964570428</v>
      </c>
      <c r="AO92" s="77">
        <f t="shared" si="30"/>
        <v>0.41190149554717481</v>
      </c>
      <c r="AP92" s="77">
        <f t="shared" si="31"/>
        <v>0.25299165577993526</v>
      </c>
      <c r="AQ92" s="77">
        <f t="shared" si="32"/>
        <v>0.3003982793380634</v>
      </c>
      <c r="AR92" s="77">
        <f t="shared" si="33"/>
        <v>6.1599766092679031E-2</v>
      </c>
      <c r="AS92" s="77">
        <f t="shared" si="38"/>
        <v>10.751838693214896</v>
      </c>
      <c r="AT92" s="77">
        <v>0</v>
      </c>
      <c r="AU92" s="77">
        <v>0</v>
      </c>
      <c r="AV92" s="77">
        <f t="shared" si="34"/>
        <v>10.75</v>
      </c>
      <c r="AW92" s="221"/>
      <c r="AX92" s="76">
        <v>561.45000000000005</v>
      </c>
      <c r="AY92" s="76">
        <f t="shared" si="35"/>
        <v>1461.85</v>
      </c>
      <c r="BA92" s="24"/>
      <c r="BC92" s="24"/>
    </row>
    <row r="93" spans="1:55" x14ac:dyDescent="0.35">
      <c r="A93" s="75" t="s">
        <v>104</v>
      </c>
      <c r="B93" s="74">
        <v>317</v>
      </c>
      <c r="C93" s="75" t="s">
        <v>120</v>
      </c>
      <c r="D93" s="138">
        <f>'2YO 2026-27 rates'!D90</f>
        <v>9.3000000000000007</v>
      </c>
      <c r="E93" s="138">
        <f t="shared" si="36"/>
        <v>9.3000000000000007</v>
      </c>
      <c r="F93" s="76">
        <f>ACA!P100</f>
        <v>1.218659302644113</v>
      </c>
      <c r="G93" s="76">
        <f>'Formula factor data'!L97</f>
        <v>494.44</v>
      </c>
      <c r="H93" s="76">
        <f>'Formula factor data'!M97</f>
        <v>1218.2</v>
      </c>
      <c r="I93" s="76">
        <f>'Formula factor data'!N97</f>
        <v>1712.64</v>
      </c>
      <c r="J93" s="76">
        <f>'Formula factor data'!X97</f>
        <v>314.3266136534134</v>
      </c>
      <c r="K93" s="76">
        <f>'Formula factor data'!Y97</f>
        <v>0</v>
      </c>
      <c r="L93" s="76">
        <f>'Formula factor data'!Z97</f>
        <v>0</v>
      </c>
      <c r="M93" s="76">
        <f>'Formula factor data'!AA97</f>
        <v>10.064016416379069</v>
      </c>
      <c r="N93" s="76">
        <f>'Formula factor data'!AB97</f>
        <v>35.942915772782392</v>
      </c>
      <c r="O93" s="76">
        <f>'Formula factor data'!AC97</f>
        <v>218.37318160619347</v>
      </c>
      <c r="P93" s="76">
        <f>'Formula factor data'!AD97</f>
        <v>265.09897211081056</v>
      </c>
      <c r="Q93" s="76">
        <f>'Formula factor data'!AE97</f>
        <v>1055.9523227550721</v>
      </c>
      <c r="R93" s="76">
        <f>'Formula factor data'!AF97</f>
        <v>24.012626963829014</v>
      </c>
      <c r="S93" s="77">
        <f>$F93*'National calculations'!$E$48</f>
        <v>8.7192286035784061</v>
      </c>
      <c r="T93" s="77">
        <f>$F93*'National calculations'!$E$49</f>
        <v>1.5676836510353236</v>
      </c>
      <c r="U93" s="77">
        <f>$F93*'National calculations'!$E$57</f>
        <v>1.6313827576588571</v>
      </c>
      <c r="V93" s="77">
        <f>$F93*'National calculations'!$E$58</f>
        <v>1.2384219474198628</v>
      </c>
      <c r="W93" s="77">
        <f>$F93*'National calculations'!$E$59</f>
        <v>1.1669745273764078</v>
      </c>
      <c r="X93" s="77">
        <f>$F93*'National calculations'!$E$60</f>
        <v>1.0598033973112275</v>
      </c>
      <c r="Y93" s="77">
        <f>$F93*'National calculations'!$E$61</f>
        <v>0.67875049041280844</v>
      </c>
      <c r="Z93" s="77">
        <f>$F93*'National calculations'!$E$62</f>
        <v>0.55967145700705334</v>
      </c>
      <c r="AA93" s="77">
        <f>$F93*'National calculations'!$E$51</f>
        <v>0.6499217258783031</v>
      </c>
      <c r="AB93" s="77">
        <f>$F93*'National calculations'!$E$52</f>
        <v>4.1964436855817846</v>
      </c>
      <c r="AC93" s="78">
        <f t="shared" si="27"/>
        <v>8511752.8151105382</v>
      </c>
      <c r="AD93" s="78">
        <f t="shared" si="27"/>
        <v>280875.87518655905</v>
      </c>
      <c r="AE93" s="78">
        <f t="shared" si="27"/>
        <v>0</v>
      </c>
      <c r="AF93" s="78">
        <f t="shared" si="27"/>
        <v>0</v>
      </c>
      <c r="AG93" s="78">
        <f t="shared" si="27"/>
        <v>6694.3369565770527</v>
      </c>
      <c r="AH93" s="78">
        <f t="shared" si="27"/>
        <v>21712.681819801663</v>
      </c>
      <c r="AI93" s="78">
        <f t="shared" si="27"/>
        <v>84485.915341679181</v>
      </c>
      <c r="AJ93" s="78">
        <f t="shared" si="17"/>
        <v>84569.94694422785</v>
      </c>
      <c r="AK93" s="78">
        <f t="shared" si="37"/>
        <v>197462.88106228574</v>
      </c>
      <c r="AL93" s="78">
        <f t="shared" si="28"/>
        <v>391183.22294860223</v>
      </c>
      <c r="AM93" s="78">
        <f t="shared" si="28"/>
        <v>57437.552974056962</v>
      </c>
      <c r="AN93" s="77">
        <f t="shared" si="29"/>
        <v>8.7192286035784061</v>
      </c>
      <c r="AO93" s="77">
        <f t="shared" si="30"/>
        <v>0.28772228449046661</v>
      </c>
      <c r="AP93" s="77">
        <f t="shared" si="31"/>
        <v>0.20227608086160376</v>
      </c>
      <c r="AQ93" s="77">
        <f t="shared" si="32"/>
        <v>0.40071839735740106</v>
      </c>
      <c r="AR93" s="77">
        <f t="shared" si="33"/>
        <v>5.8837605566021557E-2</v>
      </c>
      <c r="AS93" s="77">
        <f t="shared" si="38"/>
        <v>9.6687829718538989</v>
      </c>
      <c r="AT93" s="77">
        <v>0</v>
      </c>
      <c r="AU93" s="77">
        <v>0</v>
      </c>
      <c r="AV93" s="77">
        <f t="shared" si="34"/>
        <v>9.67</v>
      </c>
      <c r="AW93" s="221"/>
      <c r="AX93" s="76">
        <v>1005.29</v>
      </c>
      <c r="AY93" s="76">
        <f t="shared" si="35"/>
        <v>2717.9300000000003</v>
      </c>
      <c r="BA93" s="24"/>
      <c r="BC93" s="24"/>
    </row>
    <row r="94" spans="1:55" x14ac:dyDescent="0.35">
      <c r="A94" s="75" t="s">
        <v>104</v>
      </c>
      <c r="B94" s="74">
        <v>318</v>
      </c>
      <c r="C94" s="75" t="s">
        <v>121</v>
      </c>
      <c r="D94" s="138">
        <f>'2YO 2026-27 rates'!D91</f>
        <v>10.08</v>
      </c>
      <c r="E94" s="138">
        <f t="shared" si="36"/>
        <v>10.08</v>
      </c>
      <c r="F94" s="76">
        <f>ACA!P101</f>
        <v>1.3900710904904618</v>
      </c>
      <c r="G94" s="76">
        <f>'Formula factor data'!L98</f>
        <v>136.74</v>
      </c>
      <c r="H94" s="76">
        <f>'Formula factor data'!M98</f>
        <v>672.43</v>
      </c>
      <c r="I94" s="76">
        <f>'Formula factor data'!N98</f>
        <v>809.17</v>
      </c>
      <c r="J94" s="76">
        <f>'Formula factor data'!X98</f>
        <v>99.873404093046901</v>
      </c>
      <c r="K94" s="76">
        <f>'Formula factor data'!Y98</f>
        <v>0</v>
      </c>
      <c r="L94" s="76">
        <f>'Formula factor data'!Z98</f>
        <v>0</v>
      </c>
      <c r="M94" s="76">
        <f>'Formula factor data'!AA98</f>
        <v>0</v>
      </c>
      <c r="N94" s="76">
        <f>'Formula factor data'!AB98</f>
        <v>11.888493583782777</v>
      </c>
      <c r="O94" s="76">
        <f>'Formula factor data'!AC98</f>
        <v>17.832740375674167</v>
      </c>
      <c r="P94" s="76">
        <f>'Formula factor data'!AD98</f>
        <v>31.000375674167749</v>
      </c>
      <c r="Q94" s="76">
        <f>'Formula factor data'!AE98</f>
        <v>267.70179813675304</v>
      </c>
      <c r="R94" s="76">
        <f>'Formula factor data'!AF98</f>
        <v>9.7539326971371167</v>
      </c>
      <c r="S94" s="77">
        <f>$F94*'National calculations'!$E$48</f>
        <v>9.9456407438194265</v>
      </c>
      <c r="T94" s="77">
        <f>$F94*'National calculations'!$E$49</f>
        <v>1.7881878205094484</v>
      </c>
      <c r="U94" s="77">
        <f>$F94*'National calculations'!$E$57</f>
        <v>1.8608465910249858</v>
      </c>
      <c r="V94" s="77">
        <f>$F94*'National calculations'!$E$58</f>
        <v>1.412613470559114</v>
      </c>
      <c r="W94" s="77">
        <f>$F94*'National calculations'!$E$59</f>
        <v>1.3311165395653173</v>
      </c>
      <c r="X94" s="77">
        <f>$F94*'National calculations'!$E$60</f>
        <v>1.2088711430746248</v>
      </c>
      <c r="Y94" s="77">
        <f>$F94*'National calculations'!$E$61</f>
        <v>0.77422084444105166</v>
      </c>
      <c r="Z94" s="77">
        <f>$F94*'National calculations'!$E$62</f>
        <v>0.63839262611806102</v>
      </c>
      <c r="AA94" s="77">
        <f>$F94*'National calculations'!$E$51</f>
        <v>0.74133714013827867</v>
      </c>
      <c r="AB94" s="77">
        <f>$F94*'National calculations'!$E$52</f>
        <v>4.7866988234873444</v>
      </c>
      <c r="AC94" s="78">
        <f t="shared" si="27"/>
        <v>4587197.0487855282</v>
      </c>
      <c r="AD94" s="78">
        <f t="shared" si="27"/>
        <v>101797.67073144283</v>
      </c>
      <c r="AE94" s="78">
        <f t="shared" si="27"/>
        <v>0</v>
      </c>
      <c r="AF94" s="78">
        <f t="shared" si="27"/>
        <v>0</v>
      </c>
      <c r="AG94" s="78">
        <f t="shared" si="27"/>
        <v>0</v>
      </c>
      <c r="AH94" s="78">
        <f t="shared" si="27"/>
        <v>8191.8443919958117</v>
      </c>
      <c r="AI94" s="78">
        <f t="shared" si="27"/>
        <v>7869.6932080409188</v>
      </c>
      <c r="AJ94" s="78">
        <f t="shared" si="17"/>
        <v>11280.534405248691</v>
      </c>
      <c r="AK94" s="78">
        <f t="shared" si="37"/>
        <v>27342.072005285423</v>
      </c>
      <c r="AL94" s="78">
        <f t="shared" si="28"/>
        <v>113120.65270112791</v>
      </c>
      <c r="AM94" s="78">
        <f t="shared" si="28"/>
        <v>26612.808754483758</v>
      </c>
      <c r="AN94" s="77">
        <f t="shared" si="29"/>
        <v>9.9456407438194265</v>
      </c>
      <c r="AO94" s="77">
        <f t="shared" si="30"/>
        <v>0.22071061061582237</v>
      </c>
      <c r="AP94" s="77">
        <f t="shared" si="31"/>
        <v>5.9281173767803709E-2</v>
      </c>
      <c r="AQ94" s="77">
        <f t="shared" si="32"/>
        <v>0.24526031049170791</v>
      </c>
      <c r="AR94" s="77">
        <f t="shared" si="33"/>
        <v>5.7700036044046346E-2</v>
      </c>
      <c r="AS94" s="77">
        <f t="shared" si="38"/>
        <v>10.528592874738811</v>
      </c>
      <c r="AT94" s="77">
        <v>0</v>
      </c>
      <c r="AU94" s="77">
        <v>0</v>
      </c>
      <c r="AV94" s="77">
        <f t="shared" si="34"/>
        <v>10.53</v>
      </c>
      <c r="AW94" s="221"/>
      <c r="AX94" s="76">
        <v>554.91</v>
      </c>
      <c r="AY94" s="76">
        <f t="shared" si="35"/>
        <v>1364.08</v>
      </c>
      <c r="BA94" s="24"/>
      <c r="BC94" s="24"/>
    </row>
    <row r="95" spans="1:55" x14ac:dyDescent="0.35">
      <c r="A95" s="75" t="s">
        <v>104</v>
      </c>
      <c r="B95" s="74">
        <v>319</v>
      </c>
      <c r="C95" s="75" t="s">
        <v>122</v>
      </c>
      <c r="D95" s="138">
        <f>'2YO 2026-27 rates'!D92</f>
        <v>10.25</v>
      </c>
      <c r="E95" s="138">
        <f t="shared" si="36"/>
        <v>10.25</v>
      </c>
      <c r="F95" s="76">
        <f>ACA!P102</f>
        <v>1.3146063574721225</v>
      </c>
      <c r="G95" s="76">
        <f>'Formula factor data'!L99</f>
        <v>248.93</v>
      </c>
      <c r="H95" s="76">
        <f>'Formula factor data'!M99</f>
        <v>888.5</v>
      </c>
      <c r="I95" s="76">
        <f>'Formula factor data'!N99</f>
        <v>1137.43</v>
      </c>
      <c r="J95" s="76">
        <f>'Formula factor data'!X99</f>
        <v>183.10887756788017</v>
      </c>
      <c r="K95" s="76">
        <f>'Formula factor data'!Y99</f>
        <v>0</v>
      </c>
      <c r="L95" s="76">
        <f>'Formula factor data'!Z99</f>
        <v>25.460720194647202</v>
      </c>
      <c r="M95" s="76">
        <f>'Formula factor data'!AA99</f>
        <v>52.950918085969185</v>
      </c>
      <c r="N95" s="76">
        <f>'Formula factor data'!AB99</f>
        <v>16.604817518248176</v>
      </c>
      <c r="O95" s="76">
        <f>'Formula factor data'!AC99</f>
        <v>164.57219140308192</v>
      </c>
      <c r="P95" s="76">
        <f>'Formula factor data'!AD99</f>
        <v>29.611924574209247</v>
      </c>
      <c r="Q95" s="76">
        <f>'Formula factor data'!AE99</f>
        <v>464.05776251799301</v>
      </c>
      <c r="R95" s="76">
        <f>'Formula factor data'!AF99</f>
        <v>24.516905974202309</v>
      </c>
      <c r="S95" s="77">
        <f>$F95*'National calculations'!$E$48</f>
        <v>9.4057078378240693</v>
      </c>
      <c r="T95" s="77">
        <f>$F95*'National calculations'!$E$49</f>
        <v>1.6911099678840991</v>
      </c>
      <c r="U95" s="77">
        <f>$F95*'National calculations'!$E$57</f>
        <v>1.759824210126294</v>
      </c>
      <c r="V95" s="77">
        <f>$F95*'National calculations'!$E$58</f>
        <v>1.3359249478330997</v>
      </c>
      <c r="W95" s="77">
        <f>$F95*'National calculations'!$E$59</f>
        <v>1.2588523546888808</v>
      </c>
      <c r="X95" s="77">
        <f>$F95*'National calculations'!$E$60</f>
        <v>1.1432434649725551</v>
      </c>
      <c r="Y95" s="77">
        <f>$F95*'National calculations'!$E$61</f>
        <v>0.73218963487006317</v>
      </c>
      <c r="Z95" s="77">
        <f>$F95*'National calculations'!$E$62</f>
        <v>0.6037353129630354</v>
      </c>
      <c r="AA95" s="77">
        <f>$F95*'National calculations'!$E$51</f>
        <v>0.70109113420388047</v>
      </c>
      <c r="AB95" s="77">
        <f>$F95*'National calculations'!$E$52</f>
        <v>4.5268366112416247</v>
      </c>
      <c r="AC95" s="78">
        <f t="shared" si="27"/>
        <v>6098050.5316064516</v>
      </c>
      <c r="AD95" s="78">
        <f t="shared" si="27"/>
        <v>176504.63139597341</v>
      </c>
      <c r="AE95" s="78">
        <f t="shared" si="27"/>
        <v>0</v>
      </c>
      <c r="AF95" s="78">
        <f t="shared" si="27"/>
        <v>19387.75843976151</v>
      </c>
      <c r="AG95" s="78">
        <f t="shared" si="27"/>
        <v>37994.711111812401</v>
      </c>
      <c r="AH95" s="78">
        <f t="shared" si="27"/>
        <v>10820.508995435446</v>
      </c>
      <c r="AI95" s="78">
        <f t="shared" si="27"/>
        <v>68683.890057917568</v>
      </c>
      <c r="AJ95" s="78">
        <f t="shared" si="17"/>
        <v>10190.32579364137</v>
      </c>
      <c r="AK95" s="78">
        <f t="shared" si="37"/>
        <v>147077.19439856827</v>
      </c>
      <c r="AL95" s="78">
        <f t="shared" si="28"/>
        <v>185447.6663441172</v>
      </c>
      <c r="AM95" s="78">
        <f t="shared" si="28"/>
        <v>63260.895708280885</v>
      </c>
      <c r="AN95" s="77">
        <f t="shared" si="29"/>
        <v>9.4057078378240693</v>
      </c>
      <c r="AO95" s="77">
        <f t="shared" si="30"/>
        <v>0.27224290555296699</v>
      </c>
      <c r="AP95" s="77">
        <f t="shared" si="31"/>
        <v>0.22685366625772424</v>
      </c>
      <c r="AQ95" s="77">
        <f t="shared" si="32"/>
        <v>0.28603675220440355</v>
      </c>
      <c r="AR95" s="77">
        <f t="shared" si="33"/>
        <v>9.7574380452764148E-2</v>
      </c>
      <c r="AS95" s="77">
        <f>(AC95+AD95+AK95+AL95+AM95)/($I95*15*38)</f>
        <v>10.288415542291927</v>
      </c>
      <c r="AT95" s="77">
        <v>0</v>
      </c>
      <c r="AU95" s="77">
        <v>0</v>
      </c>
      <c r="AV95" s="77">
        <f t="shared" si="34"/>
        <v>10.29</v>
      </c>
      <c r="AW95" s="221"/>
      <c r="AX95" s="76">
        <v>733.21</v>
      </c>
      <c r="AY95" s="76">
        <f t="shared" si="35"/>
        <v>1870.64</v>
      </c>
      <c r="BA95" s="24"/>
      <c r="BC95" s="24"/>
    </row>
    <row r="96" spans="1:55" x14ac:dyDescent="0.35">
      <c r="A96" s="75" t="s">
        <v>104</v>
      </c>
      <c r="B96" s="74">
        <v>320</v>
      </c>
      <c r="C96" s="75" t="s">
        <v>123</v>
      </c>
      <c r="D96" s="138">
        <f>'2YO 2026-27 rates'!D93</f>
        <v>9.2799999999999994</v>
      </c>
      <c r="E96" s="138">
        <f t="shared" si="36"/>
        <v>9.2799999999999994</v>
      </c>
      <c r="F96" s="76">
        <f>ACA!P103</f>
        <v>1.1934940480464986</v>
      </c>
      <c r="G96" s="76">
        <f>'Formula factor data'!L100</f>
        <v>427.45</v>
      </c>
      <c r="H96" s="76">
        <f>'Formula factor data'!M100</f>
        <v>1188.4100000000001</v>
      </c>
      <c r="I96" s="76">
        <f>'Formula factor data'!N100</f>
        <v>1615.8600000000001</v>
      </c>
      <c r="J96" s="76">
        <f>'Formula factor data'!X100</f>
        <v>355.7366689871215</v>
      </c>
      <c r="K96" s="76">
        <f>'Formula factor data'!Y100</f>
        <v>0</v>
      </c>
      <c r="L96" s="76">
        <f>'Formula factor data'!Z100</f>
        <v>39.329890470395263</v>
      </c>
      <c r="M96" s="76">
        <f>'Formula factor data'!AA100</f>
        <v>62.329326419387279</v>
      </c>
      <c r="N96" s="76">
        <f>'Formula factor data'!AB100</f>
        <v>65.663817133181652</v>
      </c>
      <c r="O96" s="76">
        <f>'Formula factor data'!AC100</f>
        <v>299.59116567014132</v>
      </c>
      <c r="P96" s="76">
        <f>'Formula factor data'!AD100</f>
        <v>369.10247208847028</v>
      </c>
      <c r="Q96" s="76">
        <f>'Formula factor data'!AE100</f>
        <v>645.95337036940816</v>
      </c>
      <c r="R96" s="76">
        <f>'Formula factor data'!AF100</f>
        <v>25.637646682994358</v>
      </c>
      <c r="S96" s="77">
        <f>$F96*'National calculations'!$E$48</f>
        <v>8.5391769622150022</v>
      </c>
      <c r="T96" s="77">
        <f>$F96*'National calculations'!$E$49</f>
        <v>1.5353110608280154</v>
      </c>
      <c r="U96" s="77">
        <f>$F96*'National calculations'!$E$57</f>
        <v>1.5976947840360665</v>
      </c>
      <c r="V96" s="77">
        <f>$F96*'National calculations'!$E$58</f>
        <v>1.212848595180664</v>
      </c>
      <c r="W96" s="77">
        <f>$F96*'National calculations'!$E$59</f>
        <v>1.1428765608433165</v>
      </c>
      <c r="X96" s="77">
        <f>$F96*'National calculations'!$E$60</f>
        <v>1.0379185093372978</v>
      </c>
      <c r="Y96" s="77">
        <f>$F96*'National calculations'!$E$61</f>
        <v>0.66473432620478601</v>
      </c>
      <c r="Z96" s="77">
        <f>$F96*'National calculations'!$E$62</f>
        <v>0.54811426897587689</v>
      </c>
      <c r="AA96" s="77">
        <f>$F96*'National calculations'!$E$51</f>
        <v>0.63650087423850332</v>
      </c>
      <c r="AB96" s="77">
        <f>$F96*'National calculations'!$E$52</f>
        <v>4.1097873300908869</v>
      </c>
      <c r="AC96" s="78">
        <f t="shared" si="27"/>
        <v>7864925.2571138991</v>
      </c>
      <c r="AD96" s="78">
        <f t="shared" si="27"/>
        <v>311314.87230368401</v>
      </c>
      <c r="AE96" s="78">
        <f t="shared" si="27"/>
        <v>0</v>
      </c>
      <c r="AF96" s="78">
        <f t="shared" si="27"/>
        <v>27189.685371208117</v>
      </c>
      <c r="AG96" s="78">
        <f t="shared" si="27"/>
        <v>40603.793944185782</v>
      </c>
      <c r="AH96" s="78">
        <f t="shared" si="27"/>
        <v>38847.603981873217</v>
      </c>
      <c r="AI96" s="78">
        <f t="shared" si="27"/>
        <v>113514.66303972925</v>
      </c>
      <c r="AJ96" s="78">
        <f t="shared" si="17"/>
        <v>115316.88904959771</v>
      </c>
      <c r="AK96" s="78">
        <f t="shared" si="37"/>
        <v>335472.63538659411</v>
      </c>
      <c r="AL96" s="78">
        <f t="shared" si="28"/>
        <v>234355.43442573855</v>
      </c>
      <c r="AM96" s="78">
        <f t="shared" si="28"/>
        <v>60058.207041336616</v>
      </c>
      <c r="AN96" s="77">
        <f t="shared" si="29"/>
        <v>8.5391769622150022</v>
      </c>
      <c r="AO96" s="77">
        <f t="shared" si="30"/>
        <v>0.33800356629784889</v>
      </c>
      <c r="AP96" s="77">
        <f t="shared" si="31"/>
        <v>0.36423234880148997</v>
      </c>
      <c r="AQ96" s="77">
        <f t="shared" si="32"/>
        <v>0.2544464773912567</v>
      </c>
      <c r="AR96" s="77">
        <f t="shared" si="33"/>
        <v>6.5206933466461739E-2</v>
      </c>
      <c r="AS96" s="77">
        <f t="shared" si="38"/>
        <v>9.5610662881720589</v>
      </c>
      <c r="AT96" s="77">
        <v>0</v>
      </c>
      <c r="AU96" s="77">
        <v>0</v>
      </c>
      <c r="AV96" s="77">
        <f t="shared" si="34"/>
        <v>9.56</v>
      </c>
      <c r="AW96" s="221"/>
      <c r="AX96" s="76">
        <v>980.71</v>
      </c>
      <c r="AY96" s="76">
        <f t="shared" si="35"/>
        <v>2596.5700000000002</v>
      </c>
      <c r="BA96" s="24"/>
      <c r="BC96" s="24"/>
    </row>
    <row r="97" spans="1:55" x14ac:dyDescent="0.35">
      <c r="A97" s="75" t="s">
        <v>124</v>
      </c>
      <c r="B97" s="74">
        <v>867</v>
      </c>
      <c r="C97" s="75" t="s">
        <v>125</v>
      </c>
      <c r="D97" s="138">
        <f>'2YO 2026-27 rates'!D94</f>
        <v>9.8000000000000007</v>
      </c>
      <c r="E97" s="138">
        <f t="shared" si="36"/>
        <v>9.8000000000000007</v>
      </c>
      <c r="F97" s="76">
        <f>ACA!P104</f>
        <v>1.3382838673113735</v>
      </c>
      <c r="G97" s="76">
        <f>'Formula factor data'!L101</f>
        <v>146.99</v>
      </c>
      <c r="H97" s="76">
        <f>'Formula factor data'!M101</f>
        <v>648.9</v>
      </c>
      <c r="I97" s="76">
        <f>'Formula factor data'!N101</f>
        <v>795.89</v>
      </c>
      <c r="J97" s="76">
        <f>'Formula factor data'!X101</f>
        <v>94.135780181651185</v>
      </c>
      <c r="K97" s="76">
        <f>'Formula factor data'!Y101</f>
        <v>0</v>
      </c>
      <c r="L97" s="76">
        <f>'Formula factor data'!Z101</f>
        <v>0</v>
      </c>
      <c r="M97" s="76">
        <f>'Formula factor data'!AA101</f>
        <v>0</v>
      </c>
      <c r="N97" s="76">
        <f>'Formula factor data'!AB101</f>
        <v>0</v>
      </c>
      <c r="O97" s="76">
        <f>'Formula factor data'!AC101</f>
        <v>0</v>
      </c>
      <c r="P97" s="76">
        <f>'Formula factor data'!AD101</f>
        <v>89.823426812585495</v>
      </c>
      <c r="Q97" s="76">
        <f>'Formula factor data'!AE101</f>
        <v>142.23815761773301</v>
      </c>
      <c r="R97" s="76">
        <f>'Formula factor data'!AF101</f>
        <v>15.1256097894449</v>
      </c>
      <c r="S97" s="77">
        <f>$F97*'National calculations'!$E$48</f>
        <v>9.5751150056879464</v>
      </c>
      <c r="T97" s="77">
        <f>$F97*'National calculations'!$E$49</f>
        <v>1.7215687228385688</v>
      </c>
      <c r="U97" s="77">
        <f>$F97*'National calculations'!$E$57</f>
        <v>1.791520584340353</v>
      </c>
      <c r="V97" s="77">
        <f>$F97*'National calculations'!$E$58</f>
        <v>1.3599864289882977</v>
      </c>
      <c r="W97" s="77">
        <f>$F97*'National calculations'!$E$59</f>
        <v>1.2815256734697404</v>
      </c>
      <c r="X97" s="77">
        <f>$F97*'National calculations'!$E$60</f>
        <v>1.1638345401919072</v>
      </c>
      <c r="Y97" s="77">
        <f>$F97*'National calculations'!$E$61</f>
        <v>0.7453771774262774</v>
      </c>
      <c r="Z97" s="77">
        <f>$F97*'National calculations'!$E$62</f>
        <v>0.61460925156201907</v>
      </c>
      <c r="AA97" s="77">
        <f>$F97*'National calculations'!$E$51</f>
        <v>0.7137185584772916</v>
      </c>
      <c r="AB97" s="77">
        <f>$F97*'National calculations'!$E$52</f>
        <v>4.6083699294049891</v>
      </c>
      <c r="AC97" s="78">
        <f t="shared" si="27"/>
        <v>4343820.8206698783</v>
      </c>
      <c r="AD97" s="78">
        <f t="shared" si="27"/>
        <v>92374.892470620369</v>
      </c>
      <c r="AE97" s="78">
        <f t="shared" si="27"/>
        <v>0</v>
      </c>
      <c r="AF97" s="78">
        <f t="shared" si="27"/>
        <v>0</v>
      </c>
      <c r="AG97" s="78">
        <f t="shared" si="27"/>
        <v>0</v>
      </c>
      <c r="AH97" s="78">
        <f t="shared" si="27"/>
        <v>0</v>
      </c>
      <c r="AI97" s="78">
        <f t="shared" si="27"/>
        <v>0</v>
      </c>
      <c r="AJ97" s="78">
        <f t="shared" si="17"/>
        <v>31467.596201830813</v>
      </c>
      <c r="AK97" s="78">
        <f t="shared" si="37"/>
        <v>31467.596201830813</v>
      </c>
      <c r="AL97" s="78">
        <f t="shared" si="28"/>
        <v>57865.267304774694</v>
      </c>
      <c r="AM97" s="78">
        <f t="shared" si="28"/>
        <v>39731.511031027221</v>
      </c>
      <c r="AN97" s="77">
        <f t="shared" si="29"/>
        <v>9.5751150056879464</v>
      </c>
      <c r="AO97" s="77">
        <f t="shared" si="30"/>
        <v>0.20362262983670795</v>
      </c>
      <c r="AP97" s="77">
        <f t="shared" si="31"/>
        <v>6.936424521732773E-2</v>
      </c>
      <c r="AQ97" s="77">
        <f t="shared" si="32"/>
        <v>0.12755281862492832</v>
      </c>
      <c r="AR97" s="77">
        <f t="shared" si="33"/>
        <v>8.758045121510713E-2</v>
      </c>
      <c r="AS97" s="77">
        <f t="shared" si="38"/>
        <v>10.063235150582017</v>
      </c>
      <c r="AT97" s="77">
        <v>0</v>
      </c>
      <c r="AU97" s="77">
        <v>0</v>
      </c>
      <c r="AV97" s="77">
        <f t="shared" si="34"/>
        <v>10.06</v>
      </c>
      <c r="AW97" s="221"/>
      <c r="AX97" s="76">
        <v>535.49</v>
      </c>
      <c r="AY97" s="76">
        <f t="shared" si="35"/>
        <v>1331.38</v>
      </c>
      <c r="BA97" s="24"/>
      <c r="BC97" s="24"/>
    </row>
    <row r="98" spans="1:55" x14ac:dyDescent="0.35">
      <c r="A98" s="75" t="s">
        <v>124</v>
      </c>
      <c r="B98" s="74">
        <v>846</v>
      </c>
      <c r="C98" s="75" t="s">
        <v>126</v>
      </c>
      <c r="D98" s="138">
        <f>'2YO 2026-27 rates'!D95</f>
        <v>9.6199999999999992</v>
      </c>
      <c r="E98" s="138">
        <f t="shared" si="36"/>
        <v>9.6199999999999992</v>
      </c>
      <c r="F98" s="76">
        <f>ACA!P105</f>
        <v>1.2436709872083991</v>
      </c>
      <c r="G98" s="76">
        <f>'Formula factor data'!L102</f>
        <v>380.26</v>
      </c>
      <c r="H98" s="76">
        <f>'Formula factor data'!M102</f>
        <v>1041.92</v>
      </c>
      <c r="I98" s="76">
        <f>'Formula factor data'!N102</f>
        <v>1422.18</v>
      </c>
      <c r="J98" s="76">
        <f>'Formula factor data'!X102</f>
        <v>372.07121939680661</v>
      </c>
      <c r="K98" s="76">
        <f>'Formula factor data'!Y102</f>
        <v>42.720041914076148</v>
      </c>
      <c r="L98" s="76">
        <f>'Formula factor data'!Z102</f>
        <v>46.942371638141807</v>
      </c>
      <c r="M98" s="76">
        <f>'Formula factor data'!AA102</f>
        <v>105.80661543835137</v>
      </c>
      <c r="N98" s="76">
        <f>'Formula factor data'!AB102</f>
        <v>34.896313307719176</v>
      </c>
      <c r="O98" s="76">
        <f>'Formula factor data'!AC102</f>
        <v>131.63733845616485</v>
      </c>
      <c r="P98" s="76">
        <f>'Formula factor data'!AD102</f>
        <v>118.3494184421935</v>
      </c>
      <c r="Q98" s="76">
        <f>'Formula factor data'!AE102</f>
        <v>252.38168394298202</v>
      </c>
      <c r="R98" s="76">
        <f>'Formula factor data'!AF102</f>
        <v>31.252497981881785</v>
      </c>
      <c r="S98" s="77">
        <f>$F98*'National calculations'!$E$48</f>
        <v>8.8981814864747424</v>
      </c>
      <c r="T98" s="77">
        <f>$F98*'National calculations'!$E$49</f>
        <v>1.5998586887109145</v>
      </c>
      <c r="U98" s="77">
        <f>$F98*'National calculations'!$E$57</f>
        <v>1.6648651516713979</v>
      </c>
      <c r="V98" s="77">
        <f>$F98*'National calculations'!$E$58</f>
        <v>1.2638392392250033</v>
      </c>
      <c r="W98" s="77">
        <f>$F98*'National calculations'!$E$59</f>
        <v>1.1909254369620208</v>
      </c>
      <c r="X98" s="77">
        <f>$F98*'National calculations'!$E$60</f>
        <v>1.0815547335675497</v>
      </c>
      <c r="Y98" s="77">
        <f>$F98*'National calculations'!$E$61</f>
        <v>0.69268112149831806</v>
      </c>
      <c r="Z98" s="77">
        <f>$F98*'National calculations'!$E$62</f>
        <v>0.57115811772668412</v>
      </c>
      <c r="AA98" s="77">
        <f>$F98*'National calculations'!$E$51</f>
        <v>0.66326067726846993</v>
      </c>
      <c r="AB98" s="77">
        <f>$F98*'National calculations'!$E$52</f>
        <v>4.2825712238755722</v>
      </c>
      <c r="AC98" s="78">
        <f t="shared" si="27"/>
        <v>7213244.9754677508</v>
      </c>
      <c r="AD98" s="78">
        <f t="shared" si="27"/>
        <v>339298.98270761018</v>
      </c>
      <c r="AE98" s="78">
        <f t="shared" si="27"/>
        <v>40540.172164591509</v>
      </c>
      <c r="AF98" s="78">
        <f t="shared" si="27"/>
        <v>33816.738417382912</v>
      </c>
      <c r="AG98" s="78">
        <f t="shared" si="27"/>
        <v>71824.440142902924</v>
      </c>
      <c r="AH98" s="78">
        <f t="shared" si="27"/>
        <v>21513.095519951374</v>
      </c>
      <c r="AI98" s="78">
        <f t="shared" si="27"/>
        <v>51974.138562735869</v>
      </c>
      <c r="AJ98" s="78">
        <f t="shared" si="17"/>
        <v>38529.851710749841</v>
      </c>
      <c r="AK98" s="78">
        <f t="shared" si="37"/>
        <v>258198.43651831444</v>
      </c>
      <c r="AL98" s="78">
        <f t="shared" si="28"/>
        <v>95415.062574642143</v>
      </c>
      <c r="AM98" s="78">
        <f t="shared" si="28"/>
        <v>76289.397662918695</v>
      </c>
      <c r="AN98" s="77">
        <f t="shared" si="29"/>
        <v>8.8981814864747442</v>
      </c>
      <c r="AO98" s="77">
        <f t="shared" si="30"/>
        <v>0.41855557887978029</v>
      </c>
      <c r="AP98" s="77">
        <f t="shared" si="31"/>
        <v>0.31851081662660519</v>
      </c>
      <c r="AQ98" s="77">
        <f t="shared" si="32"/>
        <v>0.11770299583890872</v>
      </c>
      <c r="AR98" s="77">
        <f t="shared" si="33"/>
        <v>9.410978113279353E-2</v>
      </c>
      <c r="AS98" s="77">
        <f t="shared" si="38"/>
        <v>9.8470606589528309</v>
      </c>
      <c r="AT98" s="77">
        <v>0</v>
      </c>
      <c r="AU98" s="77">
        <v>0</v>
      </c>
      <c r="AV98" s="77">
        <f t="shared" si="34"/>
        <v>9.85</v>
      </c>
      <c r="AW98" s="221"/>
      <c r="AX98" s="76">
        <v>859.82</v>
      </c>
      <c r="AY98" s="76">
        <f t="shared" si="35"/>
        <v>2282</v>
      </c>
      <c r="BA98" s="24"/>
      <c r="BC98" s="24"/>
    </row>
    <row r="99" spans="1:55" x14ac:dyDescent="0.35">
      <c r="A99" s="75" t="s">
        <v>124</v>
      </c>
      <c r="B99" s="74">
        <v>825</v>
      </c>
      <c r="C99" s="75" t="s">
        <v>127</v>
      </c>
      <c r="D99" s="138">
        <f>'2YO 2026-27 rates'!D96</f>
        <v>9.16</v>
      </c>
      <c r="E99" s="138">
        <f t="shared" si="36"/>
        <v>9.16</v>
      </c>
      <c r="F99" s="76">
        <f>ACA!P106</f>
        <v>1.2434178796141007</v>
      </c>
      <c r="G99" s="76">
        <f>'Formula factor data'!L103</f>
        <v>574.49</v>
      </c>
      <c r="H99" s="76">
        <f>'Formula factor data'!M103</f>
        <v>2605.9899999999998</v>
      </c>
      <c r="I99" s="76">
        <f>'Formula factor data'!N103</f>
        <v>3180.4799999999996</v>
      </c>
      <c r="J99" s="76">
        <f>'Formula factor data'!X103</f>
        <v>532.44237230030842</v>
      </c>
      <c r="K99" s="76">
        <f>'Formula factor data'!Y103</f>
        <v>0</v>
      </c>
      <c r="L99" s="76">
        <f>'Formula factor data'!Z103</f>
        <v>0</v>
      </c>
      <c r="M99" s="76">
        <f>'Formula factor data'!AA103</f>
        <v>15.839448346315921</v>
      </c>
      <c r="N99" s="76">
        <f>'Formula factor data'!AB103</f>
        <v>0</v>
      </c>
      <c r="O99" s="76">
        <f>'Formula factor data'!AC103</f>
        <v>74.628170093219254</v>
      </c>
      <c r="P99" s="76">
        <f>'Formula factor data'!AD103</f>
        <v>414.56709998723016</v>
      </c>
      <c r="Q99" s="76">
        <f>'Formula factor data'!AE103</f>
        <v>664.50476901091201</v>
      </c>
      <c r="R99" s="76">
        <f>'Formula factor data'!AF103</f>
        <v>48.877308540208944</v>
      </c>
      <c r="S99" s="77">
        <f>$F99*'National calculations'!$E$48</f>
        <v>8.896370559523131</v>
      </c>
      <c r="T99" s="77">
        <f>$F99*'National calculations'!$E$49</f>
        <v>1.5995330910342926</v>
      </c>
      <c r="U99" s="77">
        <f>$F99*'National calculations'!$E$57</f>
        <v>1.6645263241055024</v>
      </c>
      <c r="V99" s="77">
        <f>$F99*'National calculations'!$E$58</f>
        <v>1.2635820270581921</v>
      </c>
      <c r="W99" s="77">
        <f>$F99*'National calculations'!$E$59</f>
        <v>1.1906830639586794</v>
      </c>
      <c r="X99" s="77">
        <f>$F99*'National calculations'!$E$60</f>
        <v>1.0813346193094131</v>
      </c>
      <c r="Y99" s="77">
        <f>$F99*'National calculations'!$E$61</f>
        <v>0.69254014944535425</v>
      </c>
      <c r="Z99" s="77">
        <f>$F99*'National calculations'!$E$62</f>
        <v>0.57104187761283676</v>
      </c>
      <c r="AA99" s="77">
        <f>$F99*'National calculations'!$E$51</f>
        <v>0.66312569276200251</v>
      </c>
      <c r="AB99" s="77">
        <f>$F99*'National calculations'!$E$52</f>
        <v>4.2816996498732554</v>
      </c>
      <c r="AC99" s="78">
        <f t="shared" si="27"/>
        <v>16127995.323176712</v>
      </c>
      <c r="AD99" s="78">
        <f t="shared" si="27"/>
        <v>485445.74033099209</v>
      </c>
      <c r="AE99" s="78">
        <f t="shared" si="27"/>
        <v>0</v>
      </c>
      <c r="AF99" s="78">
        <f t="shared" si="27"/>
        <v>0</v>
      </c>
      <c r="AG99" s="78">
        <f t="shared" si="27"/>
        <v>10750.064846391806</v>
      </c>
      <c r="AH99" s="78">
        <f t="shared" si="27"/>
        <v>0</v>
      </c>
      <c r="AI99" s="78">
        <f t="shared" si="27"/>
        <v>29459.312319439086</v>
      </c>
      <c r="AJ99" s="78">
        <f t="shared" si="17"/>
        <v>134939.04984873341</v>
      </c>
      <c r="AK99" s="78">
        <f t="shared" si="37"/>
        <v>175148.42701456431</v>
      </c>
      <c r="AL99" s="78">
        <f t="shared" si="28"/>
        <v>251170.60561758879</v>
      </c>
      <c r="AM99" s="78">
        <f t="shared" si="28"/>
        <v>119288.43427211502</v>
      </c>
      <c r="AN99" s="77">
        <f t="shared" si="29"/>
        <v>8.896370559523131</v>
      </c>
      <c r="AO99" s="77">
        <f t="shared" si="30"/>
        <v>0.26777693730604946</v>
      </c>
      <c r="AP99" s="77">
        <f t="shared" si="31"/>
        <v>9.6613700488861615E-2</v>
      </c>
      <c r="AQ99" s="77">
        <f t="shared" si="32"/>
        <v>0.13854832770337039</v>
      </c>
      <c r="AR99" s="77">
        <f t="shared" si="33"/>
        <v>6.5800745441996086E-2</v>
      </c>
      <c r="AS99" s="77">
        <f t="shared" si="38"/>
        <v>9.4651102704634091</v>
      </c>
      <c r="AT99" s="77">
        <v>0</v>
      </c>
      <c r="AU99" s="77">
        <v>0</v>
      </c>
      <c r="AV99" s="77">
        <f t="shared" si="34"/>
        <v>9.4700000000000006</v>
      </c>
      <c r="AW99" s="221"/>
      <c r="AX99" s="76">
        <v>2150.52</v>
      </c>
      <c r="AY99" s="76">
        <f t="shared" si="35"/>
        <v>5331</v>
      </c>
      <c r="BA99" s="24"/>
      <c r="BC99" s="24"/>
    </row>
    <row r="100" spans="1:55" x14ac:dyDescent="0.35">
      <c r="A100" s="75" t="s">
        <v>124</v>
      </c>
      <c r="B100" s="74">
        <v>845</v>
      </c>
      <c r="C100" s="75" t="s">
        <v>128</v>
      </c>
      <c r="D100" s="138">
        <f>'2YO 2026-27 rates'!D97</f>
        <v>8.56</v>
      </c>
      <c r="E100" s="138">
        <f t="shared" si="36"/>
        <v>8.56</v>
      </c>
      <c r="F100" s="76">
        <f>ACA!P107</f>
        <v>1.115020842541151</v>
      </c>
      <c r="G100" s="76">
        <f>'Formula factor data'!L104</f>
        <v>700.39</v>
      </c>
      <c r="H100" s="76">
        <f>'Formula factor data'!M104</f>
        <v>2087.4299999999998</v>
      </c>
      <c r="I100" s="76">
        <f>'Formula factor data'!N104</f>
        <v>2787.8199999999997</v>
      </c>
      <c r="J100" s="76">
        <f>'Formula factor data'!X104</f>
        <v>685.27857524989429</v>
      </c>
      <c r="K100" s="76">
        <f>'Formula factor data'!Y104</f>
        <v>93.939971852507128</v>
      </c>
      <c r="L100" s="76">
        <f>'Formula factor data'!Z104</f>
        <v>77.909642526840642</v>
      </c>
      <c r="M100" s="76">
        <f>'Formula factor data'!AA104</f>
        <v>94.052072057581711</v>
      </c>
      <c r="N100" s="76">
        <f>'Formula factor data'!AB104</f>
        <v>240.00653906469898</v>
      </c>
      <c r="O100" s="76">
        <f>'Formula factor data'!AC104</f>
        <v>328.22940045840198</v>
      </c>
      <c r="P100" s="76">
        <f>'Formula factor data'!AD104</f>
        <v>327.55679922795446</v>
      </c>
      <c r="Q100" s="76">
        <f>'Formula factor data'!AE104</f>
        <v>262.46903201749438</v>
      </c>
      <c r="R100" s="76">
        <f>'Formula factor data'!AF104</f>
        <v>69.916865074454478</v>
      </c>
      <c r="S100" s="77">
        <f>$F100*'National calculations'!$E$48</f>
        <v>7.9777191236114193</v>
      </c>
      <c r="T100" s="77">
        <f>$F100*'National calculations'!$E$49</f>
        <v>1.4343631083952471</v>
      </c>
      <c r="U100" s="77">
        <f>$F100*'National calculations'!$E$57</f>
        <v>1.4926450510041347</v>
      </c>
      <c r="V100" s="77">
        <f>$F100*'National calculations'!$E$58</f>
        <v>1.1331028124410953</v>
      </c>
      <c r="W100" s="77">
        <f>$F100*'National calculations'!$E$59</f>
        <v>1.067731496338723</v>
      </c>
      <c r="X100" s="77">
        <f>$F100*'National calculations'!$E$60</f>
        <v>0.96967452218516692</v>
      </c>
      <c r="Y100" s="77">
        <f>$F100*'National calculations'!$E$61</f>
        <v>0.6210275029725224</v>
      </c>
      <c r="Z100" s="77">
        <f>$F100*'National calculations'!$E$62</f>
        <v>0.51207530946857183</v>
      </c>
      <c r="AA100" s="77">
        <f>$F100*'National calculations'!$E$51</f>
        <v>0.59465042346314634</v>
      </c>
      <c r="AB100" s="77">
        <f>$F100*'National calculations'!$E$52</f>
        <v>3.8395654665923846</v>
      </c>
      <c r="AC100" s="78">
        <f t="shared" si="27"/>
        <v>12677053.608496241</v>
      </c>
      <c r="AD100" s="78">
        <f t="shared" si="27"/>
        <v>560274.83516789961</v>
      </c>
      <c r="AE100" s="78">
        <f t="shared" si="27"/>
        <v>79924.849423954103</v>
      </c>
      <c r="AF100" s="78">
        <f t="shared" si="27"/>
        <v>50319.391986162795</v>
      </c>
      <c r="AG100" s="78">
        <f t="shared" si="27"/>
        <v>57240.744990125495</v>
      </c>
      <c r="AH100" s="78">
        <f t="shared" si="27"/>
        <v>132655.08887066023</v>
      </c>
      <c r="AI100" s="78">
        <f t="shared" si="27"/>
        <v>116188.5064322442</v>
      </c>
      <c r="AJ100" s="78">
        <f t="shared" si="17"/>
        <v>95608.237119918078</v>
      </c>
      <c r="AK100" s="78">
        <f t="shared" si="37"/>
        <v>531936.81882306491</v>
      </c>
      <c r="AL100" s="78">
        <f t="shared" si="28"/>
        <v>88964.072990044122</v>
      </c>
      <c r="AM100" s="78">
        <f t="shared" si="28"/>
        <v>153016.7169831965</v>
      </c>
      <c r="AN100" s="77">
        <f t="shared" si="29"/>
        <v>7.9777191236114202</v>
      </c>
      <c r="AO100" s="77">
        <f t="shared" si="30"/>
        <v>0.35258313209321429</v>
      </c>
      <c r="AP100" s="77">
        <f t="shared" si="31"/>
        <v>0.33474990823054279</v>
      </c>
      <c r="AQ100" s="77">
        <f t="shared" si="32"/>
        <v>5.598543702074206E-2</v>
      </c>
      <c r="AR100" s="77">
        <f t="shared" si="33"/>
        <v>9.6294014919282661E-2</v>
      </c>
      <c r="AS100" s="77">
        <f t="shared" si="38"/>
        <v>8.8173316158752026</v>
      </c>
      <c r="AT100" s="77">
        <v>0</v>
      </c>
      <c r="AU100" s="77">
        <v>0</v>
      </c>
      <c r="AV100" s="77">
        <f t="shared" si="34"/>
        <v>8.82</v>
      </c>
      <c r="AW100" s="221"/>
      <c r="AX100" s="76">
        <v>1722.6</v>
      </c>
      <c r="AY100" s="76">
        <f t="shared" si="35"/>
        <v>4510.42</v>
      </c>
      <c r="BA100" s="24"/>
      <c r="BC100" s="24"/>
    </row>
    <row r="101" spans="1:55" x14ac:dyDescent="0.35">
      <c r="A101" s="75" t="s">
        <v>124</v>
      </c>
      <c r="B101" s="74">
        <v>850</v>
      </c>
      <c r="C101" s="75" t="s">
        <v>129</v>
      </c>
      <c r="D101" s="138">
        <f>'2YO 2026-27 rates'!D98</f>
        <v>8.48</v>
      </c>
      <c r="E101" s="138">
        <f t="shared" si="36"/>
        <v>8.48</v>
      </c>
      <c r="F101" s="76">
        <f>ACA!P108</f>
        <v>1.1400951557944252</v>
      </c>
      <c r="G101" s="76">
        <f>'Formula factor data'!L105</f>
        <v>1459.93</v>
      </c>
      <c r="H101" s="76">
        <f>'Formula factor data'!M105</f>
        <v>7047.16</v>
      </c>
      <c r="I101" s="76">
        <f>'Formula factor data'!N105</f>
        <v>8507.09</v>
      </c>
      <c r="J101" s="76">
        <f>'Formula factor data'!X105</f>
        <v>1705.6094163288267</v>
      </c>
      <c r="K101" s="76">
        <f>'Formula factor data'!Y105</f>
        <v>0</v>
      </c>
      <c r="L101" s="76">
        <f>'Formula factor data'!Z105</f>
        <v>29.822434694108335</v>
      </c>
      <c r="M101" s="76">
        <f>'Formula factor data'!AA105</f>
        <v>164.26389432319348</v>
      </c>
      <c r="N101" s="76">
        <f>'Formula factor data'!AB105</f>
        <v>186.02946157978062</v>
      </c>
      <c r="O101" s="76">
        <f>'Formula factor data'!AC105</f>
        <v>538.36709728033475</v>
      </c>
      <c r="P101" s="76">
        <f>'Formula factor data'!AD105</f>
        <v>490.50689966640283</v>
      </c>
      <c r="Q101" s="76">
        <f>'Formula factor data'!AE105</f>
        <v>989.11442103850902</v>
      </c>
      <c r="R101" s="76">
        <f>'Formula factor data'!AF105</f>
        <v>190.85095167328743</v>
      </c>
      <c r="S101" s="77">
        <f>$F101*'National calculations'!$E$48</f>
        <v>8.1571201004543124</v>
      </c>
      <c r="T101" s="77">
        <f>$F101*'National calculations'!$E$49</f>
        <v>1.4666187116330092</v>
      </c>
      <c r="U101" s="77">
        <f>$F101*'National calculations'!$E$57</f>
        <v>1.5262112841693642</v>
      </c>
      <c r="V101" s="77">
        <f>$F101*'National calculations'!$E$58</f>
        <v>1.1585837485665251</v>
      </c>
      <c r="W101" s="77">
        <f>$F101*'National calculations'!$E$59</f>
        <v>1.0917423784569167</v>
      </c>
      <c r="X101" s="77">
        <f>$F101*'National calculations'!$E$60</f>
        <v>0.99148032329250591</v>
      </c>
      <c r="Y101" s="77">
        <f>$F101*'National calculations'!$E$61</f>
        <v>0.63499301604126768</v>
      </c>
      <c r="Z101" s="77">
        <f>$F101*'National calculations'!$E$62</f>
        <v>0.52359073252525656</v>
      </c>
      <c r="AA101" s="77">
        <f>$F101*'National calculations'!$E$51</f>
        <v>0.60802277528405579</v>
      </c>
      <c r="AB101" s="77">
        <f>$F101*'National calculations'!$E$52</f>
        <v>3.9259086662821594</v>
      </c>
      <c r="AC101" s="78">
        <f t="shared" si="27"/>
        <v>39554212.256163113</v>
      </c>
      <c r="AD101" s="78">
        <f t="shared" si="27"/>
        <v>1425842.8502934282</v>
      </c>
      <c r="AE101" s="78">
        <f t="shared" si="27"/>
        <v>0</v>
      </c>
      <c r="AF101" s="78">
        <f t="shared" si="27"/>
        <v>19694.519262189842</v>
      </c>
      <c r="AG101" s="78">
        <f t="shared" si="27"/>
        <v>102220.29716930934</v>
      </c>
      <c r="AH101" s="78">
        <f t="shared" si="27"/>
        <v>105133.39390415946</v>
      </c>
      <c r="AI101" s="78">
        <f t="shared" si="27"/>
        <v>194859.8276984707</v>
      </c>
      <c r="AJ101" s="78">
        <f t="shared" si="17"/>
        <v>146390.17413586393</v>
      </c>
      <c r="AK101" s="78">
        <f t="shared" si="37"/>
        <v>568298.2121699932</v>
      </c>
      <c r="AL101" s="78">
        <f t="shared" si="28"/>
        <v>342800.33435139025</v>
      </c>
      <c r="AM101" s="78">
        <f t="shared" si="28"/>
        <v>427080.14093114331</v>
      </c>
      <c r="AN101" s="77">
        <f t="shared" si="29"/>
        <v>8.1571201004543141</v>
      </c>
      <c r="AO101" s="77">
        <f t="shared" si="30"/>
        <v>0.29404634072583136</v>
      </c>
      <c r="AP101" s="77">
        <f t="shared" si="31"/>
        <v>0.11719805565895948</v>
      </c>
      <c r="AQ101" s="77">
        <f t="shared" si="32"/>
        <v>7.0694455489869773E-2</v>
      </c>
      <c r="AR101" s="77">
        <f t="shared" si="33"/>
        <v>8.8075170844831394E-2</v>
      </c>
      <c r="AS101" s="77">
        <f t="shared" si="38"/>
        <v>8.7271341231738049</v>
      </c>
      <c r="AT101" s="77">
        <v>0</v>
      </c>
      <c r="AU101" s="77">
        <v>0</v>
      </c>
      <c r="AV101" s="77">
        <f t="shared" si="34"/>
        <v>8.73</v>
      </c>
      <c r="AW101" s="221"/>
      <c r="AX101" s="76">
        <v>5815.49</v>
      </c>
      <c r="AY101" s="76">
        <f t="shared" si="35"/>
        <v>14322.58</v>
      </c>
      <c r="BA101" s="24"/>
      <c r="BC101" s="24"/>
    </row>
    <row r="102" spans="1:55" x14ac:dyDescent="0.35">
      <c r="A102" s="75" t="s">
        <v>124</v>
      </c>
      <c r="B102" s="74">
        <v>921</v>
      </c>
      <c r="C102" s="75" t="s">
        <v>130</v>
      </c>
      <c r="D102" s="138">
        <f>'2YO 2026-27 rates'!D99</f>
        <v>8.2200000000000006</v>
      </c>
      <c r="E102" s="138">
        <f t="shared" si="36"/>
        <v>8.2200000000000006</v>
      </c>
      <c r="F102" s="76">
        <f>ACA!P109</f>
        <v>1.065044181565169</v>
      </c>
      <c r="G102" s="76">
        <f>'Formula factor data'!L106</f>
        <v>188.78</v>
      </c>
      <c r="H102" s="76">
        <f>'Formula factor data'!M106</f>
        <v>479.02</v>
      </c>
      <c r="I102" s="76">
        <f>'Formula factor data'!N106</f>
        <v>667.8</v>
      </c>
      <c r="J102" s="76">
        <f>'Formula factor data'!X106</f>
        <v>166.42206275845291</v>
      </c>
      <c r="K102" s="76">
        <f>'Formula factor data'!Y106</f>
        <v>0</v>
      </c>
      <c r="L102" s="76">
        <f>'Formula factor data'!Z106</f>
        <v>60.16655115812511</v>
      </c>
      <c r="M102" s="76">
        <f>'Formula factor data'!AA106</f>
        <v>47.012730257158488</v>
      </c>
      <c r="N102" s="76">
        <f>'Formula factor data'!AB106</f>
        <v>27.647382819624291</v>
      </c>
      <c r="O102" s="76">
        <f>'Formula factor data'!AC106</f>
        <v>81.602407441181825</v>
      </c>
      <c r="P102" s="76">
        <f>'Formula factor data'!AD106</f>
        <v>132.63436075141345</v>
      </c>
      <c r="Q102" s="76">
        <f>'Formula factor data'!AE106</f>
        <v>31.367714529185996</v>
      </c>
      <c r="R102" s="76">
        <f>'Formula factor data'!AF106</f>
        <v>17.637127113813413</v>
      </c>
      <c r="S102" s="77">
        <f>$F102*'National calculations'!$E$48</f>
        <v>7.6201475439683941</v>
      </c>
      <c r="T102" s="77">
        <f>$F102*'National calculations'!$E$49</f>
        <v>1.3700731184239794</v>
      </c>
      <c r="U102" s="77">
        <f>$F102*'National calculations'!$E$57</f>
        <v>1.4257427897858579</v>
      </c>
      <c r="V102" s="77">
        <f>$F102*'National calculations'!$E$58</f>
        <v>1.0823156944359802</v>
      </c>
      <c r="W102" s="77">
        <f>$F102*'National calculations'!$E$59</f>
        <v>1.0198744043723647</v>
      </c>
      <c r="X102" s="77">
        <f>$F102*'National calculations'!$E$60</f>
        <v>0.92621246927694345</v>
      </c>
      <c r="Y102" s="77">
        <f>$F102*'National calculations'!$E$61</f>
        <v>0.59319225560433442</v>
      </c>
      <c r="Z102" s="77">
        <f>$F102*'National calculations'!$E$62</f>
        <v>0.48912343883164483</v>
      </c>
      <c r="AA102" s="77">
        <f>$F102*'National calculations'!$E$51</f>
        <v>0.56799743055145113</v>
      </c>
      <c r="AB102" s="77">
        <f>$F102*'National calculations'!$E$52</f>
        <v>3.6674712291594251</v>
      </c>
      <c r="AC102" s="78">
        <f t="shared" si="27"/>
        <v>2900578.682021393</v>
      </c>
      <c r="AD102" s="78">
        <f t="shared" si="27"/>
        <v>129965.92486387413</v>
      </c>
      <c r="AE102" s="78">
        <f t="shared" si="27"/>
        <v>0</v>
      </c>
      <c r="AF102" s="78">
        <f t="shared" si="27"/>
        <v>37117.945481158742</v>
      </c>
      <c r="AG102" s="78">
        <f t="shared" si="27"/>
        <v>27329.835753294748</v>
      </c>
      <c r="AH102" s="78">
        <f t="shared" si="27"/>
        <v>14596.189904933219</v>
      </c>
      <c r="AI102" s="78">
        <f t="shared" si="27"/>
        <v>27591.372195683787</v>
      </c>
      <c r="AJ102" s="78">
        <f t="shared" si="17"/>
        <v>36978.507543641928</v>
      </c>
      <c r="AK102" s="78">
        <f t="shared" si="37"/>
        <v>143613.85087871243</v>
      </c>
      <c r="AL102" s="78">
        <f t="shared" si="28"/>
        <v>10155.56531526397</v>
      </c>
      <c r="AM102" s="78">
        <f t="shared" si="28"/>
        <v>36869.684065314825</v>
      </c>
      <c r="AN102" s="77">
        <f t="shared" si="29"/>
        <v>7.6201475439683932</v>
      </c>
      <c r="AO102" s="77">
        <f t="shared" si="30"/>
        <v>0.34143515198865648</v>
      </c>
      <c r="AP102" s="77">
        <f t="shared" si="31"/>
        <v>0.37728979387334277</v>
      </c>
      <c r="AQ102" s="77">
        <f t="shared" si="32"/>
        <v>2.6679816194742544E-2</v>
      </c>
      <c r="AR102" s="77">
        <f t="shared" si="33"/>
        <v>9.686082098672999E-2</v>
      </c>
      <c r="AS102" s="77">
        <f t="shared" si="38"/>
        <v>8.4624131270118639</v>
      </c>
      <c r="AT102" s="77">
        <v>0</v>
      </c>
      <c r="AU102" s="77">
        <v>0</v>
      </c>
      <c r="AV102" s="77">
        <f t="shared" si="34"/>
        <v>8.4600000000000009</v>
      </c>
      <c r="AW102" s="221"/>
      <c r="AX102" s="76">
        <v>395.3</v>
      </c>
      <c r="AY102" s="76">
        <f t="shared" si="35"/>
        <v>1063.0999999999999</v>
      </c>
      <c r="BA102" s="24"/>
      <c r="BC102" s="24"/>
    </row>
    <row r="103" spans="1:55" x14ac:dyDescent="0.35">
      <c r="A103" s="75" t="s">
        <v>124</v>
      </c>
      <c r="B103" s="74">
        <v>886</v>
      </c>
      <c r="C103" s="75" t="s">
        <v>131</v>
      </c>
      <c r="D103" s="138">
        <f>'2YO 2026-27 rates'!D100</f>
        <v>8.33</v>
      </c>
      <c r="E103" s="138">
        <f t="shared" si="36"/>
        <v>8.33</v>
      </c>
      <c r="F103" s="76">
        <f>ACA!P110</f>
        <v>1.0901420841964267</v>
      </c>
      <c r="G103" s="76">
        <f>'Formula factor data'!L107</f>
        <v>2223.25</v>
      </c>
      <c r="H103" s="76">
        <f>'Formula factor data'!M107</f>
        <v>7134.76</v>
      </c>
      <c r="I103" s="76">
        <f>'Formula factor data'!N107</f>
        <v>9358.01</v>
      </c>
      <c r="J103" s="76">
        <f>'Formula factor data'!X107</f>
        <v>2462.6958973455762</v>
      </c>
      <c r="K103" s="76">
        <f>'Formula factor data'!Y107</f>
        <v>165.64454192121818</v>
      </c>
      <c r="L103" s="76">
        <f>'Formula factor data'!Z107</f>
        <v>630.04656093279846</v>
      </c>
      <c r="M103" s="76">
        <f>'Formula factor data'!AA107</f>
        <v>446.16298702926963</v>
      </c>
      <c r="N103" s="76">
        <f>'Formula factor data'!AB107</f>
        <v>406.59175389805785</v>
      </c>
      <c r="O103" s="76">
        <f>'Formula factor data'!AC107</f>
        <v>732.65444845901334</v>
      </c>
      <c r="P103" s="76">
        <f>'Formula factor data'!AD107</f>
        <v>1182.1239266663626</v>
      </c>
      <c r="Q103" s="76">
        <f>'Formula factor data'!AE107</f>
        <v>1490.088914667273</v>
      </c>
      <c r="R103" s="76">
        <f>'Formula factor data'!AF107</f>
        <v>262.61143244790475</v>
      </c>
      <c r="S103" s="77">
        <f>$F103*'National calculations'!$E$48</f>
        <v>7.7997172974158797</v>
      </c>
      <c r="T103" s="77">
        <f>$F103*'National calculations'!$E$49</f>
        <v>1.4023590670438533</v>
      </c>
      <c r="U103" s="77">
        <f>$F103*'National calculations'!$E$57</f>
        <v>1.4593406013458226</v>
      </c>
      <c r="V103" s="77">
        <f>$F103*'National calculations'!$E$58</f>
        <v>1.1078206024815007</v>
      </c>
      <c r="W103" s="77">
        <f>$F103*'National calculations'!$E$59</f>
        <v>1.0439078754152589</v>
      </c>
      <c r="X103" s="77">
        <f>$F103*'National calculations'!$E$60</f>
        <v>0.94803878481589843</v>
      </c>
      <c r="Y103" s="77">
        <f>$F103*'National calculations'!$E$61</f>
        <v>0.60717090712928312</v>
      </c>
      <c r="Z103" s="77">
        <f>$F103*'National calculations'!$E$62</f>
        <v>0.50064969535221659</v>
      </c>
      <c r="AA103" s="77">
        <f>$F103*'National calculations'!$E$51</f>
        <v>0.58138236279514</v>
      </c>
      <c r="AB103" s="77">
        <f>$F103*'National calculations'!$E$52</f>
        <v>3.7538956586860137</v>
      </c>
      <c r="AC103" s="78">
        <f t="shared" si="27"/>
        <v>41604204.505842745</v>
      </c>
      <c r="AD103" s="78">
        <f t="shared" si="27"/>
        <v>1968542.834978132</v>
      </c>
      <c r="AE103" s="78">
        <f t="shared" si="27"/>
        <v>137787.1290876694</v>
      </c>
      <c r="AF103" s="78">
        <f t="shared" si="27"/>
        <v>397847.77961266303</v>
      </c>
      <c r="AG103" s="78">
        <f t="shared" si="27"/>
        <v>265479.24185083085</v>
      </c>
      <c r="AH103" s="78">
        <f t="shared" si="27"/>
        <v>219714.90880055734</v>
      </c>
      <c r="AI103" s="78">
        <f t="shared" si="27"/>
        <v>253562.48566740332</v>
      </c>
      <c r="AJ103" s="78">
        <f t="shared" si="27"/>
        <v>337343.09073982586</v>
      </c>
      <c r="AK103" s="78">
        <f t="shared" si="37"/>
        <v>1611734.6357589499</v>
      </c>
      <c r="AL103" s="78">
        <f t="shared" si="28"/>
        <v>493797.50597093976</v>
      </c>
      <c r="AM103" s="78">
        <f t="shared" si="28"/>
        <v>561915.07222687791</v>
      </c>
      <c r="AN103" s="77">
        <f t="shared" si="29"/>
        <v>7.7997172974158797</v>
      </c>
      <c r="AO103" s="77">
        <f t="shared" si="30"/>
        <v>0.36905110392212304</v>
      </c>
      <c r="AP103" s="77">
        <f t="shared" si="31"/>
        <v>0.30215875214265731</v>
      </c>
      <c r="AQ103" s="77">
        <f t="shared" si="32"/>
        <v>9.2574320179622041E-2</v>
      </c>
      <c r="AR103" s="77">
        <f t="shared" si="33"/>
        <v>0.10534461025234051</v>
      </c>
      <c r="AS103" s="77">
        <f t="shared" si="38"/>
        <v>8.6688460839126229</v>
      </c>
      <c r="AT103" s="77">
        <v>0</v>
      </c>
      <c r="AU103" s="77">
        <v>0</v>
      </c>
      <c r="AV103" s="77">
        <f t="shared" si="34"/>
        <v>8.67</v>
      </c>
      <c r="AW103" s="221"/>
      <c r="AX103" s="76">
        <v>5887.78</v>
      </c>
      <c r="AY103" s="76">
        <f t="shared" si="35"/>
        <v>15245.79</v>
      </c>
      <c r="BA103" s="24"/>
      <c r="BC103" s="24"/>
    </row>
    <row r="104" spans="1:55" x14ac:dyDescent="0.35">
      <c r="A104" s="75" t="s">
        <v>124</v>
      </c>
      <c r="B104" s="74">
        <v>887</v>
      </c>
      <c r="C104" s="75" t="s">
        <v>132</v>
      </c>
      <c r="D104" s="138">
        <f>'2YO 2026-27 rates'!D101</f>
        <v>8.1999999999999993</v>
      </c>
      <c r="E104" s="138">
        <f t="shared" si="36"/>
        <v>8.1999999999999993</v>
      </c>
      <c r="F104" s="76">
        <f>ACA!P111</f>
        <v>1.0564478004481339</v>
      </c>
      <c r="G104" s="76">
        <f>'Formula factor data'!L108</f>
        <v>529.83000000000004</v>
      </c>
      <c r="H104" s="76">
        <f>'Formula factor data'!M108</f>
        <v>1360.18</v>
      </c>
      <c r="I104" s="76">
        <f>'Formula factor data'!N108</f>
        <v>1890.0100000000002</v>
      </c>
      <c r="J104" s="76">
        <f>'Formula factor data'!X108</f>
        <v>506.04412434061805</v>
      </c>
      <c r="K104" s="76">
        <f>'Formula factor data'!Y108</f>
        <v>20.239614255282401</v>
      </c>
      <c r="L104" s="76">
        <f>'Formula factor data'!Z108</f>
        <v>163.65795612873512</v>
      </c>
      <c r="M104" s="76">
        <f>'Formula factor data'!AA108</f>
        <v>107.18290344867295</v>
      </c>
      <c r="N104" s="76">
        <f>'Formula factor data'!AB108</f>
        <v>177.15103229892338</v>
      </c>
      <c r="O104" s="76">
        <f>'Formula factor data'!AC108</f>
        <v>331.12444182163625</v>
      </c>
      <c r="P104" s="76">
        <f>'Formula factor data'!AD108</f>
        <v>238.84921123841329</v>
      </c>
      <c r="Q104" s="76">
        <f>'Formula factor data'!AE108</f>
        <v>357.53177211348907</v>
      </c>
      <c r="R104" s="76">
        <f>'Formula factor data'!AF108</f>
        <v>38.492856980768146</v>
      </c>
      <c r="S104" s="77">
        <f>$F104*'National calculations'!$E$48</f>
        <v>7.5586424030645443</v>
      </c>
      <c r="T104" s="77">
        <f>$F104*'National calculations'!$E$49</f>
        <v>1.3590147314687369</v>
      </c>
      <c r="U104" s="77">
        <f>$F104*'National calculations'!$E$57</f>
        <v>1.4142350715071172</v>
      </c>
      <c r="V104" s="77">
        <f>$F104*'National calculations'!$E$58</f>
        <v>1.073579908297374</v>
      </c>
      <c r="W104" s="77">
        <f>$F104*'National calculations'!$E$59</f>
        <v>1.0116426058956012</v>
      </c>
      <c r="X104" s="77">
        <f>$F104*'National calculations'!$E$60</f>
        <v>0.91873665229294399</v>
      </c>
      <c r="Y104" s="77">
        <f>$F104*'National calculations'!$E$61</f>
        <v>0.58840437281682911</v>
      </c>
      <c r="Z104" s="77">
        <f>$F104*'National calculations'!$E$62</f>
        <v>0.48517553548054398</v>
      </c>
      <c r="AA104" s="77">
        <f>$F104*'National calculations'!$E$51</f>
        <v>0.56341290488478679</v>
      </c>
      <c r="AB104" s="77">
        <f>$F104*'National calculations'!$E$52</f>
        <v>3.6378696586637447</v>
      </c>
      <c r="AC104" s="78">
        <f t="shared" ref="AC104:AJ135" si="39">I104*S104*38*15</f>
        <v>8142968.5450831316</v>
      </c>
      <c r="AD104" s="78">
        <f t="shared" si="39"/>
        <v>392001.20925869537</v>
      </c>
      <c r="AE104" s="78">
        <f t="shared" si="39"/>
        <v>16315.436218749592</v>
      </c>
      <c r="AF104" s="78">
        <f t="shared" si="39"/>
        <v>100148.93931370918</v>
      </c>
      <c r="AG104" s="78">
        <f t="shared" si="39"/>
        <v>61805.551298795101</v>
      </c>
      <c r="AH104" s="78">
        <f t="shared" si="39"/>
        <v>92770.433427794691</v>
      </c>
      <c r="AI104" s="78">
        <f t="shared" si="39"/>
        <v>111055.98962319802</v>
      </c>
      <c r="AJ104" s="78">
        <f t="shared" si="39"/>
        <v>66053.762558170551</v>
      </c>
      <c r="AK104" s="78">
        <f t="shared" si="37"/>
        <v>448150.11244041711</v>
      </c>
      <c r="AL104" s="78">
        <f t="shared" ref="AL104:AM135" si="40">Q104*AA104*38*15</f>
        <v>114819.66815958791</v>
      </c>
      <c r="AM104" s="78">
        <f t="shared" si="40"/>
        <v>79818.237996803029</v>
      </c>
      <c r="AN104" s="77">
        <f t="shared" ref="AN104:AN135" si="41">AC104/($I104*15*38)</f>
        <v>7.5586424030645452</v>
      </c>
      <c r="AO104" s="77">
        <f t="shared" ref="AO104:AO135" si="42">AD104/($I104*15*38)</f>
        <v>0.36387184181676135</v>
      </c>
      <c r="AP104" s="77">
        <f t="shared" ref="AP104:AP135" si="43">AK104/($I104*15*38)</f>
        <v>0.4159915912822304</v>
      </c>
      <c r="AQ104" s="77">
        <f t="shared" ref="AQ104:AQ135" si="44">AL104/($I104*15*38)</f>
        <v>0.10658039603762229</v>
      </c>
      <c r="AR104" s="77">
        <f t="shared" ref="AR104:AR135" si="45">AM104/($I104*15*38)</f>
        <v>7.4090611417727603E-2</v>
      </c>
      <c r="AS104" s="77">
        <f t="shared" si="38"/>
        <v>8.5191768436188866</v>
      </c>
      <c r="AT104" s="77">
        <v>0</v>
      </c>
      <c r="AU104" s="77">
        <v>0</v>
      </c>
      <c r="AV104" s="77">
        <f t="shared" ref="AV104:AV136" si="46">ROUND(AS104 + AT104,2)</f>
        <v>8.52</v>
      </c>
      <c r="AW104" s="221"/>
      <c r="AX104" s="76">
        <v>1122.45</v>
      </c>
      <c r="AY104" s="76">
        <f t="shared" ref="AY104:AY135" si="47">G104+H104+AX104</f>
        <v>3012.46</v>
      </c>
      <c r="BA104" s="24"/>
      <c r="BC104" s="24"/>
    </row>
    <row r="105" spans="1:55" x14ac:dyDescent="0.35">
      <c r="A105" s="75" t="s">
        <v>124</v>
      </c>
      <c r="B105" s="74">
        <v>826</v>
      </c>
      <c r="C105" s="75" t="s">
        <v>133</v>
      </c>
      <c r="D105" s="138">
        <f>'2YO 2026-27 rates'!D102</f>
        <v>8.85</v>
      </c>
      <c r="E105" s="138">
        <f t="shared" si="36"/>
        <v>8.85</v>
      </c>
      <c r="F105" s="76">
        <f>ACA!P112</f>
        <v>1.1628254707126375</v>
      </c>
      <c r="G105" s="76">
        <f>'Formula factor data'!L109</f>
        <v>538.45000000000005</v>
      </c>
      <c r="H105" s="76">
        <f>'Formula factor data'!M109</f>
        <v>1259.5899999999999</v>
      </c>
      <c r="I105" s="76">
        <f>'Formula factor data'!N109</f>
        <v>1798.04</v>
      </c>
      <c r="J105" s="76">
        <f>'Formula factor data'!X109</f>
        <v>436.28862227884144</v>
      </c>
      <c r="K105" s="76">
        <f>'Formula factor data'!Y109</f>
        <v>13.480992164158069</v>
      </c>
      <c r="L105" s="76">
        <f>'Formula factor data'!Z109</f>
        <v>35.577656012176554</v>
      </c>
      <c r="M105" s="76">
        <f>'Formula factor data'!AA109</f>
        <v>44.193327696036981</v>
      </c>
      <c r="N105" s="76">
        <f>'Formula factor data'!AB109</f>
        <v>101.76628671289249</v>
      </c>
      <c r="O105" s="76">
        <f>'Formula factor data'!AC109</f>
        <v>189.13933367157111</v>
      </c>
      <c r="P105" s="76">
        <f>'Formula factor data'!AD109</f>
        <v>183.76720897457579</v>
      </c>
      <c r="Q105" s="76">
        <f>'Formula factor data'!AE109</f>
        <v>612.36051926010396</v>
      </c>
      <c r="R105" s="76">
        <f>'Formula factor data'!AF109</f>
        <v>35.440088091174367</v>
      </c>
      <c r="S105" s="77">
        <f>$F105*'National calculations'!$E$48</f>
        <v>8.3197503052812145</v>
      </c>
      <c r="T105" s="77">
        <f>$F105*'National calculations'!$E$49</f>
        <v>1.4958589947891392</v>
      </c>
      <c r="U105" s="77">
        <f>$F105*'National calculations'!$E$57</f>
        <v>1.556639676873766</v>
      </c>
      <c r="V105" s="77">
        <f>$F105*'National calculations'!$E$58</f>
        <v>1.1816826744151221</v>
      </c>
      <c r="W105" s="77">
        <f>$F105*'National calculations'!$E$59</f>
        <v>1.1135086739680944</v>
      </c>
      <c r="X105" s="77">
        <f>$F105*'National calculations'!$E$60</f>
        <v>1.0112476732975553</v>
      </c>
      <c r="Y105" s="77">
        <f>$F105*'National calculations'!$E$61</f>
        <v>0.64765300424674865</v>
      </c>
      <c r="Z105" s="77">
        <f>$F105*'National calculations'!$E$62</f>
        <v>0.53402967016837244</v>
      </c>
      <c r="AA105" s="77">
        <f>$F105*'National calculations'!$E$51</f>
        <v>0.62014505217419991</v>
      </c>
      <c r="AB105" s="77">
        <f>$F105*'National calculations'!$E$52</f>
        <v>4.0041803262143967</v>
      </c>
      <c r="AC105" s="78">
        <f t="shared" si="39"/>
        <v>8526768.9881774653</v>
      </c>
      <c r="AD105" s="78">
        <f t="shared" si="39"/>
        <v>371996.96817718074</v>
      </c>
      <c r="AE105" s="78">
        <f t="shared" si="39"/>
        <v>11961.476953221088</v>
      </c>
      <c r="AF105" s="78">
        <f t="shared" si="39"/>
        <v>23963.654832357322</v>
      </c>
      <c r="AG105" s="78">
        <f t="shared" si="39"/>
        <v>28049.502620999414</v>
      </c>
      <c r="AH105" s="78">
        <f t="shared" si="39"/>
        <v>58659.224775370341</v>
      </c>
      <c r="AI105" s="78">
        <f t="shared" si="39"/>
        <v>69823.094873964117</v>
      </c>
      <c r="AJ105" s="78">
        <f t="shared" si="39"/>
        <v>55938.170937979397</v>
      </c>
      <c r="AK105" s="78">
        <f t="shared" si="37"/>
        <v>248395.12499389166</v>
      </c>
      <c r="AL105" s="78">
        <f t="shared" si="40"/>
        <v>216458.83731460705</v>
      </c>
      <c r="AM105" s="78">
        <f t="shared" si="40"/>
        <v>80887.846991571743</v>
      </c>
      <c r="AN105" s="77">
        <f t="shared" si="41"/>
        <v>8.3197503052812145</v>
      </c>
      <c r="AO105" s="77">
        <f t="shared" si="42"/>
        <v>0.3629653733843331</v>
      </c>
      <c r="AP105" s="77">
        <f t="shared" si="43"/>
        <v>0.24236441961353208</v>
      </c>
      <c r="AQ105" s="77">
        <f t="shared" si="44"/>
        <v>0.21120350279525335</v>
      </c>
      <c r="AR105" s="77">
        <f t="shared" si="45"/>
        <v>7.8923996960015091E-2</v>
      </c>
      <c r="AS105" s="77">
        <f t="shared" si="38"/>
        <v>9.2152075980343504</v>
      </c>
      <c r="AT105" s="77">
        <v>0</v>
      </c>
      <c r="AU105" s="77">
        <v>0</v>
      </c>
      <c r="AV105" s="77">
        <f t="shared" si="46"/>
        <v>9.2200000000000006</v>
      </c>
      <c r="AW105" s="221"/>
      <c r="AX105" s="76">
        <v>1039.44</v>
      </c>
      <c r="AY105" s="76">
        <f t="shared" si="47"/>
        <v>2837.48</v>
      </c>
      <c r="BA105" s="24"/>
      <c r="BC105" s="24"/>
    </row>
    <row r="106" spans="1:55" x14ac:dyDescent="0.35">
      <c r="A106" s="75" t="s">
        <v>124</v>
      </c>
      <c r="B106" s="74">
        <v>931</v>
      </c>
      <c r="C106" s="75" t="s">
        <v>134</v>
      </c>
      <c r="D106" s="138">
        <f>'2YO 2026-27 rates'!D103</f>
        <v>8.3800000000000008</v>
      </c>
      <c r="E106" s="138">
        <f t="shared" si="36"/>
        <v>8.3800000000000008</v>
      </c>
      <c r="F106" s="76">
        <f>ACA!P113</f>
        <v>1.138069408715793</v>
      </c>
      <c r="G106" s="76">
        <f>'Formula factor data'!L110</f>
        <v>713.07</v>
      </c>
      <c r="H106" s="76">
        <f>'Formula factor data'!M110</f>
        <v>3413.83</v>
      </c>
      <c r="I106" s="76">
        <f>'Formula factor data'!N110</f>
        <v>4126.8999999999996</v>
      </c>
      <c r="J106" s="76">
        <f>'Formula factor data'!X110</f>
        <v>652.34077907063477</v>
      </c>
      <c r="K106" s="76">
        <f>'Formula factor data'!Y110</f>
        <v>0</v>
      </c>
      <c r="L106" s="76">
        <f>'Formula factor data'!Z110</f>
        <v>33.26414456578263</v>
      </c>
      <c r="M106" s="76">
        <f>'Formula factor data'!AA110</f>
        <v>61.592319292771705</v>
      </c>
      <c r="N106" s="76">
        <f>'Formula factor data'!AB110</f>
        <v>49.252394695787828</v>
      </c>
      <c r="O106" s="76">
        <f>'Formula factor data'!AC110</f>
        <v>215.78772490899635</v>
      </c>
      <c r="P106" s="76">
        <f>'Formula factor data'!AD110</f>
        <v>278.88229589183567</v>
      </c>
      <c r="Q106" s="76">
        <f>'Formula factor data'!AE110</f>
        <v>772.58052682683001</v>
      </c>
      <c r="R106" s="76">
        <f>'Formula factor data'!AF110</f>
        <v>81.642631698170192</v>
      </c>
      <c r="S106" s="77">
        <f>$F106*'National calculations'!$E$48</f>
        <v>8.1426263433941557</v>
      </c>
      <c r="T106" s="77">
        <f>$F106*'National calculations'!$E$49</f>
        <v>1.4640127900522901</v>
      </c>
      <c r="U106" s="77">
        <f>$F106*'National calculations'!$E$57</f>
        <v>1.5234994771464432</v>
      </c>
      <c r="V106" s="77">
        <f>$F106*'National calculations'!$E$58</f>
        <v>1.1565251505345266</v>
      </c>
      <c r="W106" s="77">
        <f>$F106*'National calculations'!$E$59</f>
        <v>1.089802545695995</v>
      </c>
      <c r="X106" s="77">
        <f>$F106*'National calculations'!$E$60</f>
        <v>0.98971863843819952</v>
      </c>
      <c r="Y106" s="77">
        <f>$F106*'National calculations'!$E$61</f>
        <v>0.6338647459660377</v>
      </c>
      <c r="Z106" s="77">
        <f>$F106*'National calculations'!$E$62</f>
        <v>0.52266040456848795</v>
      </c>
      <c r="AA106" s="77">
        <f>$F106*'National calculations'!$E$51</f>
        <v>0.60694242654780028</v>
      </c>
      <c r="AB106" s="77">
        <f>$F106*'National calculations'!$E$52</f>
        <v>3.9189330222130851</v>
      </c>
      <c r="AC106" s="78">
        <f t="shared" si="39"/>
        <v>19154168.654235404</v>
      </c>
      <c r="AD106" s="78">
        <f t="shared" si="39"/>
        <v>544370.08909828821</v>
      </c>
      <c r="AE106" s="78">
        <f t="shared" si="39"/>
        <v>0</v>
      </c>
      <c r="AF106" s="78">
        <f t="shared" si="39"/>
        <v>21928.367286766086</v>
      </c>
      <c r="AG106" s="78">
        <f t="shared" si="39"/>
        <v>38260.375825532392</v>
      </c>
      <c r="AH106" s="78">
        <f t="shared" si="39"/>
        <v>27785.227420337476</v>
      </c>
      <c r="AI106" s="78">
        <f t="shared" si="39"/>
        <v>77964.731916257209</v>
      </c>
      <c r="AJ106" s="78">
        <f t="shared" si="39"/>
        <v>83083.61815075489</v>
      </c>
      <c r="AK106" s="78">
        <f t="shared" si="37"/>
        <v>249022.32059964805</v>
      </c>
      <c r="AL106" s="78">
        <f t="shared" si="40"/>
        <v>267279.78280383686</v>
      </c>
      <c r="AM106" s="78">
        <f t="shared" si="40"/>
        <v>182372.64306793374</v>
      </c>
      <c r="AN106" s="77">
        <f t="shared" si="41"/>
        <v>8.1426263433941575</v>
      </c>
      <c r="AO106" s="77">
        <f t="shared" si="42"/>
        <v>0.23141710340257451</v>
      </c>
      <c r="AP106" s="77">
        <f t="shared" si="43"/>
        <v>0.10586184889624391</v>
      </c>
      <c r="AQ106" s="77">
        <f t="shared" si="44"/>
        <v>0.11362327646801576</v>
      </c>
      <c r="AR106" s="77">
        <f t="shared" si="45"/>
        <v>7.7528412460282525E-2</v>
      </c>
      <c r="AS106" s="77">
        <f t="shared" si="38"/>
        <v>8.6710569846212753</v>
      </c>
      <c r="AT106" s="77">
        <v>0</v>
      </c>
      <c r="AU106" s="77">
        <v>0</v>
      </c>
      <c r="AV106" s="77">
        <f t="shared" si="46"/>
        <v>8.67</v>
      </c>
      <c r="AW106" s="221"/>
      <c r="AX106" s="76">
        <v>2817.18</v>
      </c>
      <c r="AY106" s="76">
        <f t="shared" si="47"/>
        <v>6944.08</v>
      </c>
      <c r="BA106" s="24"/>
      <c r="BC106" s="24"/>
    </row>
    <row r="107" spans="1:55" x14ac:dyDescent="0.35">
      <c r="A107" s="75" t="s">
        <v>124</v>
      </c>
      <c r="B107" s="74">
        <v>851</v>
      </c>
      <c r="C107" s="75" t="s">
        <v>135</v>
      </c>
      <c r="D107" s="138">
        <f>'2YO 2026-27 rates'!D104</f>
        <v>9.36</v>
      </c>
      <c r="E107" s="138">
        <f t="shared" si="36"/>
        <v>9.36</v>
      </c>
      <c r="F107" s="76">
        <f>ACA!P114</f>
        <v>1.1852003552436912</v>
      </c>
      <c r="G107" s="76">
        <f>'Formula factor data'!L111</f>
        <v>372.92</v>
      </c>
      <c r="H107" s="76">
        <f>'Formula factor data'!M111</f>
        <v>923.6</v>
      </c>
      <c r="I107" s="76">
        <f>'Formula factor data'!N111</f>
        <v>1296.52</v>
      </c>
      <c r="J107" s="76">
        <f>'Formula factor data'!X111</f>
        <v>435.52676365987708</v>
      </c>
      <c r="K107" s="76">
        <f>'Formula factor data'!Y111</f>
        <v>77.517473609509452</v>
      </c>
      <c r="L107" s="76">
        <f>'Formula factor data'!Z111</f>
        <v>85.913283065732287</v>
      </c>
      <c r="M107" s="76">
        <f>'Formula factor data'!AA111</f>
        <v>117.88636565244389</v>
      </c>
      <c r="N107" s="76">
        <f>'Formula factor data'!AB111</f>
        <v>21.737095715426239</v>
      </c>
      <c r="O107" s="76">
        <f>'Formula factor data'!AC111</f>
        <v>199.31421626896122</v>
      </c>
      <c r="P107" s="76">
        <f>'Formula factor data'!AD111</f>
        <v>165.96100062095272</v>
      </c>
      <c r="Q107" s="76">
        <f>'Formula factor data'!AE111</f>
        <v>313.72319166986802</v>
      </c>
      <c r="R107" s="76">
        <f>'Formula factor data'!AF111</f>
        <v>40.368892042934441</v>
      </c>
      <c r="S107" s="77">
        <f>$F107*'National calculations'!$E$48</f>
        <v>8.4798374869747679</v>
      </c>
      <c r="T107" s="77">
        <f>$F107*'National calculations'!$E$49</f>
        <v>1.524642052200698</v>
      </c>
      <c r="U107" s="77">
        <f>$F107*'National calculations'!$E$57</f>
        <v>1.5865922655500029</v>
      </c>
      <c r="V107" s="77">
        <f>$F107*'National calculations'!$E$58</f>
        <v>1.2044204059649661</v>
      </c>
      <c r="W107" s="77">
        <f>$F107*'National calculations'!$E$59</f>
        <v>1.1349346133131397</v>
      </c>
      <c r="X107" s="77">
        <f>$F107*'National calculations'!$E$60</f>
        <v>1.0307059243354024</v>
      </c>
      <c r="Y107" s="77">
        <f>$F107*'National calculations'!$E$61</f>
        <v>0.66011503019233619</v>
      </c>
      <c r="Z107" s="77">
        <f>$F107*'National calculations'!$E$62</f>
        <v>0.54430537577262894</v>
      </c>
      <c r="AA107" s="77">
        <f>$F107*'National calculations'!$E$51</f>
        <v>0.63207777491237505</v>
      </c>
      <c r="AB107" s="77">
        <f>$F107*'National calculations'!$E$52</f>
        <v>4.0812280644150887</v>
      </c>
      <c r="AC107" s="78">
        <f t="shared" si="39"/>
        <v>6266738.9722091397</v>
      </c>
      <c r="AD107" s="78">
        <f t="shared" si="39"/>
        <v>378492.77867879235</v>
      </c>
      <c r="AE107" s="78">
        <f t="shared" si="39"/>
        <v>70103.51572207977</v>
      </c>
      <c r="AF107" s="78">
        <f t="shared" si="39"/>
        <v>58981.155422653028</v>
      </c>
      <c r="AG107" s="78">
        <f t="shared" si="39"/>
        <v>76262.190585489254</v>
      </c>
      <c r="AH107" s="78">
        <f t="shared" si="39"/>
        <v>12770.595399089245</v>
      </c>
      <c r="AI107" s="78">
        <f t="shared" si="39"/>
        <v>74995.076637383885</v>
      </c>
      <c r="AJ107" s="78">
        <f t="shared" si="39"/>
        <v>51490.074939755825</v>
      </c>
      <c r="AK107" s="78">
        <f t="shared" si="37"/>
        <v>344602.60870645102</v>
      </c>
      <c r="AL107" s="78">
        <f t="shared" si="40"/>
        <v>113029.55044958628</v>
      </c>
      <c r="AM107" s="78">
        <f t="shared" si="40"/>
        <v>93910.153426931196</v>
      </c>
      <c r="AN107" s="77">
        <f t="shared" si="41"/>
        <v>8.4798374869747679</v>
      </c>
      <c r="AO107" s="77">
        <f t="shared" si="42"/>
        <v>0.51215748213272716</v>
      </c>
      <c r="AP107" s="77">
        <f t="shared" si="43"/>
        <v>0.4662990005451178</v>
      </c>
      <c r="AQ107" s="77">
        <f t="shared" si="44"/>
        <v>0.15294592981913024</v>
      </c>
      <c r="AR107" s="77">
        <f t="shared" si="45"/>
        <v>0.12707451881572748</v>
      </c>
      <c r="AS107" s="77">
        <f t="shared" si="38"/>
        <v>9.7383144182874712</v>
      </c>
      <c r="AT107" s="77">
        <v>0</v>
      </c>
      <c r="AU107" s="77">
        <v>0</v>
      </c>
      <c r="AV107" s="77">
        <f t="shared" si="46"/>
        <v>9.74</v>
      </c>
      <c r="AW107" s="221"/>
      <c r="AX107" s="76">
        <v>762.18</v>
      </c>
      <c r="AY107" s="76">
        <f t="shared" si="47"/>
        <v>2058.6999999999998</v>
      </c>
      <c r="BA107" s="24"/>
      <c r="BC107" s="24"/>
    </row>
    <row r="108" spans="1:55" x14ac:dyDescent="0.35">
      <c r="A108" s="75" t="s">
        <v>124</v>
      </c>
      <c r="B108" s="74">
        <v>870</v>
      </c>
      <c r="C108" s="75" t="s">
        <v>136</v>
      </c>
      <c r="D108" s="138">
        <f>'2YO 2026-27 rates'!D105</f>
        <v>10.02</v>
      </c>
      <c r="E108" s="138">
        <f t="shared" si="36"/>
        <v>10.02</v>
      </c>
      <c r="F108" s="76">
        <f>ACA!P115</f>
        <v>1.2734876662037038</v>
      </c>
      <c r="G108" s="76">
        <f>'Formula factor data'!L112</f>
        <v>205.99</v>
      </c>
      <c r="H108" s="76">
        <f>'Formula factor data'!M112</f>
        <v>668.29</v>
      </c>
      <c r="I108" s="76">
        <f>'Formula factor data'!N112</f>
        <v>874.28</v>
      </c>
      <c r="J108" s="76">
        <f>'Formula factor data'!X112</f>
        <v>195.51629419662837</v>
      </c>
      <c r="K108" s="76">
        <f>'Formula factor data'!Y112</f>
        <v>0</v>
      </c>
      <c r="L108" s="76">
        <f>'Formula factor data'!Z112</f>
        <v>18.920086563053317</v>
      </c>
      <c r="M108" s="76">
        <f>'Formula factor data'!AA112</f>
        <v>64.58629549478654</v>
      </c>
      <c r="N108" s="76">
        <f>'Formula factor data'!AB112</f>
        <v>65.446299429470784</v>
      </c>
      <c r="O108" s="76">
        <f>'Formula factor data'!AC112</f>
        <v>89.182408026755851</v>
      </c>
      <c r="P108" s="76">
        <f>'Formula factor data'!AD112</f>
        <v>115.3265276411568</v>
      </c>
      <c r="Q108" s="76">
        <f>'Formula factor data'!AE112</f>
        <v>358.25688538956803</v>
      </c>
      <c r="R108" s="76">
        <f>'Formula factor data'!AF112</f>
        <v>15.227057051402749</v>
      </c>
      <c r="S108" s="77">
        <f>$F108*'National calculations'!$E$48</f>
        <v>9.1115130056249285</v>
      </c>
      <c r="T108" s="77">
        <f>$F108*'National calculations'!$E$49</f>
        <v>1.6382148725005015</v>
      </c>
      <c r="U108" s="77">
        <f>$F108*'National calculations'!$E$57</f>
        <v>1.7047798480086354</v>
      </c>
      <c r="V108" s="77">
        <f>$F108*'National calculations'!$E$58</f>
        <v>1.2941394466634901</v>
      </c>
      <c r="W108" s="77">
        <f>$F108*'National calculations'!$E$59</f>
        <v>1.2194775555098256</v>
      </c>
      <c r="X108" s="77">
        <f>$F108*'National calculations'!$E$60</f>
        <v>1.1074847187793315</v>
      </c>
      <c r="Y108" s="77">
        <f>$F108*'National calculations'!$E$61</f>
        <v>0.70928796595979637</v>
      </c>
      <c r="Z108" s="77">
        <f>$F108*'National calculations'!$E$62</f>
        <v>0.58485148070369253</v>
      </c>
      <c r="AA108" s="77">
        <f>$F108*'National calculations'!$E$51</f>
        <v>0.67916217445520821</v>
      </c>
      <c r="AB108" s="77">
        <f>$F108*'National calculations'!$E$52</f>
        <v>4.38524472255021</v>
      </c>
      <c r="AC108" s="78">
        <f t="shared" si="39"/>
        <v>4540627.7466179244</v>
      </c>
      <c r="AD108" s="78">
        <f t="shared" si="39"/>
        <v>182569.68955238702</v>
      </c>
      <c r="AE108" s="78">
        <f t="shared" si="39"/>
        <v>0</v>
      </c>
      <c r="AF108" s="78">
        <f t="shared" si="39"/>
        <v>13956.581302655039</v>
      </c>
      <c r="AG108" s="78">
        <f t="shared" si="39"/>
        <v>44894.07651716801</v>
      </c>
      <c r="AH108" s="78">
        <f t="shared" si="39"/>
        <v>41314.042615713362</v>
      </c>
      <c r="AI108" s="78">
        <f t="shared" si="39"/>
        <v>36055.925009555736</v>
      </c>
      <c r="AJ108" s="78">
        <f t="shared" si="39"/>
        <v>38445.867559547143</v>
      </c>
      <c r="AK108" s="78">
        <f t="shared" si="37"/>
        <v>174666.49300463928</v>
      </c>
      <c r="AL108" s="78">
        <f t="shared" si="40"/>
        <v>138689.27941799571</v>
      </c>
      <c r="AM108" s="78">
        <f t="shared" si="40"/>
        <v>38061.391797541874</v>
      </c>
      <c r="AN108" s="77">
        <f t="shared" si="41"/>
        <v>9.1115130056249285</v>
      </c>
      <c r="AO108" s="77">
        <f t="shared" si="42"/>
        <v>0.36635597402331066</v>
      </c>
      <c r="AP108" s="77">
        <f t="shared" si="43"/>
        <v>0.35049691616849094</v>
      </c>
      <c r="AQ108" s="77">
        <f t="shared" si="44"/>
        <v>0.27830274659689042</v>
      </c>
      <c r="AR108" s="77">
        <f t="shared" si="45"/>
        <v>7.6376414391996689E-2</v>
      </c>
      <c r="AS108" s="77">
        <f t="shared" si="38"/>
        <v>10.183045056805618</v>
      </c>
      <c r="AT108" s="77">
        <v>0</v>
      </c>
      <c r="AU108" s="77">
        <v>0</v>
      </c>
      <c r="AV108" s="77">
        <f t="shared" si="46"/>
        <v>10.18</v>
      </c>
      <c r="AW108" s="221"/>
      <c r="AX108" s="76">
        <v>551.49</v>
      </c>
      <c r="AY108" s="76">
        <f t="shared" si="47"/>
        <v>1425.77</v>
      </c>
      <c r="BA108" s="24"/>
      <c r="BC108" s="24"/>
    </row>
    <row r="109" spans="1:55" x14ac:dyDescent="0.35">
      <c r="A109" s="75" t="s">
        <v>124</v>
      </c>
      <c r="B109" s="74">
        <v>871</v>
      </c>
      <c r="C109" s="75" t="s">
        <v>137</v>
      </c>
      <c r="D109" s="138">
        <f>'2YO 2026-27 rates'!D106</f>
        <v>10.08</v>
      </c>
      <c r="E109" s="138">
        <f t="shared" si="36"/>
        <v>10.08</v>
      </c>
      <c r="F109" s="76">
        <f>ACA!P116</f>
        <v>1.2937437332633501</v>
      </c>
      <c r="G109" s="76">
        <f>'Formula factor data'!L113</f>
        <v>244.41</v>
      </c>
      <c r="H109" s="76">
        <f>'Formula factor data'!M113</f>
        <v>471.15</v>
      </c>
      <c r="I109" s="76">
        <f>'Formula factor data'!N113</f>
        <v>715.56</v>
      </c>
      <c r="J109" s="76">
        <f>'Formula factor data'!X113</f>
        <v>152.39056714981655</v>
      </c>
      <c r="K109" s="76">
        <f>'Formula factor data'!Y113</f>
        <v>0</v>
      </c>
      <c r="L109" s="76">
        <f>'Formula factor data'!Z113</f>
        <v>0</v>
      </c>
      <c r="M109" s="76">
        <f>'Formula factor data'!AA113</f>
        <v>0</v>
      </c>
      <c r="N109" s="76">
        <f>'Formula factor data'!AB113</f>
        <v>8.8962858633281154</v>
      </c>
      <c r="O109" s="76">
        <f>'Formula factor data'!AC113</f>
        <v>47.529806990088673</v>
      </c>
      <c r="P109" s="76">
        <f>'Formula factor data'!AD113</f>
        <v>161.81286384976525</v>
      </c>
      <c r="Q109" s="76">
        <f>'Formula factor data'!AE113</f>
        <v>424.71134666806796</v>
      </c>
      <c r="R109" s="76">
        <f>'Formula factor data'!AF113</f>
        <v>11.932824327638356</v>
      </c>
      <c r="S109" s="77">
        <f>$F109*'National calculations'!$E$48</f>
        <v>9.2564405328831754</v>
      </c>
      <c r="T109" s="77">
        <f>$F109*'National calculations'!$E$49</f>
        <v>1.6642722825533227</v>
      </c>
      <c r="U109" s="77">
        <f>$F109*'National calculations'!$E$57</f>
        <v>1.7318960391109313</v>
      </c>
      <c r="V109" s="77">
        <f>$F109*'National calculations'!$E$58</f>
        <v>1.3147240004929701</v>
      </c>
      <c r="W109" s="77">
        <f>$F109*'National calculations'!$E$59</f>
        <v>1.2388745389260665</v>
      </c>
      <c r="X109" s="77">
        <f>$F109*'National calculations'!$E$60</f>
        <v>1.1251003465757135</v>
      </c>
      <c r="Y109" s="77">
        <f>$F109*'National calculations'!$E$61</f>
        <v>0.72056988488556917</v>
      </c>
      <c r="Z109" s="77">
        <f>$F109*'National calculations'!$E$62</f>
        <v>0.59415411560739995</v>
      </c>
      <c r="AA109" s="77">
        <f>$F109*'National calculations'!$E$51</f>
        <v>0.68996491319797937</v>
      </c>
      <c r="AB109" s="77">
        <f>$F109*'National calculations'!$E$52</f>
        <v>4.4549963295192319</v>
      </c>
      <c r="AC109" s="78">
        <f t="shared" si="39"/>
        <v>3775416.9949946338</v>
      </c>
      <c r="AD109" s="78">
        <f t="shared" si="39"/>
        <v>144563.05630711175</v>
      </c>
      <c r="AE109" s="78">
        <f t="shared" si="39"/>
        <v>0</v>
      </c>
      <c r="AF109" s="78">
        <f t="shared" si="39"/>
        <v>0</v>
      </c>
      <c r="AG109" s="78">
        <f t="shared" si="39"/>
        <v>0</v>
      </c>
      <c r="AH109" s="78">
        <f t="shared" si="39"/>
        <v>5705.2521555982376</v>
      </c>
      <c r="AI109" s="78">
        <f t="shared" si="39"/>
        <v>19521.672104344463</v>
      </c>
      <c r="AJ109" s="78">
        <f t="shared" si="39"/>
        <v>54800.814038297991</v>
      </c>
      <c r="AK109" s="78">
        <f t="shared" si="37"/>
        <v>80027.7382982407</v>
      </c>
      <c r="AL109" s="78">
        <f t="shared" si="40"/>
        <v>167030.47863967737</v>
      </c>
      <c r="AM109" s="78">
        <f t="shared" si="40"/>
        <v>30301.592490843206</v>
      </c>
      <c r="AN109" s="77">
        <f t="shared" si="41"/>
        <v>9.2564405328831736</v>
      </c>
      <c r="AO109" s="77">
        <f t="shared" si="42"/>
        <v>0.35443484408018977</v>
      </c>
      <c r="AP109" s="77">
        <f t="shared" si="43"/>
        <v>0.19620931979723083</v>
      </c>
      <c r="AQ109" s="77">
        <f t="shared" si="44"/>
        <v>0.40951971524125225</v>
      </c>
      <c r="AR109" s="77">
        <f t="shared" si="45"/>
        <v>7.4292426324035266E-2</v>
      </c>
      <c r="AS109" s="77">
        <f t="shared" si="38"/>
        <v>10.290896838325882</v>
      </c>
      <c r="AT109" s="77">
        <v>0</v>
      </c>
      <c r="AU109" s="77">
        <v>0</v>
      </c>
      <c r="AV109" s="77">
        <f t="shared" si="46"/>
        <v>10.29</v>
      </c>
      <c r="AW109" s="221"/>
      <c r="AX109" s="76">
        <v>388.8</v>
      </c>
      <c r="AY109" s="76">
        <f t="shared" si="47"/>
        <v>1104.3599999999999</v>
      </c>
      <c r="BA109" s="24"/>
      <c r="BC109" s="24"/>
    </row>
    <row r="110" spans="1:55" x14ac:dyDescent="0.35">
      <c r="A110" s="75" t="s">
        <v>124</v>
      </c>
      <c r="B110" s="74">
        <v>852</v>
      </c>
      <c r="C110" s="75" t="s">
        <v>138</v>
      </c>
      <c r="D110" s="138">
        <f>'2YO 2026-27 rates'!D107</f>
        <v>9.34</v>
      </c>
      <c r="E110" s="138">
        <f t="shared" si="36"/>
        <v>9.34</v>
      </c>
      <c r="F110" s="76">
        <f>ACA!P117</f>
        <v>1.1436562072072733</v>
      </c>
      <c r="G110" s="76">
        <f>'Formula factor data'!L114</f>
        <v>447.75</v>
      </c>
      <c r="H110" s="76">
        <f>'Formula factor data'!M114</f>
        <v>924.3</v>
      </c>
      <c r="I110" s="76">
        <f>'Formula factor data'!N114</f>
        <v>1372.05</v>
      </c>
      <c r="J110" s="76">
        <f>'Formula factor data'!X114</f>
        <v>488.61751408010014</v>
      </c>
      <c r="K110" s="76">
        <f>'Formula factor data'!Y114</f>
        <v>33.060242411006769</v>
      </c>
      <c r="L110" s="76">
        <f>'Formula factor data'!Z114</f>
        <v>136.33604498798863</v>
      </c>
      <c r="M110" s="76">
        <f>'Formula factor data'!AA114</f>
        <v>154.9137038654728</v>
      </c>
      <c r="N110" s="76">
        <f>'Formula factor data'!AB114</f>
        <v>77.307032103079266</v>
      </c>
      <c r="O110" s="76">
        <f>'Formula factor data'!AC114</f>
        <v>136.43592487442672</v>
      </c>
      <c r="P110" s="76">
        <f>'Formula factor data'!AD114</f>
        <v>268.37725485913955</v>
      </c>
      <c r="Q110" s="76">
        <f>'Formula factor data'!AE114</f>
        <v>450.752350719915</v>
      </c>
      <c r="R110" s="76">
        <f>'Formula factor data'!AF114</f>
        <v>42.624050353356886</v>
      </c>
      <c r="S110" s="77">
        <f>$F110*'National calculations'!$E$48</f>
        <v>8.1825986089023672</v>
      </c>
      <c r="T110" s="77">
        <f>$F110*'National calculations'!$E$49</f>
        <v>1.4711996491175923</v>
      </c>
      <c r="U110" s="77">
        <f>$F110*'National calculations'!$E$57</f>
        <v>1.5309783571826769</v>
      </c>
      <c r="V110" s="77">
        <f>$F110*'National calculations'!$E$58</f>
        <v>1.162202548518237</v>
      </c>
      <c r="W110" s="77">
        <f>$F110*'National calculations'!$E$59</f>
        <v>1.0951524014883374</v>
      </c>
      <c r="X110" s="77">
        <f>$F110*'National calculations'!$E$60</f>
        <v>0.99457718094349001</v>
      </c>
      <c r="Y110" s="77">
        <f>$F110*'National calculations'!$E$61</f>
        <v>0.63697639678403273</v>
      </c>
      <c r="Z110" s="77">
        <f>$F110*'National calculations'!$E$62</f>
        <v>0.52522615173420317</v>
      </c>
      <c r="AA110" s="77">
        <f>$F110*'National calculations'!$E$51</f>
        <v>0.60992191532685369</v>
      </c>
      <c r="AB110" s="77">
        <f>$F110*'National calculations'!$E$52</f>
        <v>3.9381711187026642</v>
      </c>
      <c r="AC110" s="78">
        <f t="shared" si="39"/>
        <v>6399352.6201663613</v>
      </c>
      <c r="AD110" s="78">
        <f t="shared" si="39"/>
        <v>409746.73170239152</v>
      </c>
      <c r="AE110" s="78">
        <f t="shared" si="39"/>
        <v>28850.273900244596</v>
      </c>
      <c r="AF110" s="78">
        <f t="shared" si="39"/>
        <v>90316.556395764317</v>
      </c>
      <c r="AG110" s="78">
        <f t="shared" si="39"/>
        <v>96702.845442683625</v>
      </c>
      <c r="AH110" s="78">
        <f t="shared" si="39"/>
        <v>43826.051732027423</v>
      </c>
      <c r="AI110" s="78">
        <f t="shared" si="39"/>
        <v>49536.6843764933</v>
      </c>
      <c r="AJ110" s="78">
        <f t="shared" si="39"/>
        <v>80346.48908611355</v>
      </c>
      <c r="AK110" s="78">
        <f t="shared" si="37"/>
        <v>389578.9009333268</v>
      </c>
      <c r="AL110" s="78">
        <f t="shared" si="40"/>
        <v>156706.5301408282</v>
      </c>
      <c r="AM110" s="78">
        <f t="shared" si="40"/>
        <v>95680.658316319357</v>
      </c>
      <c r="AN110" s="77">
        <f t="shared" si="41"/>
        <v>8.1825986089023672</v>
      </c>
      <c r="AO110" s="77">
        <f t="shared" si="42"/>
        <v>0.52392690883521265</v>
      </c>
      <c r="AP110" s="77">
        <f t="shared" si="43"/>
        <v>0.49813910281941648</v>
      </c>
      <c r="AQ110" s="77">
        <f t="shared" si="44"/>
        <v>0.2003744302971264</v>
      </c>
      <c r="AR110" s="77">
        <f t="shared" si="45"/>
        <v>0.12234306626122822</v>
      </c>
      <c r="AS110" s="77">
        <f t="shared" si="38"/>
        <v>9.5273821171153514</v>
      </c>
      <c r="AT110" s="77">
        <v>0</v>
      </c>
      <c r="AU110" s="77">
        <v>0</v>
      </c>
      <c r="AV110" s="77">
        <f t="shared" si="46"/>
        <v>9.5299999999999994</v>
      </c>
      <c r="AW110" s="221"/>
      <c r="AX110" s="76">
        <v>762.75</v>
      </c>
      <c r="AY110" s="76">
        <f t="shared" si="47"/>
        <v>2134.8000000000002</v>
      </c>
      <c r="BA110" s="24"/>
      <c r="BC110" s="24"/>
    </row>
    <row r="111" spans="1:55" x14ac:dyDescent="0.35">
      <c r="A111" s="75" t="s">
        <v>124</v>
      </c>
      <c r="B111" s="74">
        <v>936</v>
      </c>
      <c r="C111" s="75" t="s">
        <v>139</v>
      </c>
      <c r="D111" s="138">
        <f>'2YO 2026-27 rates'!D108</f>
        <v>10.01</v>
      </c>
      <c r="E111" s="138">
        <f t="shared" si="36"/>
        <v>10.01</v>
      </c>
      <c r="F111" s="76">
        <f>ACA!P118</f>
        <v>1.3492805489355943</v>
      </c>
      <c r="G111" s="76">
        <f>'Formula factor data'!L115</f>
        <v>893.52</v>
      </c>
      <c r="H111" s="76">
        <f>'Formula factor data'!M115</f>
        <v>5564.25</v>
      </c>
      <c r="I111" s="76">
        <f>'Formula factor data'!N115</f>
        <v>6457.77</v>
      </c>
      <c r="J111" s="76">
        <f>'Formula factor data'!X115</f>
        <v>929.66482091931823</v>
      </c>
      <c r="K111" s="76">
        <f>'Formula factor data'!Y115</f>
        <v>0</v>
      </c>
      <c r="L111" s="76">
        <f>'Formula factor data'!Z115</f>
        <v>0</v>
      </c>
      <c r="M111" s="76">
        <f>'Formula factor data'!AA115</f>
        <v>54.957652888787393</v>
      </c>
      <c r="N111" s="76">
        <f>'Formula factor data'!AB115</f>
        <v>77.569925097054124</v>
      </c>
      <c r="O111" s="76">
        <f>'Formula factor data'!AC115</f>
        <v>186.6987170586892</v>
      </c>
      <c r="P111" s="76">
        <f>'Formula factor data'!AD115</f>
        <v>472.56137692884874</v>
      </c>
      <c r="Q111" s="76">
        <f>'Formula factor data'!AE115</f>
        <v>1137.267464128983</v>
      </c>
      <c r="R111" s="76">
        <f>'Formula factor data'!AF115</f>
        <v>116.41780585473626</v>
      </c>
      <c r="S111" s="77">
        <f>$F111*'National calculations'!$E$48</f>
        <v>9.6537937477730527</v>
      </c>
      <c r="T111" s="77">
        <f>$F111*'National calculations'!$E$49</f>
        <v>1.7357148570046377</v>
      </c>
      <c r="U111" s="77">
        <f>$F111*'National calculations'!$E$57</f>
        <v>1.8062415131137142</v>
      </c>
      <c r="V111" s="77">
        <f>$F111*'National calculations'!$E$58</f>
        <v>1.3711614406118711</v>
      </c>
      <c r="W111" s="77">
        <f>$F111*'National calculations'!$E$59</f>
        <v>1.2920559728842615</v>
      </c>
      <c r="X111" s="77">
        <f>$F111*'National calculations'!$E$60</f>
        <v>1.1733977712928498</v>
      </c>
      <c r="Y111" s="77">
        <f>$F111*'National calculations'!$E$61</f>
        <v>0.75150194341227439</v>
      </c>
      <c r="Z111" s="77">
        <f>$F111*'National calculations'!$E$62</f>
        <v>0.61965949719959557</v>
      </c>
      <c r="AA111" s="77">
        <f>$F111*'National calculations'!$E$51</f>
        <v>0.71958318551836953</v>
      </c>
      <c r="AB111" s="77">
        <f>$F111*'National calculations'!$E$52</f>
        <v>4.6462369157433283</v>
      </c>
      <c r="AC111" s="78">
        <f t="shared" si="39"/>
        <v>35534928.400817141</v>
      </c>
      <c r="AD111" s="78">
        <f t="shared" si="39"/>
        <v>919770.83377140341</v>
      </c>
      <c r="AE111" s="78">
        <f t="shared" si="39"/>
        <v>0</v>
      </c>
      <c r="AF111" s="78">
        <f t="shared" si="39"/>
        <v>0</v>
      </c>
      <c r="AG111" s="78">
        <f t="shared" si="39"/>
        <v>40474.767292274912</v>
      </c>
      <c r="AH111" s="78">
        <f t="shared" si="39"/>
        <v>51881.615020094869</v>
      </c>
      <c r="AI111" s="78">
        <f t="shared" si="39"/>
        <v>79973.535760244456</v>
      </c>
      <c r="AJ111" s="78">
        <f t="shared" si="39"/>
        <v>166911.47277749702</v>
      </c>
      <c r="AK111" s="78">
        <f t="shared" si="37"/>
        <v>339241.39085011126</v>
      </c>
      <c r="AL111" s="78">
        <f t="shared" si="40"/>
        <v>466464.37043586903</v>
      </c>
      <c r="AM111" s="78">
        <f t="shared" si="40"/>
        <v>308315.68311090569</v>
      </c>
      <c r="AN111" s="77">
        <f t="shared" si="41"/>
        <v>9.6537937477730527</v>
      </c>
      <c r="AO111" s="77">
        <f t="shared" si="42"/>
        <v>0.24987465358850139</v>
      </c>
      <c r="AP111" s="77">
        <f t="shared" si="43"/>
        <v>9.2161897191252798E-2</v>
      </c>
      <c r="AQ111" s="77">
        <f t="shared" si="44"/>
        <v>0.12672463476158669</v>
      </c>
      <c r="AR111" s="77">
        <f t="shared" si="45"/>
        <v>8.3760292982270237E-2</v>
      </c>
      <c r="AS111" s="77">
        <f t="shared" si="38"/>
        <v>10.206315226296665</v>
      </c>
      <c r="AT111" s="77">
        <v>0</v>
      </c>
      <c r="AU111" s="77">
        <v>0</v>
      </c>
      <c r="AV111" s="77">
        <f t="shared" si="46"/>
        <v>10.210000000000001</v>
      </c>
      <c r="AW111" s="221"/>
      <c r="AX111" s="76">
        <v>4591.76</v>
      </c>
      <c r="AY111" s="76">
        <f t="shared" si="47"/>
        <v>11049.53</v>
      </c>
      <c r="BA111" s="24"/>
      <c r="BC111" s="24"/>
    </row>
    <row r="112" spans="1:55" x14ac:dyDescent="0.35">
      <c r="A112" s="75" t="s">
        <v>124</v>
      </c>
      <c r="B112" s="74">
        <v>869</v>
      </c>
      <c r="C112" s="75" t="s">
        <v>140</v>
      </c>
      <c r="D112" s="138">
        <f>'2YO 2026-27 rates'!D109</f>
        <v>9.06</v>
      </c>
      <c r="E112" s="138">
        <f t="shared" si="36"/>
        <v>9.06</v>
      </c>
      <c r="F112" s="76">
        <f>ACA!P119</f>
        <v>1.2368693824573724</v>
      </c>
      <c r="G112" s="76">
        <f>'Formula factor data'!L116</f>
        <v>151.07</v>
      </c>
      <c r="H112" s="76">
        <f>'Formula factor data'!M116</f>
        <v>857.3</v>
      </c>
      <c r="I112" s="76">
        <f>'Formula factor data'!N116</f>
        <v>1008.3699999999999</v>
      </c>
      <c r="J112" s="76">
        <f>'Formula factor data'!X116</f>
        <v>154.75063441028857</v>
      </c>
      <c r="K112" s="76">
        <f>'Formula factor data'!Y116</f>
        <v>0</v>
      </c>
      <c r="L112" s="76">
        <f>'Formula factor data'!Z116</f>
        <v>0</v>
      </c>
      <c r="M112" s="76">
        <f>'Formula factor data'!AA116</f>
        <v>0</v>
      </c>
      <c r="N112" s="76">
        <f>'Formula factor data'!AB116</f>
        <v>22.325535055350549</v>
      </c>
      <c r="O112" s="76">
        <f>'Formula factor data'!AC116</f>
        <v>40.558055350553502</v>
      </c>
      <c r="P112" s="76">
        <f>'Formula factor data'!AD116</f>
        <v>39.937901599015987</v>
      </c>
      <c r="Q112" s="76">
        <f>'Formula factor data'!AE116</f>
        <v>133.80805565888198</v>
      </c>
      <c r="R112" s="76">
        <f>'Formula factor data'!AF116</f>
        <v>22.63049845009299</v>
      </c>
      <c r="S112" s="77">
        <f>$F112*'National calculations'!$E$48</f>
        <v>8.8495175600051255</v>
      </c>
      <c r="T112" s="77">
        <f>$F112*'National calculations'!$E$49</f>
        <v>1.5911091025502428</v>
      </c>
      <c r="U112" s="77">
        <f>$F112*'National calculations'!$E$57</f>
        <v>1.6557600468310538</v>
      </c>
      <c r="V112" s="77">
        <f>$F112*'National calculations'!$E$58</f>
        <v>1.2569273348206544</v>
      </c>
      <c r="W112" s="77">
        <f>$F112*'National calculations'!$E$59</f>
        <v>1.1844122962733075</v>
      </c>
      <c r="X112" s="77">
        <f>$F112*'National calculations'!$E$60</f>
        <v>1.0756397384522896</v>
      </c>
      <c r="Y112" s="77">
        <f>$F112*'National calculations'!$E$61</f>
        <v>0.68889286619978074</v>
      </c>
      <c r="Z112" s="77">
        <f>$F112*'National calculations'!$E$62</f>
        <v>0.56803446862087259</v>
      </c>
      <c r="AA112" s="77">
        <f>$F112*'National calculations'!$E$51</f>
        <v>0.65963332162531507</v>
      </c>
      <c r="AB112" s="77">
        <f>$F112*'National calculations'!$E$52</f>
        <v>4.2591499516238933</v>
      </c>
      <c r="AC112" s="78">
        <f t="shared" si="39"/>
        <v>5086445.1725299489</v>
      </c>
      <c r="AD112" s="78">
        <f t="shared" si="39"/>
        <v>140348.33153031193</v>
      </c>
      <c r="AE112" s="78">
        <f t="shared" si="39"/>
        <v>0</v>
      </c>
      <c r="AF112" s="78">
        <f t="shared" si="39"/>
        <v>0</v>
      </c>
      <c r="AG112" s="78">
        <f t="shared" si="39"/>
        <v>0</v>
      </c>
      <c r="AH112" s="78">
        <f t="shared" si="39"/>
        <v>13688.112632014472</v>
      </c>
      <c r="AI112" s="78">
        <f t="shared" si="39"/>
        <v>15925.888348821329</v>
      </c>
      <c r="AJ112" s="78">
        <f t="shared" si="39"/>
        <v>12931.079686198955</v>
      </c>
      <c r="AK112" s="78">
        <f t="shared" si="37"/>
        <v>42545.080667034752</v>
      </c>
      <c r="AL112" s="78">
        <f t="shared" si="40"/>
        <v>50310.62376226121</v>
      </c>
      <c r="AM112" s="78">
        <f t="shared" si="40"/>
        <v>54940.411235994747</v>
      </c>
      <c r="AN112" s="77">
        <f t="shared" si="41"/>
        <v>8.8495175600051237</v>
      </c>
      <c r="AO112" s="77">
        <f t="shared" si="42"/>
        <v>0.24418134517650758</v>
      </c>
      <c r="AP112" s="77">
        <f t="shared" si="43"/>
        <v>7.4020937154324881E-2</v>
      </c>
      <c r="AQ112" s="77">
        <f t="shared" si="44"/>
        <v>8.7531612616889978E-2</v>
      </c>
      <c r="AR112" s="77">
        <f t="shared" si="45"/>
        <v>9.5586626316667644E-2</v>
      </c>
      <c r="AS112" s="77">
        <f t="shared" si="38"/>
        <v>9.3508380812695133</v>
      </c>
      <c r="AT112" s="77">
        <v>0</v>
      </c>
      <c r="AU112" s="77">
        <v>0</v>
      </c>
      <c r="AV112" s="77">
        <f t="shared" si="46"/>
        <v>9.35</v>
      </c>
      <c r="AW112" s="221"/>
      <c r="AX112" s="76">
        <v>707.47</v>
      </c>
      <c r="AY112" s="76">
        <f t="shared" si="47"/>
        <v>1715.84</v>
      </c>
      <c r="BA112" s="24"/>
      <c r="BC112" s="24"/>
    </row>
    <row r="113" spans="1:55" x14ac:dyDescent="0.35">
      <c r="A113" s="75" t="s">
        <v>124</v>
      </c>
      <c r="B113" s="74">
        <v>938</v>
      </c>
      <c r="C113" s="75" t="s">
        <v>141</v>
      </c>
      <c r="D113" s="138">
        <f>'2YO 2026-27 rates'!D110</f>
        <v>8.93</v>
      </c>
      <c r="E113" s="138">
        <f t="shared" si="36"/>
        <v>8.93</v>
      </c>
      <c r="F113" s="76">
        <f>ACA!P120</f>
        <v>1.1922647930590751</v>
      </c>
      <c r="G113" s="76">
        <f>'Formula factor data'!L117</f>
        <v>1059.7</v>
      </c>
      <c r="H113" s="76">
        <f>'Formula factor data'!M117</f>
        <v>4148.78</v>
      </c>
      <c r="I113" s="76">
        <f>'Formula factor data'!N117</f>
        <v>5208.4799999999996</v>
      </c>
      <c r="J113" s="76">
        <f>'Formula factor data'!X117</f>
        <v>787.45847369658952</v>
      </c>
      <c r="K113" s="76">
        <f>'Formula factor data'!Y117</f>
        <v>0</v>
      </c>
      <c r="L113" s="76">
        <f>'Formula factor data'!Z117</f>
        <v>23.268846982758621</v>
      </c>
      <c r="M113" s="76">
        <f>'Formula factor data'!AA117</f>
        <v>90.152165948275865</v>
      </c>
      <c r="N113" s="76">
        <f>'Formula factor data'!AB117</f>
        <v>95.647823275862066</v>
      </c>
      <c r="O113" s="76">
        <f>'Formula factor data'!AC117</f>
        <v>316.17568965517239</v>
      </c>
      <c r="P113" s="76">
        <f>'Formula factor data'!AD117</f>
        <v>689.29574353448277</v>
      </c>
      <c r="Q113" s="76">
        <f>'Formula factor data'!AE117</f>
        <v>780.50152674158392</v>
      </c>
      <c r="R113" s="76">
        <f>'Formula factor data'!AF117</f>
        <v>115.46794957410562</v>
      </c>
      <c r="S113" s="77">
        <f>$F113*'National calculations'!$E$48</f>
        <v>8.5303819239100562</v>
      </c>
      <c r="T113" s="77">
        <f>$F113*'National calculations'!$E$49</f>
        <v>1.533729746885262</v>
      </c>
      <c r="U113" s="77">
        <f>$F113*'National calculations'!$E$57</f>
        <v>1.5960492171521163</v>
      </c>
      <c r="V113" s="77">
        <f>$F113*'National calculations'!$E$58</f>
        <v>1.2115994057213149</v>
      </c>
      <c r="W113" s="77">
        <f>$F113*'National calculations'!$E$59</f>
        <v>1.1416994400066223</v>
      </c>
      <c r="X113" s="77">
        <f>$F113*'National calculations'!$E$60</f>
        <v>1.0368494914345856</v>
      </c>
      <c r="Y113" s="77">
        <f>$F113*'National calculations'!$E$61</f>
        <v>0.66404967428956585</v>
      </c>
      <c r="Z113" s="77">
        <f>$F113*'National calculations'!$E$62</f>
        <v>0.54754973143174801</v>
      </c>
      <c r="AA113" s="77">
        <f>$F113*'National calculations'!$E$51</f>
        <v>0.63584530174072862</v>
      </c>
      <c r="AB113" s="77">
        <f>$F113*'National calculations'!$E$52</f>
        <v>4.1055544002484359</v>
      </c>
      <c r="AC113" s="78">
        <f t="shared" si="39"/>
        <v>25325284.476536814</v>
      </c>
      <c r="AD113" s="78">
        <f t="shared" si="39"/>
        <v>688416.63676083519</v>
      </c>
      <c r="AE113" s="78">
        <f t="shared" si="39"/>
        <v>0</v>
      </c>
      <c r="AF113" s="78">
        <f t="shared" si="39"/>
        <v>16069.737070394418</v>
      </c>
      <c r="AG113" s="78">
        <f t="shared" si="39"/>
        <v>58668.206105762467</v>
      </c>
      <c r="AH113" s="78">
        <f t="shared" si="39"/>
        <v>56528.266244629544</v>
      </c>
      <c r="AI113" s="78">
        <f t="shared" si="39"/>
        <v>119675.12732826376</v>
      </c>
      <c r="AJ113" s="78">
        <f t="shared" si="39"/>
        <v>215131.50857213125</v>
      </c>
      <c r="AK113" s="78">
        <f t="shared" si="37"/>
        <v>466072.84532118146</v>
      </c>
      <c r="AL113" s="78">
        <f t="shared" si="40"/>
        <v>282878.59040465805</v>
      </c>
      <c r="AM113" s="78">
        <f t="shared" si="40"/>
        <v>270214.17062313127</v>
      </c>
      <c r="AN113" s="77">
        <f t="shared" si="41"/>
        <v>8.5303819239100545</v>
      </c>
      <c r="AO113" s="77">
        <f t="shared" si="42"/>
        <v>0.23188117945068903</v>
      </c>
      <c r="AP113" s="77">
        <f t="shared" si="43"/>
        <v>0.15698853762675735</v>
      </c>
      <c r="AQ113" s="77">
        <f t="shared" si="44"/>
        <v>9.5282736763912274E-2</v>
      </c>
      <c r="AR113" s="77">
        <f t="shared" si="45"/>
        <v>9.1016947067404264E-2</v>
      </c>
      <c r="AS113" s="77">
        <f t="shared" si="38"/>
        <v>9.1055513248188173</v>
      </c>
      <c r="AT113" s="77">
        <v>0</v>
      </c>
      <c r="AU113" s="77">
        <v>0</v>
      </c>
      <c r="AV113" s="77">
        <f t="shared" si="46"/>
        <v>9.11</v>
      </c>
      <c r="AW113" s="221"/>
      <c r="AX113" s="76">
        <v>3423.68</v>
      </c>
      <c r="AY113" s="76">
        <f t="shared" si="47"/>
        <v>8632.16</v>
      </c>
      <c r="BA113" s="24"/>
      <c r="BC113" s="24"/>
    </row>
    <row r="114" spans="1:55" x14ac:dyDescent="0.35">
      <c r="A114" s="75" t="s">
        <v>124</v>
      </c>
      <c r="B114" s="74">
        <v>868</v>
      </c>
      <c r="C114" s="75" t="s">
        <v>142</v>
      </c>
      <c r="D114" s="138">
        <f>'2YO 2026-27 rates'!D111</f>
        <v>9.4499999999999993</v>
      </c>
      <c r="E114" s="138">
        <f t="shared" si="36"/>
        <v>9.4499999999999993</v>
      </c>
      <c r="F114" s="76">
        <f>ACA!P121</f>
        <v>1.2887861483939371</v>
      </c>
      <c r="G114" s="76">
        <f>'Formula factor data'!L118</f>
        <v>103.4</v>
      </c>
      <c r="H114" s="76">
        <f>'Formula factor data'!M118</f>
        <v>692.48</v>
      </c>
      <c r="I114" s="76">
        <f>'Formula factor data'!N118</f>
        <v>795.88</v>
      </c>
      <c r="J114" s="76">
        <f>'Formula factor data'!X118</f>
        <v>112.17311255667256</v>
      </c>
      <c r="K114" s="76">
        <f>'Formula factor data'!Y118</f>
        <v>0</v>
      </c>
      <c r="L114" s="76">
        <f>'Formula factor data'!Z118</f>
        <v>0</v>
      </c>
      <c r="M114" s="76">
        <f>'Formula factor data'!AA118</f>
        <v>0</v>
      </c>
      <c r="N114" s="76">
        <f>'Formula factor data'!AB118</f>
        <v>0</v>
      </c>
      <c r="O114" s="76">
        <f>'Formula factor data'!AC118</f>
        <v>0</v>
      </c>
      <c r="P114" s="76">
        <f>'Formula factor data'!AD118</f>
        <v>41.5787972939113</v>
      </c>
      <c r="Q114" s="76">
        <f>'Formula factor data'!AE118</f>
        <v>158.00959058472799</v>
      </c>
      <c r="R114" s="76">
        <f>'Formula factor data'!AF118</f>
        <v>10.934663585002568</v>
      </c>
      <c r="S114" s="77">
        <f>$F114*'National calculations'!$E$48</f>
        <v>9.2209701469399796</v>
      </c>
      <c r="T114" s="77">
        <f>$F114*'National calculations'!$E$49</f>
        <v>1.6578948440587933</v>
      </c>
      <c r="U114" s="77">
        <f>$F114*'National calculations'!$E$57</f>
        <v>1.7252594685304228</v>
      </c>
      <c r="V114" s="77">
        <f>$F114*'National calculations'!$E$58</f>
        <v>1.309686019906307</v>
      </c>
      <c r="W114" s="77">
        <f>$F114*'National calculations'!$E$59</f>
        <v>1.2341272110655568</v>
      </c>
      <c r="X114" s="77">
        <f>$F114*'National calculations'!$E$60</f>
        <v>1.1207889978044343</v>
      </c>
      <c r="Y114" s="77">
        <f>$F114*'National calculations'!$E$61</f>
        <v>0.7178086839871094</v>
      </c>
      <c r="Z114" s="77">
        <f>$F114*'National calculations'!$E$62</f>
        <v>0.59187733591919633</v>
      </c>
      <c r="AA114" s="77">
        <f>$F114*'National calculations'!$E$51</f>
        <v>0.68732098957837029</v>
      </c>
      <c r="AB114" s="77">
        <f>$F114*'National calculations'!$E$52</f>
        <v>4.4379249251686925</v>
      </c>
      <c r="AC114" s="78">
        <f t="shared" si="39"/>
        <v>4183107.8607115564</v>
      </c>
      <c r="AD114" s="78">
        <f t="shared" si="39"/>
        <v>106003.59822134845</v>
      </c>
      <c r="AE114" s="78">
        <f t="shared" si="39"/>
        <v>0</v>
      </c>
      <c r="AF114" s="78">
        <f t="shared" si="39"/>
        <v>0</v>
      </c>
      <c r="AG114" s="78">
        <f t="shared" si="39"/>
        <v>0</v>
      </c>
      <c r="AH114" s="78">
        <f t="shared" si="39"/>
        <v>0</v>
      </c>
      <c r="AI114" s="78">
        <f t="shared" si="39"/>
        <v>0</v>
      </c>
      <c r="AJ114" s="78">
        <f t="shared" si="39"/>
        <v>14027.442230635372</v>
      </c>
      <c r="AK114" s="78">
        <f t="shared" si="37"/>
        <v>14027.442230635372</v>
      </c>
      <c r="AL114" s="78">
        <f t="shared" si="40"/>
        <v>61903.885653233985</v>
      </c>
      <c r="AM114" s="78">
        <f t="shared" si="40"/>
        <v>27660.51316116389</v>
      </c>
      <c r="AN114" s="77">
        <f t="shared" si="41"/>
        <v>9.2209701469399779</v>
      </c>
      <c r="AO114" s="77">
        <f t="shared" si="42"/>
        <v>0.23366741839188584</v>
      </c>
      <c r="AP114" s="77">
        <f t="shared" si="43"/>
        <v>3.0921178787058991E-2</v>
      </c>
      <c r="AQ114" s="77">
        <f t="shared" si="44"/>
        <v>0.13645688817858018</v>
      </c>
      <c r="AR114" s="77">
        <f t="shared" si="45"/>
        <v>6.0973031200956609E-2</v>
      </c>
      <c r="AS114" s="77">
        <f t="shared" si="38"/>
        <v>9.6829886634984579</v>
      </c>
      <c r="AT114" s="77">
        <v>0</v>
      </c>
      <c r="AU114" s="77">
        <v>0</v>
      </c>
      <c r="AV114" s="77">
        <f t="shared" si="46"/>
        <v>9.68</v>
      </c>
      <c r="AW114" s="221"/>
      <c r="AX114" s="76">
        <v>571.45000000000005</v>
      </c>
      <c r="AY114" s="76">
        <f t="shared" si="47"/>
        <v>1367.33</v>
      </c>
      <c r="BA114" s="24"/>
      <c r="BC114" s="24"/>
    </row>
    <row r="115" spans="1:55" x14ac:dyDescent="0.35">
      <c r="A115" s="75" t="s">
        <v>124</v>
      </c>
      <c r="B115" s="74">
        <v>872</v>
      </c>
      <c r="C115" s="75" t="s">
        <v>143</v>
      </c>
      <c r="D115" s="138">
        <f>'2YO 2026-27 rates'!D112</f>
        <v>9.27</v>
      </c>
      <c r="E115" s="138">
        <f t="shared" si="36"/>
        <v>9.27</v>
      </c>
      <c r="F115" s="76">
        <f>ACA!P122</f>
        <v>1.2830848205694034</v>
      </c>
      <c r="G115" s="76">
        <f>'Formula factor data'!L119</f>
        <v>71.28</v>
      </c>
      <c r="H115" s="76">
        <f>'Formula factor data'!M119</f>
        <v>855.83</v>
      </c>
      <c r="I115" s="76">
        <f>'Formula factor data'!N119</f>
        <v>927.11</v>
      </c>
      <c r="J115" s="76">
        <f>'Formula factor data'!X119</f>
        <v>91.144087214552968</v>
      </c>
      <c r="K115" s="76">
        <f>'Formula factor data'!Y119</f>
        <v>0</v>
      </c>
      <c r="L115" s="76">
        <f>'Formula factor data'!Z119</f>
        <v>0</v>
      </c>
      <c r="M115" s="76">
        <f>'Formula factor data'!AA119</f>
        <v>0</v>
      </c>
      <c r="N115" s="76">
        <f>'Formula factor data'!AB119</f>
        <v>0</v>
      </c>
      <c r="O115" s="76">
        <f>'Formula factor data'!AC119</f>
        <v>12.082669447586728</v>
      </c>
      <c r="P115" s="76">
        <f>'Formula factor data'!AD119</f>
        <v>8.710592320261437</v>
      </c>
      <c r="Q115" s="76">
        <f>'Formula factor data'!AE119</f>
        <v>255.25366334582804</v>
      </c>
      <c r="R115" s="76">
        <f>'Formula factor data'!AF119</f>
        <v>13.747871762740184</v>
      </c>
      <c r="S115" s="77">
        <f>$F115*'National calculations'!$E$48</f>
        <v>9.1801784502465775</v>
      </c>
      <c r="T115" s="77">
        <f>$F115*'National calculations'!$E$49</f>
        <v>1.6505606544289912</v>
      </c>
      <c r="U115" s="77">
        <f>$F115*'National calculations'!$E$57</f>
        <v>1.7176272715016681</v>
      </c>
      <c r="V115" s="77">
        <f>$F115*'National calculations'!$E$58</f>
        <v>1.3038922353005367</v>
      </c>
      <c r="W115" s="77">
        <f>$F115*'National calculations'!$E$59</f>
        <v>1.2286676832639658</v>
      </c>
      <c r="X115" s="77">
        <f>$F115*'National calculations'!$E$60</f>
        <v>1.1158308552091118</v>
      </c>
      <c r="Y115" s="77">
        <f>$F115*'National calculations'!$E$61</f>
        <v>0.71463324434740849</v>
      </c>
      <c r="Z115" s="77">
        <f>$F115*'National calculations'!$E$62</f>
        <v>0.58925899095312706</v>
      </c>
      <c r="AA115" s="77">
        <f>$F115*'National calculations'!$E$51</f>
        <v>0.68428042129855715</v>
      </c>
      <c r="AB115" s="77">
        <f>$F115*'National calculations'!$E$52</f>
        <v>4.4182924478251184</v>
      </c>
      <c r="AC115" s="78">
        <f t="shared" si="39"/>
        <v>4851290.0885146186</v>
      </c>
      <c r="AD115" s="78">
        <f t="shared" si="39"/>
        <v>85750.141216905802</v>
      </c>
      <c r="AE115" s="78">
        <f t="shared" si="39"/>
        <v>0</v>
      </c>
      <c r="AF115" s="78">
        <f t="shared" si="39"/>
        <v>0</v>
      </c>
      <c r="AG115" s="78">
        <f t="shared" si="39"/>
        <v>0</v>
      </c>
      <c r="AH115" s="78">
        <f t="shared" si="39"/>
        <v>0</v>
      </c>
      <c r="AI115" s="78">
        <f t="shared" si="39"/>
        <v>4921.7660425925415</v>
      </c>
      <c r="AJ115" s="78">
        <f t="shared" si="39"/>
        <v>2925.6930595075478</v>
      </c>
      <c r="AK115" s="78">
        <f t="shared" si="37"/>
        <v>7847.4591021000888</v>
      </c>
      <c r="AL115" s="78">
        <f t="shared" si="40"/>
        <v>99559.098046601473</v>
      </c>
      <c r="AM115" s="78">
        <f t="shared" si="40"/>
        <v>34623.007250300398</v>
      </c>
      <c r="AN115" s="77">
        <f t="shared" si="41"/>
        <v>9.1801784502465757</v>
      </c>
      <c r="AO115" s="77">
        <f t="shared" si="42"/>
        <v>0.16226644544896035</v>
      </c>
      <c r="AP115" s="77">
        <f t="shared" si="43"/>
        <v>1.4849879851309472E-2</v>
      </c>
      <c r="AQ115" s="77">
        <f t="shared" si="44"/>
        <v>0.18839736848085264</v>
      </c>
      <c r="AR115" s="77">
        <f t="shared" si="45"/>
        <v>6.5517703382536222E-2</v>
      </c>
      <c r="AS115" s="77">
        <f t="shared" si="38"/>
        <v>9.611209847410235</v>
      </c>
      <c r="AT115" s="77">
        <v>0</v>
      </c>
      <c r="AU115" s="77">
        <v>0</v>
      </c>
      <c r="AV115" s="77">
        <f t="shared" si="46"/>
        <v>9.61</v>
      </c>
      <c r="AW115" s="221"/>
      <c r="AX115" s="76">
        <v>706.25</v>
      </c>
      <c r="AY115" s="76">
        <f t="shared" si="47"/>
        <v>1633.3600000000001</v>
      </c>
      <c r="BA115" s="24"/>
      <c r="BC115" s="24"/>
    </row>
    <row r="116" spans="1:55" x14ac:dyDescent="0.35">
      <c r="A116" s="75" t="s">
        <v>144</v>
      </c>
      <c r="B116" s="74">
        <v>800</v>
      </c>
      <c r="C116" s="75" t="s">
        <v>145</v>
      </c>
      <c r="D116" s="138">
        <f>'2YO 2026-27 rates'!D113</f>
        <v>8.35</v>
      </c>
      <c r="E116" s="138">
        <f t="shared" si="36"/>
        <v>8.35</v>
      </c>
      <c r="F116" s="76">
        <f>ACA!P123</f>
        <v>1.166334797882479</v>
      </c>
      <c r="G116" s="76">
        <f>'Formula factor data'!L120</f>
        <v>187.81</v>
      </c>
      <c r="H116" s="76">
        <f>'Formula factor data'!M120</f>
        <v>895.03</v>
      </c>
      <c r="I116" s="76">
        <f>'Formula factor data'!N120</f>
        <v>1082.8399999999999</v>
      </c>
      <c r="J116" s="76">
        <f>'Formula factor data'!X120</f>
        <v>180.00946174780768</v>
      </c>
      <c r="K116" s="76">
        <f>'Formula factor data'!Y120</f>
        <v>9.0524518754812444</v>
      </c>
      <c r="L116" s="76">
        <f>'Formula factor data'!Z120</f>
        <v>13.697789022109777</v>
      </c>
      <c r="M116" s="76">
        <f>'Formula factor data'!AA120</f>
        <v>19.415127048729509</v>
      </c>
      <c r="N116" s="76">
        <f>'Formula factor data'!AB120</f>
        <v>24.417797822021779</v>
      </c>
      <c r="O116" s="76">
        <f>'Formula factor data'!AC120</f>
        <v>41.569811901880975</v>
      </c>
      <c r="P116" s="76">
        <f>'Formula factor data'!AD120</f>
        <v>77.30317456825432</v>
      </c>
      <c r="Q116" s="76">
        <f>'Formula factor data'!AE120</f>
        <v>100.11146982173038</v>
      </c>
      <c r="R116" s="76">
        <f>'Formula factor data'!AF120</f>
        <v>25.394699630314229</v>
      </c>
      <c r="S116" s="77">
        <f>$F116*'National calculations'!$E$48</f>
        <v>8.3448587385998678</v>
      </c>
      <c r="T116" s="77">
        <f>$F116*'National calculations'!$E$49</f>
        <v>1.5003733941937618</v>
      </c>
      <c r="U116" s="77">
        <f>$F116*'National calculations'!$E$57</f>
        <v>1.5613375081900671</v>
      </c>
      <c r="V116" s="77">
        <f>$F116*'National calculations'!$E$58</f>
        <v>1.1852489113267668</v>
      </c>
      <c r="W116" s="77">
        <f>$F116*'National calculations'!$E$59</f>
        <v>1.1168691664425288</v>
      </c>
      <c r="X116" s="77">
        <f>$F116*'National calculations'!$E$60</f>
        <v>1.0142995491161741</v>
      </c>
      <c r="Y116" s="77">
        <f>$F116*'National calculations'!$E$61</f>
        <v>0.64960757640024613</v>
      </c>
      <c r="Z116" s="77">
        <f>$F116*'National calculations'!$E$62</f>
        <v>0.53564133492651955</v>
      </c>
      <c r="AA116" s="77">
        <f>$F116*'National calculations'!$E$51</f>
        <v>0.62201660722321672</v>
      </c>
      <c r="AB116" s="77">
        <f>$F116*'National calculations'!$E$52</f>
        <v>4.0162646666125452</v>
      </c>
      <c r="AC116" s="78">
        <f t="shared" si="39"/>
        <v>5150603.696808124</v>
      </c>
      <c r="AD116" s="78">
        <f t="shared" si="39"/>
        <v>153946.40205244371</v>
      </c>
      <c r="AE116" s="78">
        <f t="shared" si="39"/>
        <v>8056.3416129363995</v>
      </c>
      <c r="AF116" s="78">
        <f t="shared" si="39"/>
        <v>9254.1150298424309</v>
      </c>
      <c r="AG116" s="78">
        <f t="shared" si="39"/>
        <v>12359.969355075482</v>
      </c>
      <c r="AH116" s="78">
        <f t="shared" si="39"/>
        <v>14117.167953133356</v>
      </c>
      <c r="AI116" s="78">
        <f t="shared" si="39"/>
        <v>15392.316913767152</v>
      </c>
      <c r="AJ116" s="78">
        <f t="shared" si="39"/>
        <v>23601.862103284588</v>
      </c>
      <c r="AK116" s="78">
        <f t="shared" si="37"/>
        <v>82781.772968039411</v>
      </c>
      <c r="AL116" s="78">
        <f t="shared" si="40"/>
        <v>35494.468177506045</v>
      </c>
      <c r="AM116" s="78">
        <f t="shared" si="40"/>
        <v>58135.345861347734</v>
      </c>
      <c r="AN116" s="77">
        <f t="shared" si="41"/>
        <v>8.3448587385998678</v>
      </c>
      <c r="AO116" s="77">
        <f t="shared" si="42"/>
        <v>0.24941949605625061</v>
      </c>
      <c r="AP116" s="77">
        <f t="shared" si="43"/>
        <v>0.13412062783576817</v>
      </c>
      <c r="AQ116" s="77">
        <f t="shared" si="44"/>
        <v>5.7507107977764205E-2</v>
      </c>
      <c r="AR116" s="77">
        <f t="shared" si="45"/>
        <v>9.4189201400455946E-2</v>
      </c>
      <c r="AS116" s="77">
        <f t="shared" si="38"/>
        <v>8.8800951718701064</v>
      </c>
      <c r="AT116" s="77">
        <v>0</v>
      </c>
      <c r="AU116" s="77">
        <v>0</v>
      </c>
      <c r="AV116" s="77">
        <f t="shared" si="46"/>
        <v>8.8800000000000008</v>
      </c>
      <c r="AW116" s="221"/>
      <c r="AX116" s="76">
        <v>738.6</v>
      </c>
      <c r="AY116" s="76">
        <f t="shared" si="47"/>
        <v>1821.44</v>
      </c>
      <c r="BA116" s="24"/>
      <c r="BC116" s="24"/>
    </row>
    <row r="117" spans="1:55" x14ac:dyDescent="0.35">
      <c r="A117" s="75" t="s">
        <v>144</v>
      </c>
      <c r="B117" s="74">
        <v>839</v>
      </c>
      <c r="C117" s="75" t="s">
        <v>146</v>
      </c>
      <c r="D117" s="138">
        <f>'2YO 2026-27 rates'!D114</f>
        <v>8.36</v>
      </c>
      <c r="E117" s="138">
        <f t="shared" si="36"/>
        <v>8.36</v>
      </c>
      <c r="F117" s="76">
        <f>ACA!P124</f>
        <v>1.1370424199330191</v>
      </c>
      <c r="G117" s="76">
        <f>'Formula factor data'!L121</f>
        <v>422.78</v>
      </c>
      <c r="H117" s="76">
        <f>'Formula factor data'!M121</f>
        <v>1704.68</v>
      </c>
      <c r="I117" s="76">
        <f>'Formula factor data'!N121</f>
        <v>2127.46</v>
      </c>
      <c r="J117" s="76">
        <f>'Formula factor data'!X121</f>
        <v>426.18876637554587</v>
      </c>
      <c r="K117" s="76">
        <f>'Formula factor data'!Y121</f>
        <v>0</v>
      </c>
      <c r="L117" s="76">
        <f>'Formula factor data'!Z121</f>
        <v>44.221318609938294</v>
      </c>
      <c r="M117" s="76">
        <f>'Formula factor data'!AA121</f>
        <v>122.41474396449064</v>
      </c>
      <c r="N117" s="76">
        <f>'Formula factor data'!AB121</f>
        <v>73.70219768323048</v>
      </c>
      <c r="O117" s="76">
        <f>'Formula factor data'!AC121</f>
        <v>280.98962866731625</v>
      </c>
      <c r="P117" s="76">
        <f>'Formula factor data'!AD121</f>
        <v>291.12368084876039</v>
      </c>
      <c r="Q117" s="76">
        <f>'Formula factor data'!AE121</f>
        <v>417.37028890924199</v>
      </c>
      <c r="R117" s="76">
        <f>'Formula factor data'!AF121</f>
        <v>44.43625153992609</v>
      </c>
      <c r="S117" s="77">
        <f>$F117*'National calculations'!$E$48</f>
        <v>8.1352784735252861</v>
      </c>
      <c r="T117" s="77">
        <f>$F117*'National calculations'!$E$49</f>
        <v>1.4626916714089926</v>
      </c>
      <c r="U117" s="77">
        <f>$F117*'National calculations'!$E$57</f>
        <v>1.5221246779807607</v>
      </c>
      <c r="V117" s="77">
        <f>$F117*'National calculations'!$E$58</f>
        <v>1.1554815073722569</v>
      </c>
      <c r="W117" s="77">
        <f>$F117*'National calculations'!$E$59</f>
        <v>1.0888191127161637</v>
      </c>
      <c r="X117" s="77">
        <f>$F117*'National calculations'!$E$60</f>
        <v>0.98882552073202623</v>
      </c>
      <c r="Y117" s="77">
        <f>$F117*'National calculations'!$E$61</f>
        <v>0.6332927492328706</v>
      </c>
      <c r="Z117" s="77">
        <f>$F117*'National calculations'!$E$62</f>
        <v>0.52218875813938526</v>
      </c>
      <c r="AA117" s="77">
        <f>$F117*'National calculations'!$E$51</f>
        <v>0.60639472439617359</v>
      </c>
      <c r="AB117" s="77">
        <f>$F117*'National calculations'!$E$52</f>
        <v>3.9153965944491613</v>
      </c>
      <c r="AC117" s="78">
        <f t="shared" si="39"/>
        <v>9865263.3385330811</v>
      </c>
      <c r="AD117" s="78">
        <f t="shared" si="39"/>
        <v>355328.17264458275</v>
      </c>
      <c r="AE117" s="78">
        <f t="shared" si="39"/>
        <v>0</v>
      </c>
      <c r="AF117" s="78">
        <f t="shared" si="39"/>
        <v>29125.24205467819</v>
      </c>
      <c r="AG117" s="78">
        <f t="shared" si="39"/>
        <v>75973.882356872055</v>
      </c>
      <c r="AH117" s="78">
        <f t="shared" si="39"/>
        <v>41540.809981832615</v>
      </c>
      <c r="AI117" s="78">
        <f t="shared" si="39"/>
        <v>101430.75583344944</v>
      </c>
      <c r="AJ117" s="78">
        <f t="shared" si="39"/>
        <v>86652.262619407134</v>
      </c>
      <c r="AK117" s="78">
        <f t="shared" si="37"/>
        <v>334722.95284623944</v>
      </c>
      <c r="AL117" s="78">
        <f t="shared" si="40"/>
        <v>144261.95054913455</v>
      </c>
      <c r="AM117" s="78">
        <f t="shared" si="40"/>
        <v>99171.762331222373</v>
      </c>
      <c r="AN117" s="77">
        <f t="shared" si="41"/>
        <v>8.1352784735252879</v>
      </c>
      <c r="AO117" s="77">
        <f t="shared" si="42"/>
        <v>0.29301738177243464</v>
      </c>
      <c r="AP117" s="77">
        <f t="shared" si="43"/>
        <v>0.27602551897917593</v>
      </c>
      <c r="AQ117" s="77">
        <f t="shared" si="44"/>
        <v>0.11896399524046099</v>
      </c>
      <c r="AR117" s="77">
        <f t="shared" si="45"/>
        <v>8.178087858268214E-2</v>
      </c>
      <c r="AS117" s="77">
        <f t="shared" si="38"/>
        <v>8.9050662481000433</v>
      </c>
      <c r="AT117" s="77">
        <v>0</v>
      </c>
      <c r="AU117" s="77">
        <v>0</v>
      </c>
      <c r="AV117" s="77">
        <f t="shared" si="46"/>
        <v>8.91</v>
      </c>
      <c r="AW117" s="221"/>
      <c r="AX117" s="76">
        <v>1406.75</v>
      </c>
      <c r="AY117" s="76">
        <f t="shared" si="47"/>
        <v>3534.21</v>
      </c>
      <c r="BA117" s="24"/>
      <c r="BC117" s="24"/>
    </row>
    <row r="118" spans="1:55" x14ac:dyDescent="0.35">
      <c r="A118" s="75" t="s">
        <v>144</v>
      </c>
      <c r="B118" s="74">
        <v>801</v>
      </c>
      <c r="C118" s="75" t="s">
        <v>147</v>
      </c>
      <c r="D118" s="138">
        <f>'2YO 2026-27 rates'!D115</f>
        <v>8.75</v>
      </c>
      <c r="E118" s="138">
        <f t="shared" si="36"/>
        <v>8.75</v>
      </c>
      <c r="F118" s="76">
        <f>ACA!P125</f>
        <v>1.1341486956679967</v>
      </c>
      <c r="G118" s="76">
        <f>'Formula factor data'!L122</f>
        <v>747.96</v>
      </c>
      <c r="H118" s="76">
        <f>'Formula factor data'!M122</f>
        <v>2131.37</v>
      </c>
      <c r="I118" s="76">
        <f>'Formula factor data'!N122</f>
        <v>2879.33</v>
      </c>
      <c r="J118" s="76">
        <f>'Formula factor data'!X122</f>
        <v>801.69033853425208</v>
      </c>
      <c r="K118" s="76">
        <f>'Formula factor data'!Y122</f>
        <v>198.19195654764266</v>
      </c>
      <c r="L118" s="76">
        <f>'Formula factor data'!Z122</f>
        <v>277.33150295904994</v>
      </c>
      <c r="M118" s="76">
        <f>'Formula factor data'!AA122</f>
        <v>203.33831433451167</v>
      </c>
      <c r="N118" s="76">
        <f>'Formula factor data'!AB122</f>
        <v>186.52687889740636</v>
      </c>
      <c r="O118" s="76">
        <f>'Formula factor data'!AC122</f>
        <v>290.36894268578465</v>
      </c>
      <c r="P118" s="76">
        <f>'Formula factor data'!AD122</f>
        <v>331.76853199348614</v>
      </c>
      <c r="Q118" s="76">
        <f>'Formula factor data'!AE122</f>
        <v>718.62633253875197</v>
      </c>
      <c r="R118" s="76">
        <f>'Formula factor data'!AF122</f>
        <v>59.21680377449794</v>
      </c>
      <c r="S118" s="77">
        <f>$F118*'National calculations'!$E$48</f>
        <v>8.1145745382025023</v>
      </c>
      <c r="T118" s="77">
        <f>$F118*'National calculations'!$E$49</f>
        <v>1.4589691837448544</v>
      </c>
      <c r="U118" s="77">
        <f>$F118*'National calculations'!$E$57</f>
        <v>1.5182509358601091</v>
      </c>
      <c r="V118" s="77">
        <f>$F118*'National calculations'!$E$58</f>
        <v>1.1525408564193531</v>
      </c>
      <c r="W118" s="77">
        <f>$F118*'National calculations'!$E$59</f>
        <v>1.0860481147028507</v>
      </c>
      <c r="X118" s="77">
        <f>$F118*'National calculations'!$E$60</f>
        <v>0.98630900212809913</v>
      </c>
      <c r="Y118" s="77">
        <f>$F118*'National calculations'!$E$61</f>
        <v>0.63168104630675992</v>
      </c>
      <c r="Z118" s="77">
        <f>$F118*'National calculations'!$E$62</f>
        <v>0.5208598101125923</v>
      </c>
      <c r="AA118" s="77">
        <f>$F118*'National calculations'!$E$51</f>
        <v>0.60485147579136767</v>
      </c>
      <c r="AB118" s="77">
        <f>$F118*'National calculations'!$E$52</f>
        <v>3.9054320777926841</v>
      </c>
      <c r="AC118" s="78">
        <f t="shared" si="39"/>
        <v>13317786.605897088</v>
      </c>
      <c r="AD118" s="78">
        <f t="shared" si="39"/>
        <v>666695.65433164849</v>
      </c>
      <c r="AE118" s="78">
        <f t="shared" si="39"/>
        <v>171515.9203997906</v>
      </c>
      <c r="AF118" s="78">
        <f t="shared" si="39"/>
        <v>182192.45612151918</v>
      </c>
      <c r="AG118" s="78">
        <f t="shared" si="39"/>
        <v>125876.05997001566</v>
      </c>
      <c r="AH118" s="78">
        <f t="shared" si="39"/>
        <v>104864.6896833607</v>
      </c>
      <c r="AI118" s="78">
        <f t="shared" si="39"/>
        <v>104549.71779252411</v>
      </c>
      <c r="AJ118" s="78">
        <f t="shared" si="39"/>
        <v>98498.789908012579</v>
      </c>
      <c r="AK118" s="78">
        <f t="shared" si="37"/>
        <v>787497.63387522288</v>
      </c>
      <c r="AL118" s="78">
        <f t="shared" si="40"/>
        <v>247757.45273380331</v>
      </c>
      <c r="AM118" s="78">
        <f t="shared" si="40"/>
        <v>131822.30685300913</v>
      </c>
      <c r="AN118" s="77">
        <f t="shared" si="41"/>
        <v>8.1145745382025023</v>
      </c>
      <c r="AO118" s="77">
        <f t="shared" si="42"/>
        <v>0.40622002300099452</v>
      </c>
      <c r="AP118" s="77">
        <f t="shared" si="43"/>
        <v>0.47982509690529429</v>
      </c>
      <c r="AQ118" s="77">
        <f t="shared" si="44"/>
        <v>0.15095949327746466</v>
      </c>
      <c r="AR118" s="77">
        <f t="shared" si="45"/>
        <v>8.0319798357700992E-2</v>
      </c>
      <c r="AS118" s="77">
        <f t="shared" si="38"/>
        <v>9.2318989497439574</v>
      </c>
      <c r="AT118" s="77">
        <v>0</v>
      </c>
      <c r="AU118" s="77">
        <v>0</v>
      </c>
      <c r="AV118" s="77">
        <f t="shared" si="46"/>
        <v>9.23</v>
      </c>
      <c r="AW118" s="221"/>
      <c r="AX118" s="76">
        <v>1758.86</v>
      </c>
      <c r="AY118" s="76">
        <f t="shared" si="47"/>
        <v>4638.1899999999996</v>
      </c>
      <c r="BA118" s="24"/>
      <c r="BC118" s="24"/>
    </row>
    <row r="119" spans="1:55" x14ac:dyDescent="0.35">
      <c r="A119" s="75" t="s">
        <v>144</v>
      </c>
      <c r="B119" s="74">
        <v>908</v>
      </c>
      <c r="C119" s="75" t="s">
        <v>148</v>
      </c>
      <c r="D119" s="138">
        <f>'2YO 2026-27 rates'!D116</f>
        <v>7.72</v>
      </c>
      <c r="E119" s="138">
        <f t="shared" si="36"/>
        <v>7.72</v>
      </c>
      <c r="F119" s="76">
        <f>ACA!P126</f>
        <v>1.0319229613219434</v>
      </c>
      <c r="G119" s="76">
        <f>'Formula factor data'!L123</f>
        <v>676.36</v>
      </c>
      <c r="H119" s="76">
        <f>'Formula factor data'!M123</f>
        <v>2409.79</v>
      </c>
      <c r="I119" s="76">
        <f>'Formula factor data'!N123</f>
        <v>3086.15</v>
      </c>
      <c r="J119" s="76">
        <f>'Formula factor data'!X123</f>
        <v>679.2613658155027</v>
      </c>
      <c r="K119" s="76">
        <f>'Formula factor data'!Y123</f>
        <v>43.698345428729198</v>
      </c>
      <c r="L119" s="76">
        <f>'Formula factor data'!Z123</f>
        <v>134.86843101680211</v>
      </c>
      <c r="M119" s="76">
        <f>'Formula factor data'!AA123</f>
        <v>55.261974441902659</v>
      </c>
      <c r="N119" s="76">
        <f>'Formula factor data'!AB123</f>
        <v>202.4243689358681</v>
      </c>
      <c r="O119" s="76">
        <f>'Formula factor data'!AC123</f>
        <v>273.38853435355367</v>
      </c>
      <c r="P119" s="76">
        <f>'Formula factor data'!AD123</f>
        <v>448.54708330046543</v>
      </c>
      <c r="Q119" s="76">
        <f>'Formula factor data'!AE123</f>
        <v>122.54926137563351</v>
      </c>
      <c r="R119" s="76">
        <f>'Formula factor data'!AF123</f>
        <v>71.959158709994682</v>
      </c>
      <c r="S119" s="77">
        <f>$F119*'National calculations'!$E$48</f>
        <v>7.3831727879364459</v>
      </c>
      <c r="T119" s="77">
        <f>$F119*'National calculations'!$E$49</f>
        <v>1.327465971894193</v>
      </c>
      <c r="U119" s="77">
        <f>$F119*'National calculations'!$E$57</f>
        <v>1.3814044029207317</v>
      </c>
      <c r="V119" s="77">
        <f>$F119*'National calculations'!$E$58</f>
        <v>1.0486573569617237</v>
      </c>
      <c r="W119" s="77">
        <f>$F119*'National calculations'!$E$59</f>
        <v>0.98815789406008459</v>
      </c>
      <c r="X119" s="77">
        <f>$F119*'National calculations'!$E$60</f>
        <v>0.89740869970762782</v>
      </c>
      <c r="Y119" s="77">
        <f>$F119*'National calculations'!$E$61</f>
        <v>0.57474489756555924</v>
      </c>
      <c r="Z119" s="77">
        <f>$F119*'National calculations'!$E$62</f>
        <v>0.47391245939616355</v>
      </c>
      <c r="AA119" s="77">
        <f>$F119*'National calculations'!$E$51</f>
        <v>0.55033359244922897</v>
      </c>
      <c r="AB119" s="77">
        <f>$F119*'National calculations'!$E$52</f>
        <v>3.5534185687916917</v>
      </c>
      <c r="AC119" s="78">
        <f t="shared" si="39"/>
        <v>12987779.858709335</v>
      </c>
      <c r="AD119" s="78">
        <f t="shared" si="39"/>
        <v>513966.91901119833</v>
      </c>
      <c r="AE119" s="78">
        <f t="shared" si="39"/>
        <v>34408.099462090599</v>
      </c>
      <c r="AF119" s="78">
        <f t="shared" si="39"/>
        <v>80615.540272362909</v>
      </c>
      <c r="AG119" s="78">
        <f t="shared" si="39"/>
        <v>31126.307083084266</v>
      </c>
      <c r="AH119" s="78">
        <f t="shared" si="39"/>
        <v>103544.71213804848</v>
      </c>
      <c r="AI119" s="78">
        <f t="shared" si="39"/>
        <v>89563.339148399988</v>
      </c>
      <c r="AJ119" s="78">
        <f t="shared" si="39"/>
        <v>121166.06929908266</v>
      </c>
      <c r="AK119" s="78">
        <f t="shared" si="37"/>
        <v>460424.06740306894</v>
      </c>
      <c r="AL119" s="78">
        <f t="shared" si="40"/>
        <v>38442.495900965594</v>
      </c>
      <c r="AM119" s="78">
        <f t="shared" si="40"/>
        <v>145749.57613019241</v>
      </c>
      <c r="AN119" s="77">
        <f t="shared" si="41"/>
        <v>7.3831727879364459</v>
      </c>
      <c r="AO119" s="77">
        <f t="shared" si="42"/>
        <v>0.29217515323054721</v>
      </c>
      <c r="AP119" s="77">
        <f t="shared" si="43"/>
        <v>0.26173760891718484</v>
      </c>
      <c r="AQ119" s="77">
        <f t="shared" si="44"/>
        <v>2.1853433975941521E-2</v>
      </c>
      <c r="AR119" s="77">
        <f t="shared" si="45"/>
        <v>8.2854368956377211E-2</v>
      </c>
      <c r="AS119" s="77">
        <f t="shared" si="38"/>
        <v>8.0417933530164962</v>
      </c>
      <c r="AT119" s="77">
        <v>0</v>
      </c>
      <c r="AU119" s="77">
        <v>0</v>
      </c>
      <c r="AV119" s="77">
        <f t="shared" si="46"/>
        <v>8.0399999999999991</v>
      </c>
      <c r="AW119" s="221"/>
      <c r="AX119" s="76">
        <v>1988.62</v>
      </c>
      <c r="AY119" s="76">
        <f t="shared" si="47"/>
        <v>5074.7700000000004</v>
      </c>
      <c r="BA119" s="24"/>
      <c r="BC119" s="24"/>
    </row>
    <row r="120" spans="1:55" x14ac:dyDescent="0.35">
      <c r="A120" s="75" t="s">
        <v>144</v>
      </c>
      <c r="B120" s="74">
        <v>878</v>
      </c>
      <c r="C120" s="75" t="s">
        <v>149</v>
      </c>
      <c r="D120" s="138">
        <f>'2YO 2026-27 rates'!D117</f>
        <v>7.68</v>
      </c>
      <c r="E120" s="138">
        <f t="shared" si="36"/>
        <v>7.68</v>
      </c>
      <c r="F120" s="76">
        <f>ACA!P127</f>
        <v>1.0494740745386872</v>
      </c>
      <c r="G120" s="76">
        <f>'Formula factor data'!L124</f>
        <v>967.41</v>
      </c>
      <c r="H120" s="76">
        <f>'Formula factor data'!M124</f>
        <v>3411.24</v>
      </c>
      <c r="I120" s="76">
        <f>'Formula factor data'!N124</f>
        <v>4378.6499999999996</v>
      </c>
      <c r="J120" s="76">
        <f>'Formula factor data'!X124</f>
        <v>859.36121495327097</v>
      </c>
      <c r="K120" s="76">
        <f>'Formula factor data'!Y124</f>
        <v>0</v>
      </c>
      <c r="L120" s="76">
        <f>'Formula factor data'!Z124</f>
        <v>22.76206431270062</v>
      </c>
      <c r="M120" s="76">
        <f>'Formula factor data'!AA124</f>
        <v>39.056219640371552</v>
      </c>
      <c r="N120" s="76">
        <f>'Formula factor data'!AB124</f>
        <v>114.43223588898672</v>
      </c>
      <c r="O120" s="76">
        <f>'Formula factor data'!AC124</f>
        <v>302.62351078033117</v>
      </c>
      <c r="P120" s="76">
        <f>'Formula factor data'!AD124</f>
        <v>451.88294889640088</v>
      </c>
      <c r="Q120" s="76">
        <f>'Formula factor data'!AE124</f>
        <v>273.12778110231449</v>
      </c>
      <c r="R120" s="76">
        <f>'Formula factor data'!AF124</f>
        <v>103.20570446129429</v>
      </c>
      <c r="S120" s="77">
        <f>$F120*'National calculations'!$E$48</f>
        <v>7.5087469890704659</v>
      </c>
      <c r="T120" s="77">
        <f>$F120*'National calculations'!$E$49</f>
        <v>1.3500437286040965</v>
      </c>
      <c r="U120" s="77">
        <f>$F120*'National calculations'!$E$57</f>
        <v>1.4048995532202375</v>
      </c>
      <c r="V120" s="77">
        <f>$F120*'National calculations'!$E$58</f>
        <v>1.0664930914956552</v>
      </c>
      <c r="W120" s="77">
        <f>$F120*'National calculations'!$E$59</f>
        <v>1.004964643909366</v>
      </c>
      <c r="X120" s="77">
        <f>$F120*'National calculations'!$E$60</f>
        <v>0.91267197252993459</v>
      </c>
      <c r="Y120" s="77">
        <f>$F120*'National calculations'!$E$61</f>
        <v>0.58452025206973313</v>
      </c>
      <c r="Z120" s="77">
        <f>$F120*'National calculations'!$E$62</f>
        <v>0.48197283942592101</v>
      </c>
      <c r="AA120" s="77">
        <f>$F120*'National calculations'!$E$51</f>
        <v>0.55969375551380518</v>
      </c>
      <c r="AB120" s="77">
        <f>$F120*'National calculations'!$E$52</f>
        <v>3.6138556885621913</v>
      </c>
      <c r="AC120" s="78">
        <f t="shared" si="39"/>
        <v>18740559.752105236</v>
      </c>
      <c r="AD120" s="78">
        <f t="shared" si="39"/>
        <v>661299.87474635837</v>
      </c>
      <c r="AE120" s="78">
        <f t="shared" si="39"/>
        <v>0</v>
      </c>
      <c r="AF120" s="78">
        <f t="shared" si="39"/>
        <v>13837.083072474756</v>
      </c>
      <c r="AG120" s="78">
        <f t="shared" si="39"/>
        <v>22372.568322099229</v>
      </c>
      <c r="AH120" s="78">
        <f t="shared" si="39"/>
        <v>59530.283836393006</v>
      </c>
      <c r="AI120" s="78">
        <f t="shared" si="39"/>
        <v>100827.05535802165</v>
      </c>
      <c r="AJ120" s="78">
        <f t="shared" si="39"/>
        <v>124143.32554162131</v>
      </c>
      <c r="AK120" s="78">
        <f t="shared" si="37"/>
        <v>320710.31613060995</v>
      </c>
      <c r="AL120" s="78">
        <f t="shared" si="40"/>
        <v>87134.710717974944</v>
      </c>
      <c r="AM120" s="78">
        <f t="shared" si="40"/>
        <v>212593.19763092452</v>
      </c>
      <c r="AN120" s="77">
        <f t="shared" si="41"/>
        <v>7.5087469890704659</v>
      </c>
      <c r="AO120" s="77">
        <f t="shared" si="42"/>
        <v>0.26496185327743949</v>
      </c>
      <c r="AP120" s="77">
        <f t="shared" si="43"/>
        <v>0.12849843614404502</v>
      </c>
      <c r="AQ120" s="77">
        <f t="shared" si="44"/>
        <v>3.4912110705424486E-2</v>
      </c>
      <c r="AR120" s="77">
        <f t="shared" si="45"/>
        <v>8.517934115755238E-2</v>
      </c>
      <c r="AS120" s="77">
        <f t="shared" si="38"/>
        <v>8.0222987303549278</v>
      </c>
      <c r="AT120" s="77">
        <v>0</v>
      </c>
      <c r="AU120" s="77">
        <v>0</v>
      </c>
      <c r="AV120" s="77">
        <f t="shared" si="46"/>
        <v>8.02</v>
      </c>
      <c r="AW120" s="221"/>
      <c r="AX120" s="76">
        <v>2815.04</v>
      </c>
      <c r="AY120" s="76">
        <f t="shared" si="47"/>
        <v>7193.69</v>
      </c>
      <c r="BA120" s="24"/>
      <c r="BC120" s="24"/>
    </row>
    <row r="121" spans="1:55" x14ac:dyDescent="0.35">
      <c r="A121" s="75" t="s">
        <v>144</v>
      </c>
      <c r="B121" s="74">
        <v>838</v>
      </c>
      <c r="C121" s="75" t="s">
        <v>150</v>
      </c>
      <c r="D121" s="138">
        <f>'2YO 2026-27 rates'!D118</f>
        <v>7.72</v>
      </c>
      <c r="E121" s="138">
        <f t="shared" si="36"/>
        <v>7.72</v>
      </c>
      <c r="F121" s="76">
        <f>ACA!P128</f>
        <v>1.0567463352644375</v>
      </c>
      <c r="G121" s="76">
        <f>'Formula factor data'!L125</f>
        <v>381.96</v>
      </c>
      <c r="H121" s="76">
        <f>'Formula factor data'!M125</f>
        <v>1482.47</v>
      </c>
      <c r="I121" s="76">
        <f>'Formula factor data'!N125</f>
        <v>1864.43</v>
      </c>
      <c r="J121" s="76">
        <f>'Formula factor data'!X125</f>
        <v>349.72016477463239</v>
      </c>
      <c r="K121" s="76">
        <f>'Formula factor data'!Y125</f>
        <v>0</v>
      </c>
      <c r="L121" s="76">
        <f>'Formula factor data'!Z125</f>
        <v>23.869477895579116</v>
      </c>
      <c r="M121" s="76">
        <f>'Formula factor data'!AA125</f>
        <v>21.75603454024138</v>
      </c>
      <c r="N121" s="76">
        <f>'Formula factor data'!AB125</f>
        <v>53.582005067680207</v>
      </c>
      <c r="O121" s="76">
        <f>'Formula factor data'!AC125</f>
        <v>140.35750283390013</v>
      </c>
      <c r="P121" s="76">
        <f>'Formula factor data'!AD125</f>
        <v>144.21142895245714</v>
      </c>
      <c r="Q121" s="76">
        <f>'Formula factor data'!AE125</f>
        <v>110.24685181664842</v>
      </c>
      <c r="R121" s="76">
        <f>'Formula factor data'!AF125</f>
        <v>48.158708487084873</v>
      </c>
      <c r="S121" s="77">
        <f>$F121*'National calculations'!$E$48</f>
        <v>7.5607783514004172</v>
      </c>
      <c r="T121" s="77">
        <f>$F121*'National calculations'!$E$49</f>
        <v>1.359398766735828</v>
      </c>
      <c r="U121" s="77">
        <f>$F121*'National calculations'!$E$57</f>
        <v>1.4146347111363571</v>
      </c>
      <c r="V121" s="77">
        <f>$F121*'National calculations'!$E$58</f>
        <v>1.073883284366286</v>
      </c>
      <c r="W121" s="77">
        <f>$F121*'National calculations'!$E$59</f>
        <v>1.0119284794989991</v>
      </c>
      <c r="X121" s="77">
        <f>$F121*'National calculations'!$E$60</f>
        <v>0.91899627219807067</v>
      </c>
      <c r="Y121" s="77">
        <f>$F121*'National calculations'!$E$61</f>
        <v>0.58857064623921362</v>
      </c>
      <c r="Z121" s="77">
        <f>$F121*'National calculations'!$E$62</f>
        <v>0.48531263812707154</v>
      </c>
      <c r="AA121" s="77">
        <f>$F121*'National calculations'!$E$51</f>
        <v>0.56357211612834424</v>
      </c>
      <c r="AB121" s="77">
        <f>$F121*'National calculations'!$E$52</f>
        <v>3.6388976609463231</v>
      </c>
      <c r="AC121" s="78">
        <f t="shared" si="39"/>
        <v>8035028.9295698442</v>
      </c>
      <c r="AD121" s="78">
        <f t="shared" si="39"/>
        <v>270983.22159745294</v>
      </c>
      <c r="AE121" s="78">
        <f t="shared" si="39"/>
        <v>0</v>
      </c>
      <c r="AF121" s="78">
        <f t="shared" si="39"/>
        <v>14610.828991609391</v>
      </c>
      <c r="AG121" s="78">
        <f t="shared" si="39"/>
        <v>12548.864042773474</v>
      </c>
      <c r="AH121" s="78">
        <f t="shared" si="39"/>
        <v>28067.747861034855</v>
      </c>
      <c r="AI121" s="78">
        <f t="shared" si="39"/>
        <v>47087.874504058382</v>
      </c>
      <c r="AJ121" s="78">
        <f t="shared" si="39"/>
        <v>39892.948548805281</v>
      </c>
      <c r="AK121" s="78">
        <f t="shared" si="37"/>
        <v>142208.26394828138</v>
      </c>
      <c r="AL121" s="78">
        <f t="shared" si="40"/>
        <v>35415.269397634031</v>
      </c>
      <c r="AM121" s="78">
        <f t="shared" si="40"/>
        <v>99889.428650673915</v>
      </c>
      <c r="AN121" s="77">
        <f t="shared" si="41"/>
        <v>7.5607783514004172</v>
      </c>
      <c r="AO121" s="77">
        <f t="shared" si="42"/>
        <v>0.25498901041995992</v>
      </c>
      <c r="AP121" s="77">
        <f t="shared" si="43"/>
        <v>0.13381472212172402</v>
      </c>
      <c r="AQ121" s="77">
        <f t="shared" si="44"/>
        <v>3.3324958070185817E-2</v>
      </c>
      <c r="AR121" s="77">
        <f t="shared" si="45"/>
        <v>9.3993666518908711E-2</v>
      </c>
      <c r="AS121" s="77">
        <f t="shared" si="38"/>
        <v>8.0769007085311948</v>
      </c>
      <c r="AT121" s="77">
        <v>0</v>
      </c>
      <c r="AU121" s="77">
        <v>0</v>
      </c>
      <c r="AV121" s="77">
        <f t="shared" si="46"/>
        <v>8.08</v>
      </c>
      <c r="AW121" s="221"/>
      <c r="AX121" s="76">
        <v>1223.3699999999999</v>
      </c>
      <c r="AY121" s="76">
        <f t="shared" si="47"/>
        <v>3087.8</v>
      </c>
      <c r="BA121" s="24"/>
      <c r="BC121" s="24"/>
    </row>
    <row r="122" spans="1:55" x14ac:dyDescent="0.35">
      <c r="A122" s="75" t="s">
        <v>144</v>
      </c>
      <c r="B122" s="74">
        <v>916</v>
      </c>
      <c r="C122" s="75" t="s">
        <v>151</v>
      </c>
      <c r="D122" s="138">
        <f>'2YO 2026-27 rates'!D119</f>
        <v>7.94</v>
      </c>
      <c r="E122" s="138">
        <f t="shared" si="36"/>
        <v>7.94</v>
      </c>
      <c r="F122" s="76">
        <f>ACA!P129</f>
        <v>1.0859592584423352</v>
      </c>
      <c r="G122" s="76">
        <f>'Formula factor data'!L126</f>
        <v>652.63</v>
      </c>
      <c r="H122" s="76">
        <f>'Formula factor data'!M126</f>
        <v>3233.35</v>
      </c>
      <c r="I122" s="76">
        <f>'Formula factor data'!N126</f>
        <v>3885.98</v>
      </c>
      <c r="J122" s="76">
        <f>'Formula factor data'!X126</f>
        <v>733.39154376904844</v>
      </c>
      <c r="K122" s="76">
        <f>'Formula factor data'!Y126</f>
        <v>10.495801434292634</v>
      </c>
      <c r="L122" s="76">
        <f>'Formula factor data'!Z126</f>
        <v>118.5904920679271</v>
      </c>
      <c r="M122" s="76">
        <f>'Formula factor data'!AA126</f>
        <v>147.66506845487567</v>
      </c>
      <c r="N122" s="76">
        <f>'Formula factor data'!AB126</f>
        <v>119.07305765111298</v>
      </c>
      <c r="O122" s="76">
        <f>'Formula factor data'!AC126</f>
        <v>293.03795038961846</v>
      </c>
      <c r="P122" s="76">
        <f>'Formula factor data'!AD126</f>
        <v>369.28331253298563</v>
      </c>
      <c r="Q122" s="76">
        <f>'Formula factor data'!AE126</f>
        <v>464.59440685776997</v>
      </c>
      <c r="R122" s="76">
        <f>'Formula factor data'!AF126</f>
        <v>74.994086750148341</v>
      </c>
      <c r="S122" s="77">
        <f>$F122*'National calculations'!$E$48</f>
        <v>7.769790135755744</v>
      </c>
      <c r="T122" s="77">
        <f>$F122*'National calculations'!$E$49</f>
        <v>1.3969782788813281</v>
      </c>
      <c r="U122" s="77">
        <f>$F122*'National calculations'!$E$57</f>
        <v>1.4537411776195106</v>
      </c>
      <c r="V122" s="77">
        <f>$F122*'National calculations'!$E$58</f>
        <v>1.1035699450542273</v>
      </c>
      <c r="W122" s="77">
        <f>$F122*'National calculations'!$E$59</f>
        <v>1.0399024482241745</v>
      </c>
      <c r="X122" s="77">
        <f>$F122*'National calculations'!$E$60</f>
        <v>0.94440120297909724</v>
      </c>
      <c r="Y122" s="77">
        <f>$F122*'National calculations'!$E$61</f>
        <v>0.60484121988548911</v>
      </c>
      <c r="Z122" s="77">
        <f>$F122*'National calculations'!$E$62</f>
        <v>0.49872872516873734</v>
      </c>
      <c r="AA122" s="77">
        <f>$F122*'National calculations'!$E$51</f>
        <v>0.57915162502679973</v>
      </c>
      <c r="AB122" s="77">
        <f>$F122*'National calculations'!$E$52</f>
        <v>3.739492131231243</v>
      </c>
      <c r="AC122" s="78">
        <f t="shared" si="39"/>
        <v>17210151.970894139</v>
      </c>
      <c r="AD122" s="78">
        <f t="shared" si="39"/>
        <v>583983.27223954513</v>
      </c>
      <c r="AE122" s="78">
        <f t="shared" si="39"/>
        <v>8697.1618801749992</v>
      </c>
      <c r="AF122" s="78">
        <f t="shared" si="39"/>
        <v>74597.554604752979</v>
      </c>
      <c r="AG122" s="78">
        <f t="shared" si="39"/>
        <v>87527.641735946861</v>
      </c>
      <c r="AH122" s="78">
        <f t="shared" si="39"/>
        <v>64098.061166222986</v>
      </c>
      <c r="AI122" s="78">
        <f t="shared" si="39"/>
        <v>101027.61589024815</v>
      </c>
      <c r="AJ122" s="78">
        <f t="shared" si="39"/>
        <v>104978.15154082867</v>
      </c>
      <c r="AK122" s="78">
        <f t="shared" si="37"/>
        <v>440926.18681817467</v>
      </c>
      <c r="AL122" s="78">
        <f t="shared" si="40"/>
        <v>153370.2452547226</v>
      </c>
      <c r="AM122" s="78">
        <f t="shared" si="40"/>
        <v>159850.68445590019</v>
      </c>
      <c r="AN122" s="77">
        <f t="shared" si="41"/>
        <v>7.7697901357557431</v>
      </c>
      <c r="AO122" s="77">
        <f t="shared" si="42"/>
        <v>0.26364830919371829</v>
      </c>
      <c r="AP122" s="77">
        <f t="shared" si="43"/>
        <v>0.19906296834160131</v>
      </c>
      <c r="AQ122" s="77">
        <f t="shared" si="44"/>
        <v>6.9241376875341515E-2</v>
      </c>
      <c r="AR122" s="77">
        <f t="shared" si="45"/>
        <v>7.216707170161786E-2</v>
      </c>
      <c r="AS122" s="77">
        <f t="shared" si="38"/>
        <v>8.3739098618680217</v>
      </c>
      <c r="AT122" s="77">
        <v>0</v>
      </c>
      <c r="AU122" s="77">
        <v>0</v>
      </c>
      <c r="AV122" s="77">
        <f t="shared" si="46"/>
        <v>8.3699999999999992</v>
      </c>
      <c r="AW122" s="221"/>
      <c r="AX122" s="76">
        <v>2668.24</v>
      </c>
      <c r="AY122" s="76">
        <f t="shared" si="47"/>
        <v>6554.2199999999993</v>
      </c>
      <c r="BA122" s="24"/>
      <c r="BC122" s="24"/>
    </row>
    <row r="123" spans="1:55" x14ac:dyDescent="0.35">
      <c r="A123" s="75" t="s">
        <v>144</v>
      </c>
      <c r="B123" s="74">
        <v>802</v>
      </c>
      <c r="C123" s="75" t="s">
        <v>152</v>
      </c>
      <c r="D123" s="138">
        <f>'2YO 2026-27 rates'!D120</f>
        <v>8.26</v>
      </c>
      <c r="E123" s="138">
        <f t="shared" si="36"/>
        <v>8.26</v>
      </c>
      <c r="F123" s="76">
        <f>ACA!P130</f>
        <v>1.1274305018083239</v>
      </c>
      <c r="G123" s="76">
        <f>'Formula factor data'!L127</f>
        <v>266</v>
      </c>
      <c r="H123" s="76">
        <f>'Formula factor data'!M127</f>
        <v>1081.81</v>
      </c>
      <c r="I123" s="76">
        <f>'Formula factor data'!N127</f>
        <v>1347.81</v>
      </c>
      <c r="J123" s="76">
        <f>'Formula factor data'!X127</f>
        <v>211.46927921368766</v>
      </c>
      <c r="K123" s="76">
        <f>'Formula factor data'!Y127</f>
        <v>48.281278280542985</v>
      </c>
      <c r="L123" s="76">
        <f>'Formula factor data'!Z127</f>
        <v>36.59212669683258</v>
      </c>
      <c r="M123" s="76">
        <f>'Formula factor data'!AA127</f>
        <v>94.529660633484156</v>
      </c>
      <c r="N123" s="76">
        <f>'Formula factor data'!AB127</f>
        <v>41.293198529411761</v>
      </c>
      <c r="O123" s="76">
        <f>'Formula factor data'!AC127</f>
        <v>62.638605769230772</v>
      </c>
      <c r="P123" s="76">
        <f>'Formula factor data'!AD127</f>
        <v>74.073645361990941</v>
      </c>
      <c r="Q123" s="76">
        <f>'Formula factor data'!AE127</f>
        <v>143.37213987675599</v>
      </c>
      <c r="R123" s="76">
        <f>'Formula factor data'!AF127</f>
        <v>28.796624252207767</v>
      </c>
      <c r="S123" s="77">
        <f>$F123*'National calculations'!$E$48</f>
        <v>8.0665073975844894</v>
      </c>
      <c r="T123" s="77">
        <f>$F123*'National calculations'!$E$49</f>
        <v>1.4503268973770043</v>
      </c>
      <c r="U123" s="77">
        <f>$F123*'National calculations'!$E$57</f>
        <v>1.509257490685153</v>
      </c>
      <c r="V123" s="77">
        <f>$F123*'National calculations'!$E$58</f>
        <v>1.1457137155566131</v>
      </c>
      <c r="W123" s="77">
        <f>$F123*'National calculations'!$E$59</f>
        <v>1.0796148473514224</v>
      </c>
      <c r="X123" s="77">
        <f>$F123*'National calculations'!$E$60</f>
        <v>0.98046654504363884</v>
      </c>
      <c r="Y123" s="77">
        <f>$F123*'National calculations'!$E$61</f>
        <v>0.62793924794929656</v>
      </c>
      <c r="Z123" s="77">
        <f>$F123*'National calculations'!$E$62</f>
        <v>0.51777446760731549</v>
      </c>
      <c r="AA123" s="77">
        <f>$F123*'National calculations'!$E$51</f>
        <v>0.60126860391028492</v>
      </c>
      <c r="AB123" s="77">
        <f>$F123*'National calculations'!$E$52</f>
        <v>3.8822980302867331</v>
      </c>
      <c r="AC123" s="78">
        <f t="shared" si="39"/>
        <v>6197108.0212568603</v>
      </c>
      <c r="AD123" s="78">
        <f t="shared" si="39"/>
        <v>174818.76265914727</v>
      </c>
      <c r="AE123" s="78">
        <f t="shared" si="39"/>
        <v>41535.262115715414</v>
      </c>
      <c r="AF123" s="78">
        <f t="shared" si="39"/>
        <v>23896.737819629445</v>
      </c>
      <c r="AG123" s="78">
        <f t="shared" si="39"/>
        <v>58171.706326950436</v>
      </c>
      <c r="AH123" s="78">
        <f t="shared" si="39"/>
        <v>23077.361826682045</v>
      </c>
      <c r="AI123" s="78">
        <f t="shared" si="39"/>
        <v>22419.946229614248</v>
      </c>
      <c r="AJ123" s="78">
        <f t="shared" si="39"/>
        <v>21861.462105891631</v>
      </c>
      <c r="AK123" s="78">
        <f t="shared" si="37"/>
        <v>190962.47642448323</v>
      </c>
      <c r="AL123" s="78">
        <f t="shared" si="40"/>
        <v>49136.944838496485</v>
      </c>
      <c r="AM123" s="78">
        <f t="shared" si="40"/>
        <v>63724.334239554424</v>
      </c>
      <c r="AN123" s="77">
        <f t="shared" si="41"/>
        <v>8.0665073975844912</v>
      </c>
      <c r="AO123" s="77">
        <f t="shared" si="42"/>
        <v>0.22755401993792826</v>
      </c>
      <c r="AP123" s="77">
        <f t="shared" si="43"/>
        <v>0.24856759369941289</v>
      </c>
      <c r="AQ123" s="77">
        <f t="shared" si="44"/>
        <v>6.3959435219598584E-2</v>
      </c>
      <c r="AR123" s="77">
        <f t="shared" si="45"/>
        <v>8.2947208889423127E-2</v>
      </c>
      <c r="AS123" s="77">
        <f t="shared" si="38"/>
        <v>8.6895356553308538</v>
      </c>
      <c r="AT123" s="77">
        <v>0</v>
      </c>
      <c r="AU123" s="77">
        <v>0</v>
      </c>
      <c r="AV123" s="77">
        <f t="shared" si="46"/>
        <v>8.69</v>
      </c>
      <c r="AW123" s="221"/>
      <c r="AX123" s="76">
        <v>892.73</v>
      </c>
      <c r="AY123" s="76">
        <f t="shared" si="47"/>
        <v>2240.54</v>
      </c>
      <c r="BA123" s="24"/>
      <c r="BC123" s="24"/>
    </row>
    <row r="124" spans="1:55" x14ac:dyDescent="0.35">
      <c r="A124" s="75" t="s">
        <v>144</v>
      </c>
      <c r="B124" s="74">
        <v>879</v>
      </c>
      <c r="C124" s="75" t="s">
        <v>153</v>
      </c>
      <c r="D124" s="138">
        <f>'2YO 2026-27 rates'!D121</f>
        <v>8.3699999999999992</v>
      </c>
      <c r="E124" s="138">
        <f t="shared" si="36"/>
        <v>8.3699999999999992</v>
      </c>
      <c r="F124" s="76">
        <f>ACA!P131</f>
        <v>1.0753745050435815</v>
      </c>
      <c r="G124" s="76">
        <f>'Formula factor data'!L128</f>
        <v>398.58</v>
      </c>
      <c r="H124" s="76">
        <f>'Formula factor data'!M128</f>
        <v>1121.58</v>
      </c>
      <c r="I124" s="76">
        <f>'Formula factor data'!N128</f>
        <v>1520.1599999999999</v>
      </c>
      <c r="J124" s="76">
        <f>'Formula factor data'!X128</f>
        <v>391.53645635263609</v>
      </c>
      <c r="K124" s="76">
        <f>'Formula factor data'!Y128</f>
        <v>79.917115033475341</v>
      </c>
      <c r="L124" s="76">
        <f>'Formula factor data'!Z128</f>
        <v>117.96737674984782</v>
      </c>
      <c r="M124" s="76">
        <f>'Formula factor data'!AA128</f>
        <v>131.49892878880095</v>
      </c>
      <c r="N124" s="76">
        <f>'Formula factor data'!AB128</f>
        <v>147.57487522824101</v>
      </c>
      <c r="O124" s="76">
        <f>'Formula factor data'!AC128</f>
        <v>227.02937309799145</v>
      </c>
      <c r="P124" s="76">
        <f>'Formula factor data'!AD128</f>
        <v>137.0503347534997</v>
      </c>
      <c r="Q124" s="76">
        <f>'Formula factor data'!AE128</f>
        <v>184.79546561889597</v>
      </c>
      <c r="R124" s="76">
        <f>'Formula factor data'!AF128</f>
        <v>40.757216070863642</v>
      </c>
      <c r="S124" s="77">
        <f>$F124*'National calculations'!$E$48</f>
        <v>7.6940586459160532</v>
      </c>
      <c r="T124" s="77">
        <f>$F124*'National calculations'!$E$49</f>
        <v>1.3833620492940562</v>
      </c>
      <c r="U124" s="77">
        <f>$F124*'National calculations'!$E$57</f>
        <v>1.4395716848405753</v>
      </c>
      <c r="V124" s="77">
        <f>$F124*'National calculations'!$E$58</f>
        <v>1.0928135417767875</v>
      </c>
      <c r="W124" s="77">
        <f>$F124*'National calculations'!$E$59</f>
        <v>1.0297666066742792</v>
      </c>
      <c r="X124" s="77">
        <f>$F124*'National calculations'!$E$60</f>
        <v>0.93519620402051906</v>
      </c>
      <c r="Y124" s="77">
        <f>$F124*'National calculations'!$E$61</f>
        <v>0.59894588347381539</v>
      </c>
      <c r="Z124" s="77">
        <f>$F124*'National calculations'!$E$62</f>
        <v>0.49386765830297125</v>
      </c>
      <c r="AA124" s="77">
        <f>$F124*'National calculations'!$E$51</f>
        <v>0.5735066829318366</v>
      </c>
      <c r="AB124" s="77">
        <f>$F124*'National calculations'!$E$52</f>
        <v>3.703043616484532</v>
      </c>
      <c r="AC124" s="78">
        <f t="shared" si="39"/>
        <v>6666834.1089701764</v>
      </c>
      <c r="AD124" s="78">
        <f t="shared" si="39"/>
        <v>308732.90454098984</v>
      </c>
      <c r="AE124" s="78">
        <f t="shared" si="39"/>
        <v>65576.457083712754</v>
      </c>
      <c r="AF124" s="78">
        <f t="shared" si="39"/>
        <v>73482.317676067163</v>
      </c>
      <c r="AG124" s="78">
        <f t="shared" si="39"/>
        <v>77185.527237683345</v>
      </c>
      <c r="AH124" s="78">
        <f t="shared" si="39"/>
        <v>78666.533979684056</v>
      </c>
      <c r="AI124" s="78">
        <f t="shared" si="39"/>
        <v>77507.635813469271</v>
      </c>
      <c r="AJ124" s="78">
        <f t="shared" si="39"/>
        <v>38580.294899779044</v>
      </c>
      <c r="AK124" s="78">
        <f t="shared" si="37"/>
        <v>410998.76669039566</v>
      </c>
      <c r="AL124" s="78">
        <f t="shared" si="40"/>
        <v>60409.41766952425</v>
      </c>
      <c r="AM124" s="78">
        <f t="shared" si="40"/>
        <v>86027.67681422866</v>
      </c>
      <c r="AN124" s="77">
        <f t="shared" si="41"/>
        <v>7.694058645916054</v>
      </c>
      <c r="AO124" s="77">
        <f t="shared" si="42"/>
        <v>0.35630241200486495</v>
      </c>
      <c r="AP124" s="77">
        <f t="shared" si="43"/>
        <v>0.47432537882715448</v>
      </c>
      <c r="AQ124" s="77">
        <f t="shared" si="44"/>
        <v>6.9717289303716248E-2</v>
      </c>
      <c r="AR124" s="77">
        <f t="shared" si="45"/>
        <v>9.9282804965853858E-2</v>
      </c>
      <c r="AS124" s="77">
        <f t="shared" si="38"/>
        <v>8.6936865310176437</v>
      </c>
      <c r="AT124" s="77">
        <v>0</v>
      </c>
      <c r="AU124" s="77">
        <v>0</v>
      </c>
      <c r="AV124" s="77">
        <f t="shared" si="46"/>
        <v>8.69</v>
      </c>
      <c r="AW124" s="221"/>
      <c r="AX124" s="76">
        <v>925.56</v>
      </c>
      <c r="AY124" s="76">
        <f t="shared" si="47"/>
        <v>2445.7199999999998</v>
      </c>
      <c r="BA124" s="24"/>
      <c r="BC124" s="24"/>
    </row>
    <row r="125" spans="1:55" x14ac:dyDescent="0.35">
      <c r="A125" s="75" t="s">
        <v>144</v>
      </c>
      <c r="B125" s="74">
        <v>933</v>
      </c>
      <c r="C125" s="75" t="s">
        <v>154</v>
      </c>
      <c r="D125" s="138">
        <f>'2YO 2026-27 rates'!D122</f>
        <v>7.72</v>
      </c>
      <c r="E125" s="138">
        <f t="shared" si="36"/>
        <v>7.72</v>
      </c>
      <c r="F125" s="76">
        <f>ACA!P132</f>
        <v>1.0429672878892158</v>
      </c>
      <c r="G125" s="76">
        <f>'Formula factor data'!L129</f>
        <v>721.48</v>
      </c>
      <c r="H125" s="76">
        <f>'Formula factor data'!M129</f>
        <v>2482.8000000000002</v>
      </c>
      <c r="I125" s="76">
        <f>'Formula factor data'!N129</f>
        <v>3204.28</v>
      </c>
      <c r="J125" s="76">
        <f>'Formula factor data'!X129</f>
        <v>646.81504440913716</v>
      </c>
      <c r="K125" s="76">
        <f>'Formula factor data'!Y129</f>
        <v>0</v>
      </c>
      <c r="L125" s="76">
        <f>'Formula factor data'!Z129</f>
        <v>119.26482942154871</v>
      </c>
      <c r="M125" s="76">
        <f>'Formula factor data'!AA129</f>
        <v>88.589962668637966</v>
      </c>
      <c r="N125" s="76">
        <f>'Formula factor data'!AB129</f>
        <v>42.400008870818709</v>
      </c>
      <c r="O125" s="76">
        <f>'Formula factor data'!AC129</f>
        <v>415.11740528552951</v>
      </c>
      <c r="P125" s="76">
        <f>'Formula factor data'!AD129</f>
        <v>370.94085973017928</v>
      </c>
      <c r="Q125" s="76">
        <f>'Formula factor data'!AE129</f>
        <v>395.32593305905203</v>
      </c>
      <c r="R125" s="76">
        <f>'Formula factor data'!AF129</f>
        <v>64.518123734533177</v>
      </c>
      <c r="S125" s="77">
        <f>$F125*'National calculations'!$E$48</f>
        <v>7.4621924186927089</v>
      </c>
      <c r="T125" s="77">
        <f>$F125*'National calculations'!$E$49</f>
        <v>1.341673396527675</v>
      </c>
      <c r="U125" s="77">
        <f>$F125*'National calculations'!$E$57</f>
        <v>1.3961891125542685</v>
      </c>
      <c r="V125" s="77">
        <f>$F125*'National calculations'!$E$58</f>
        <v>1.0598807861725839</v>
      </c>
      <c r="W125" s="77">
        <f>$F125*'National calculations'!$E$59</f>
        <v>0.99873381773954895</v>
      </c>
      <c r="X125" s="77">
        <f>$F125*'National calculations'!$E$60</f>
        <v>0.90701336508999852</v>
      </c>
      <c r="Y125" s="77">
        <f>$F125*'National calculations'!$E$61</f>
        <v>0.58089620011381915</v>
      </c>
      <c r="Z125" s="77">
        <f>$F125*'National calculations'!$E$62</f>
        <v>0.47898458605876382</v>
      </c>
      <c r="AA125" s="77">
        <f>$F125*'National calculations'!$E$51</f>
        <v>0.55622362895753874</v>
      </c>
      <c r="AB125" s="77">
        <f>$F125*'National calculations'!$E$52</f>
        <v>3.5914496201152035</v>
      </c>
      <c r="AC125" s="78">
        <f t="shared" si="39"/>
        <v>13629243.736320144</v>
      </c>
      <c r="AD125" s="78">
        <f t="shared" si="39"/>
        <v>494654.28640783549</v>
      </c>
      <c r="AE125" s="78">
        <f t="shared" si="39"/>
        <v>0</v>
      </c>
      <c r="AF125" s="78">
        <f t="shared" si="39"/>
        <v>72051.705666928596</v>
      </c>
      <c r="AG125" s="78">
        <f t="shared" si="39"/>
        <v>50432.341228788158</v>
      </c>
      <c r="AH125" s="78">
        <f t="shared" si="39"/>
        <v>21920.703593687227</v>
      </c>
      <c r="AI125" s="78">
        <f t="shared" si="39"/>
        <v>137449.87029893923</v>
      </c>
      <c r="AJ125" s="78">
        <f t="shared" si="39"/>
        <v>101274.72386558088</v>
      </c>
      <c r="AK125" s="78">
        <f t="shared" si="37"/>
        <v>383129.34465392405</v>
      </c>
      <c r="AL125" s="78">
        <f t="shared" si="40"/>
        <v>125337.08631106465</v>
      </c>
      <c r="AM125" s="78">
        <f t="shared" si="40"/>
        <v>132076.7468568529</v>
      </c>
      <c r="AN125" s="77">
        <f t="shared" si="41"/>
        <v>7.462192418692708</v>
      </c>
      <c r="AO125" s="77">
        <f t="shared" si="42"/>
        <v>0.27082980811839352</v>
      </c>
      <c r="AP125" s="77">
        <f t="shared" si="43"/>
        <v>0.20976841755616996</v>
      </c>
      <c r="AQ125" s="77">
        <f t="shared" si="44"/>
        <v>6.8623723615642493E-2</v>
      </c>
      <c r="AR125" s="77">
        <f t="shared" si="45"/>
        <v>7.2313777502882051E-2</v>
      </c>
      <c r="AS125" s="77">
        <f t="shared" si="38"/>
        <v>8.0837281454857965</v>
      </c>
      <c r="AT125" s="77">
        <v>0</v>
      </c>
      <c r="AU125" s="77">
        <v>0</v>
      </c>
      <c r="AV125" s="77">
        <f t="shared" si="46"/>
        <v>8.08</v>
      </c>
      <c r="AW125" s="221"/>
      <c r="AX125" s="76">
        <v>2048.87</v>
      </c>
      <c r="AY125" s="76">
        <f t="shared" si="47"/>
        <v>5253.15</v>
      </c>
      <c r="BA125" s="24"/>
      <c r="BC125" s="24"/>
    </row>
    <row r="126" spans="1:55" x14ac:dyDescent="0.35">
      <c r="A126" s="75" t="s">
        <v>144</v>
      </c>
      <c r="B126" s="74">
        <v>803</v>
      </c>
      <c r="C126" s="75" t="s">
        <v>155</v>
      </c>
      <c r="D126" s="138">
        <f>'2YO 2026-27 rates'!D123</f>
        <v>8.36</v>
      </c>
      <c r="E126" s="138">
        <f t="shared" si="36"/>
        <v>8.36</v>
      </c>
      <c r="F126" s="76">
        <f>ACA!P133</f>
        <v>1.1655397112017229</v>
      </c>
      <c r="G126" s="76">
        <f>'Formula factor data'!L130</f>
        <v>287.17</v>
      </c>
      <c r="H126" s="76">
        <f>'Formula factor data'!M130</f>
        <v>1775.53</v>
      </c>
      <c r="I126" s="76">
        <f>'Formula factor data'!N130</f>
        <v>2062.6999999999998</v>
      </c>
      <c r="J126" s="76">
        <f>'Formula factor data'!X130</f>
        <v>293.42546058592563</v>
      </c>
      <c r="K126" s="76">
        <f>'Formula factor data'!Y130</f>
        <v>0</v>
      </c>
      <c r="L126" s="76">
        <f>'Formula factor data'!Z130</f>
        <v>0</v>
      </c>
      <c r="M126" s="76">
        <f>'Formula factor data'!AA130</f>
        <v>17.534045877867367</v>
      </c>
      <c r="N126" s="76">
        <f>'Formula factor data'!AB130</f>
        <v>19.08116757297331</v>
      </c>
      <c r="O126" s="76">
        <f>'Formula factor data'!AC130</f>
        <v>129.44251515719731</v>
      </c>
      <c r="P126" s="76">
        <f>'Formula factor data'!AD130</f>
        <v>229.87649853115818</v>
      </c>
      <c r="Q126" s="76">
        <f>'Formula factor data'!AE130</f>
        <v>312.54105626668996</v>
      </c>
      <c r="R126" s="76">
        <f>'Formula factor data'!AF130</f>
        <v>43.755415806269944</v>
      </c>
      <c r="S126" s="77">
        <f>$F126*'National calculations'!$E$48</f>
        <v>8.33917007523503</v>
      </c>
      <c r="T126" s="77">
        <f>$F126*'National calculations'!$E$49</f>
        <v>1.4993505944761765</v>
      </c>
      <c r="U126" s="77">
        <f>$F126*'National calculations'!$E$57</f>
        <v>1.5602731494320325</v>
      </c>
      <c r="V126" s="77">
        <f>$F126*'National calculations'!$E$58</f>
        <v>1.184440930955704</v>
      </c>
      <c r="W126" s="77">
        <f>$F126*'National calculations'!$E$59</f>
        <v>1.1161078003236427</v>
      </c>
      <c r="X126" s="77">
        <f>$F126*'National calculations'!$E$60</f>
        <v>1.0136081043755532</v>
      </c>
      <c r="Y126" s="77">
        <f>$F126*'National calculations'!$E$61</f>
        <v>0.64916474100456756</v>
      </c>
      <c r="Z126" s="77">
        <f>$F126*'National calculations'!$E$62</f>
        <v>0.53527618995113535</v>
      </c>
      <c r="AA126" s="77">
        <f>$F126*'National calculations'!$E$51</f>
        <v>0.62159258050249289</v>
      </c>
      <c r="AB126" s="77">
        <f>$F126*'National calculations'!$E$52</f>
        <v>4.0135267919057185</v>
      </c>
      <c r="AC126" s="78">
        <f t="shared" si="39"/>
        <v>9804687.4850867577</v>
      </c>
      <c r="AD126" s="78">
        <f t="shared" si="39"/>
        <v>250770.15409545347</v>
      </c>
      <c r="AE126" s="78">
        <f t="shared" si="39"/>
        <v>0</v>
      </c>
      <c r="AF126" s="78">
        <f t="shared" si="39"/>
        <v>0</v>
      </c>
      <c r="AG126" s="78">
        <f t="shared" si="39"/>
        <v>11154.834664046617</v>
      </c>
      <c r="AH126" s="78">
        <f t="shared" si="39"/>
        <v>11024.270872960838</v>
      </c>
      <c r="AI126" s="78">
        <f t="shared" si="39"/>
        <v>47896.824591391021</v>
      </c>
      <c r="AJ126" s="78">
        <f t="shared" si="39"/>
        <v>70137.027287047677</v>
      </c>
      <c r="AK126" s="78">
        <f t="shared" si="37"/>
        <v>140212.95741544614</v>
      </c>
      <c r="AL126" s="78">
        <f t="shared" si="40"/>
        <v>110735.72495633838</v>
      </c>
      <c r="AM126" s="78">
        <f t="shared" si="40"/>
        <v>100099.71416878045</v>
      </c>
      <c r="AN126" s="77">
        <f t="shared" si="41"/>
        <v>8.33917007523503</v>
      </c>
      <c r="AO126" s="77">
        <f t="shared" si="42"/>
        <v>0.21328726366604622</v>
      </c>
      <c r="AP126" s="77">
        <f t="shared" si="43"/>
        <v>0.11925517263223059</v>
      </c>
      <c r="AQ126" s="77">
        <f t="shared" si="44"/>
        <v>9.418393449255183E-2</v>
      </c>
      <c r="AR126" s="77">
        <f t="shared" si="45"/>
        <v>8.5137699922159998E-2</v>
      </c>
      <c r="AS126" s="77">
        <f t="shared" si="38"/>
        <v>8.8510341459480202</v>
      </c>
      <c r="AT126" s="77">
        <v>0</v>
      </c>
      <c r="AU126" s="77">
        <v>0</v>
      </c>
      <c r="AV126" s="77">
        <f t="shared" si="46"/>
        <v>8.85</v>
      </c>
      <c r="AW126" s="221"/>
      <c r="AX126" s="76">
        <v>1465.21</v>
      </c>
      <c r="AY126" s="76">
        <f t="shared" si="47"/>
        <v>3527.91</v>
      </c>
      <c r="BA126" s="24"/>
      <c r="BC126" s="24"/>
    </row>
    <row r="127" spans="1:55" x14ac:dyDescent="0.35">
      <c r="A127" s="75" t="s">
        <v>144</v>
      </c>
      <c r="B127" s="74">
        <v>866</v>
      </c>
      <c r="C127" s="75" t="s">
        <v>156</v>
      </c>
      <c r="D127" s="138">
        <f>'2YO 2026-27 rates'!D124</f>
        <v>8.33</v>
      </c>
      <c r="E127" s="138">
        <f t="shared" si="36"/>
        <v>8.33</v>
      </c>
      <c r="F127" s="76">
        <f>ACA!P134</f>
        <v>1.1057480757679392</v>
      </c>
      <c r="G127" s="76">
        <f>'Formula factor data'!L131</f>
        <v>400.6</v>
      </c>
      <c r="H127" s="76">
        <f>'Formula factor data'!M131</f>
        <v>1013.42</v>
      </c>
      <c r="I127" s="76">
        <f>'Formula factor data'!N131</f>
        <v>1414.02</v>
      </c>
      <c r="J127" s="76">
        <f>'Formula factor data'!X131</f>
        <v>251.57411042944784</v>
      </c>
      <c r="K127" s="76">
        <f>'Formula factor data'!Y131</f>
        <v>63.471171224732466</v>
      </c>
      <c r="L127" s="76">
        <f>'Formula factor data'!Z131</f>
        <v>54.223715814506541</v>
      </c>
      <c r="M127" s="76">
        <f>'Formula factor data'!AA131</f>
        <v>33.522025862068965</v>
      </c>
      <c r="N127" s="76">
        <f>'Formula factor data'!AB131</f>
        <v>36.674567479191438</v>
      </c>
      <c r="O127" s="76">
        <f>'Formula factor data'!AC131</f>
        <v>134.1931881688466</v>
      </c>
      <c r="P127" s="76">
        <f>'Formula factor data'!AD131</f>
        <v>69.881339179548149</v>
      </c>
      <c r="Q127" s="76">
        <f>'Formula factor data'!AE131</f>
        <v>396.76482058719597</v>
      </c>
      <c r="R127" s="76">
        <f>'Formula factor data'!AF131</f>
        <v>27.245289391459604</v>
      </c>
      <c r="S127" s="77">
        <f>$F127*'National calculations'!$E$48</f>
        <v>7.9113745980267236</v>
      </c>
      <c r="T127" s="77">
        <f>$F127*'National calculations'!$E$49</f>
        <v>1.4224346187520076</v>
      </c>
      <c r="U127" s="77">
        <f>$F127*'National calculations'!$E$57</f>
        <v>1.4802318754785486</v>
      </c>
      <c r="V127" s="77">
        <f>$F127*'National calculations'!$E$58</f>
        <v>1.1236796718961248</v>
      </c>
      <c r="W127" s="77">
        <f>$F127*'National calculations'!$E$59</f>
        <v>1.0588519985175009</v>
      </c>
      <c r="X127" s="77">
        <f>$F127*'National calculations'!$E$60</f>
        <v>0.96161048844956731</v>
      </c>
      <c r="Y127" s="77">
        <f>$F127*'National calculations'!$E$61</f>
        <v>0.61586289709691366</v>
      </c>
      <c r="Z127" s="77">
        <f>$F127*'National calculations'!$E$62</f>
        <v>0.50781677479921028</v>
      </c>
      <c r="AA127" s="77">
        <f>$F127*'National calculations'!$E$51</f>
        <v>0.58970517537630451</v>
      </c>
      <c r="AB127" s="77">
        <f>$F127*'National calculations'!$E$52</f>
        <v>3.8076347674307005</v>
      </c>
      <c r="AC127" s="78">
        <f t="shared" si="39"/>
        <v>6376499.8881879961</v>
      </c>
      <c r="AD127" s="78">
        <f t="shared" si="39"/>
        <v>203973.20259825466</v>
      </c>
      <c r="AE127" s="78">
        <f t="shared" si="39"/>
        <v>53552.668967859317</v>
      </c>
      <c r="AF127" s="78">
        <f t="shared" si="39"/>
        <v>34730.149701397051</v>
      </c>
      <c r="AG127" s="78">
        <f t="shared" si="39"/>
        <v>20232.072524692034</v>
      </c>
      <c r="AH127" s="78">
        <f t="shared" si="39"/>
        <v>20101.989785984882</v>
      </c>
      <c r="AI127" s="78">
        <f t="shared" si="39"/>
        <v>47107.425212712173</v>
      </c>
      <c r="AJ127" s="78">
        <f t="shared" si="39"/>
        <v>20227.542280060465</v>
      </c>
      <c r="AK127" s="78">
        <f t="shared" si="37"/>
        <v>195951.84847270593</v>
      </c>
      <c r="AL127" s="78">
        <f t="shared" si="40"/>
        <v>133365.33282128663</v>
      </c>
      <c r="AM127" s="78">
        <f t="shared" si="40"/>
        <v>59131.863347310478</v>
      </c>
      <c r="AN127" s="77">
        <f t="shared" si="41"/>
        <v>7.9113745980267236</v>
      </c>
      <c r="AO127" s="77">
        <f t="shared" si="42"/>
        <v>0.25307118983931426</v>
      </c>
      <c r="AP127" s="77">
        <f t="shared" si="43"/>
        <v>0.24311903138508167</v>
      </c>
      <c r="AQ127" s="77">
        <f t="shared" si="44"/>
        <v>0.16546743900901006</v>
      </c>
      <c r="AR127" s="77">
        <f t="shared" si="45"/>
        <v>7.336537753046804E-2</v>
      </c>
      <c r="AS127" s="77">
        <f t="shared" si="38"/>
        <v>8.6463976357905974</v>
      </c>
      <c r="AT127" s="77">
        <v>0</v>
      </c>
      <c r="AU127" s="77">
        <v>0</v>
      </c>
      <c r="AV127" s="77">
        <f t="shared" si="46"/>
        <v>8.65</v>
      </c>
      <c r="AW127" s="221"/>
      <c r="AX127" s="76">
        <v>836.3</v>
      </c>
      <c r="AY127" s="76">
        <f t="shared" si="47"/>
        <v>2250.3199999999997</v>
      </c>
      <c r="BA127" s="24"/>
      <c r="BC127" s="24"/>
    </row>
    <row r="128" spans="1:55" x14ac:dyDescent="0.35">
      <c r="A128" s="75" t="s">
        <v>144</v>
      </c>
      <c r="B128" s="74">
        <v>880</v>
      </c>
      <c r="C128" s="75" t="s">
        <v>157</v>
      </c>
      <c r="D128" s="138">
        <f>'2YO 2026-27 rates'!D125</f>
        <v>8.5</v>
      </c>
      <c r="E128" s="138">
        <f t="shared" si="36"/>
        <v>8.5</v>
      </c>
      <c r="F128" s="76">
        <f>ACA!P135</f>
        <v>1.0849263187010787</v>
      </c>
      <c r="G128" s="76">
        <f>'Formula factor data'!L132</f>
        <v>163.13999999999999</v>
      </c>
      <c r="H128" s="76">
        <f>'Formula factor data'!M132</f>
        <v>465.76</v>
      </c>
      <c r="I128" s="76">
        <f>'Formula factor data'!N132</f>
        <v>628.9</v>
      </c>
      <c r="J128" s="76">
        <f>'Formula factor data'!X132</f>
        <v>175.30126798082046</v>
      </c>
      <c r="K128" s="76">
        <f>'Formula factor data'!Y132</f>
        <v>36.044098639455783</v>
      </c>
      <c r="L128" s="76">
        <f>'Formula factor data'!Z132</f>
        <v>52.836156462585031</v>
      </c>
      <c r="M128" s="76">
        <f>'Formula factor data'!AA132</f>
        <v>54.654404761904757</v>
      </c>
      <c r="N128" s="76">
        <f>'Formula factor data'!AB132</f>
        <v>29.412840136054424</v>
      </c>
      <c r="O128" s="76">
        <f>'Formula factor data'!AC132</f>
        <v>81.500306122448976</v>
      </c>
      <c r="P128" s="76">
        <f>'Formula factor data'!AD132</f>
        <v>189.5256462585034</v>
      </c>
      <c r="Q128" s="76">
        <f>'Formula factor data'!AE132</f>
        <v>51.133723412824999</v>
      </c>
      <c r="R128" s="76">
        <f>'Formula factor data'!AF132</f>
        <v>23.340137316756355</v>
      </c>
      <c r="S128" s="77">
        <f>$F128*'National calculations'!$E$48</f>
        <v>7.7623996881399124</v>
      </c>
      <c r="T128" s="77">
        <f>$F128*'National calculations'!$E$49</f>
        <v>1.3956495049234556</v>
      </c>
      <c r="U128" s="77">
        <f>$F128*'National calculations'!$E$57</f>
        <v>1.4523584120837039</v>
      </c>
      <c r="V128" s="77">
        <f>$F128*'National calculations'!$E$58</f>
        <v>1.1025202544285055</v>
      </c>
      <c r="W128" s="77">
        <f>$F128*'National calculations'!$E$59</f>
        <v>1.0389133166730136</v>
      </c>
      <c r="X128" s="77">
        <f>$F128*'National calculations'!$E$60</f>
        <v>0.9435029100397776</v>
      </c>
      <c r="Y128" s="77">
        <f>$F128*'National calculations'!$E$61</f>
        <v>0.60426590867716079</v>
      </c>
      <c r="Z128" s="77">
        <f>$F128*'National calculations'!$E$62</f>
        <v>0.49825434575134381</v>
      </c>
      <c r="AA128" s="77">
        <f>$F128*'National calculations'!$E$51</f>
        <v>0.57860074917666748</v>
      </c>
      <c r="AB128" s="77">
        <f>$F128*'National calculations'!$E$52</f>
        <v>3.7359352113887758</v>
      </c>
      <c r="AC128" s="78">
        <f t="shared" si="39"/>
        <v>2782610.7034065789</v>
      </c>
      <c r="AD128" s="78">
        <f t="shared" si="39"/>
        <v>139455.70288583508</v>
      </c>
      <c r="AE128" s="78">
        <f t="shared" si="39"/>
        <v>29838.901423043382</v>
      </c>
      <c r="AF128" s="78">
        <f t="shared" si="39"/>
        <v>33204.171619707537</v>
      </c>
      <c r="AG128" s="78">
        <f t="shared" si="39"/>
        <v>32365.277685528494</v>
      </c>
      <c r="AH128" s="78">
        <f t="shared" si="39"/>
        <v>15818.127148714208</v>
      </c>
      <c r="AI128" s="78">
        <f t="shared" si="39"/>
        <v>28071.27822583259</v>
      </c>
      <c r="AJ128" s="78">
        <f t="shared" si="39"/>
        <v>53826.226821389806</v>
      </c>
      <c r="AK128" s="78">
        <f t="shared" si="37"/>
        <v>193123.98292421602</v>
      </c>
      <c r="AL128" s="78">
        <f t="shared" si="40"/>
        <v>16864.026084666235</v>
      </c>
      <c r="AM128" s="78">
        <f t="shared" si="40"/>
        <v>49702.427278981944</v>
      </c>
      <c r="AN128" s="77">
        <f t="shared" si="41"/>
        <v>7.7623996881399124</v>
      </c>
      <c r="AO128" s="77">
        <f t="shared" si="42"/>
        <v>0.38902707563982525</v>
      </c>
      <c r="AP128" s="77">
        <f t="shared" si="43"/>
        <v>0.53874066644967966</v>
      </c>
      <c r="AQ128" s="77">
        <f t="shared" si="44"/>
        <v>4.7044062132060811E-2</v>
      </c>
      <c r="AR128" s="77">
        <f t="shared" si="45"/>
        <v>0.13865040680604102</v>
      </c>
      <c r="AS128" s="77">
        <f t="shared" si="38"/>
        <v>8.8758618991675196</v>
      </c>
      <c r="AT128" s="77">
        <v>0</v>
      </c>
      <c r="AU128" s="77">
        <v>0</v>
      </c>
      <c r="AV128" s="77">
        <f t="shared" si="46"/>
        <v>8.8800000000000008</v>
      </c>
      <c r="AW128" s="221"/>
      <c r="AX128" s="76">
        <v>384.35</v>
      </c>
      <c r="AY128" s="76">
        <f t="shared" si="47"/>
        <v>1013.25</v>
      </c>
      <c r="BA128" s="24"/>
      <c r="BC128" s="24"/>
    </row>
    <row r="129" spans="1:55" x14ac:dyDescent="0.35">
      <c r="A129" s="75" t="s">
        <v>144</v>
      </c>
      <c r="B129" s="74">
        <v>865</v>
      </c>
      <c r="C129" s="75" t="s">
        <v>158</v>
      </c>
      <c r="D129" s="138">
        <f>'2YO 2026-27 rates'!D126</f>
        <v>7.76</v>
      </c>
      <c r="E129" s="138">
        <f t="shared" si="36"/>
        <v>7.76</v>
      </c>
      <c r="F129" s="76">
        <f>ACA!P136</f>
        <v>1.0738826481853085</v>
      </c>
      <c r="G129" s="76">
        <f>'Formula factor data'!L133</f>
        <v>558.36</v>
      </c>
      <c r="H129" s="76">
        <f>'Formula factor data'!M133</f>
        <v>2611.64</v>
      </c>
      <c r="I129" s="76">
        <f>'Formula factor data'!N133</f>
        <v>3170</v>
      </c>
      <c r="J129" s="76">
        <f>'Formula factor data'!X133</f>
        <v>532.86153511277985</v>
      </c>
      <c r="K129" s="76">
        <f>'Formula factor data'!Y133</f>
        <v>0</v>
      </c>
      <c r="L129" s="76">
        <f>'Formula factor data'!Z133</f>
        <v>0</v>
      </c>
      <c r="M129" s="76">
        <f>'Formula factor data'!AA133</f>
        <v>61.724617524339358</v>
      </c>
      <c r="N129" s="76">
        <f>'Formula factor data'!AB133</f>
        <v>46.230478839658261</v>
      </c>
      <c r="O129" s="76">
        <f>'Formula factor data'!AC133</f>
        <v>161.61772302801509</v>
      </c>
      <c r="P129" s="76">
        <f>'Formula factor data'!AD133</f>
        <v>135.54222133916153</v>
      </c>
      <c r="Q129" s="76">
        <f>'Formula factor data'!AE133</f>
        <v>277.4154706292</v>
      </c>
      <c r="R129" s="76">
        <f>'Formula factor data'!AF133</f>
        <v>75.392483056069011</v>
      </c>
      <c r="S129" s="77">
        <f>$F129*'National calculations'!$E$48</f>
        <v>7.6833847512821096</v>
      </c>
      <c r="T129" s="77">
        <f>$F129*'National calculations'!$E$49</f>
        <v>1.3814429242348005</v>
      </c>
      <c r="U129" s="77">
        <f>$F129*'National calculations'!$E$57</f>
        <v>1.43757458068669</v>
      </c>
      <c r="V129" s="77">
        <f>$F129*'National calculations'!$E$58</f>
        <v>1.0912974919081446</v>
      </c>
      <c r="W129" s="77">
        <f>$F129*'National calculations'!$E$59</f>
        <v>1.028338021221135</v>
      </c>
      <c r="X129" s="77">
        <f>$F129*'National calculations'!$E$60</f>
        <v>0.93389881519062268</v>
      </c>
      <c r="Y129" s="77">
        <f>$F129*'National calculations'!$E$61</f>
        <v>0.59811497152657844</v>
      </c>
      <c r="Z129" s="77">
        <f>$F129*'National calculations'!$E$62</f>
        <v>0.49318252038156535</v>
      </c>
      <c r="AA129" s="77">
        <f>$F129*'National calculations'!$E$51</f>
        <v>0.57271106254639459</v>
      </c>
      <c r="AB129" s="77">
        <f>$F129*'National calculations'!$E$52</f>
        <v>3.6979064191734312</v>
      </c>
      <c r="AC129" s="78">
        <f t="shared" si="39"/>
        <v>13883107.907091644</v>
      </c>
      <c r="AD129" s="78">
        <f t="shared" si="39"/>
        <v>419587.1444487127</v>
      </c>
      <c r="AE129" s="78">
        <f t="shared" si="39"/>
        <v>0</v>
      </c>
      <c r="AF129" s="78">
        <f t="shared" si="39"/>
        <v>0</v>
      </c>
      <c r="AG129" s="78">
        <f t="shared" si="39"/>
        <v>36180.049495997999</v>
      </c>
      <c r="AH129" s="78">
        <f t="shared" si="39"/>
        <v>24609.515966009643</v>
      </c>
      <c r="AI129" s="78">
        <f t="shared" si="39"/>
        <v>55099.608490042265</v>
      </c>
      <c r="AJ129" s="78">
        <f t="shared" si="39"/>
        <v>38102.820972753296</v>
      </c>
      <c r="AK129" s="78">
        <f t="shared" si="37"/>
        <v>153991.99492480321</v>
      </c>
      <c r="AL129" s="78">
        <f t="shared" si="40"/>
        <v>90560.978101988643</v>
      </c>
      <c r="AM129" s="78">
        <f t="shared" si="40"/>
        <v>158912.77781876319</v>
      </c>
      <c r="AN129" s="77">
        <f t="shared" si="41"/>
        <v>7.6833847512821096</v>
      </c>
      <c r="AO129" s="77">
        <f t="shared" si="42"/>
        <v>0.2322138161761651</v>
      </c>
      <c r="AP129" s="77">
        <f t="shared" si="43"/>
        <v>8.5224414701866841E-2</v>
      </c>
      <c r="AQ129" s="77">
        <f t="shared" si="44"/>
        <v>5.0119529637494407E-2</v>
      </c>
      <c r="AR129" s="77">
        <f t="shared" si="45"/>
        <v>8.7947743549041557E-2</v>
      </c>
      <c r="AS129" s="77">
        <f t="shared" si="38"/>
        <v>8.1388902553466771</v>
      </c>
      <c r="AT129" s="77">
        <v>0</v>
      </c>
      <c r="AU129" s="77">
        <v>0</v>
      </c>
      <c r="AV129" s="77">
        <f t="shared" si="46"/>
        <v>8.14</v>
      </c>
      <c r="AW129" s="221"/>
      <c r="AX129" s="76">
        <v>2155.19</v>
      </c>
      <c r="AY129" s="76">
        <f t="shared" si="47"/>
        <v>5325.1900000000005</v>
      </c>
      <c r="BA129" s="24"/>
      <c r="BC129" s="24"/>
    </row>
    <row r="130" spans="1:55" x14ac:dyDescent="0.35">
      <c r="A130" s="75" t="s">
        <v>159</v>
      </c>
      <c r="B130" s="74">
        <v>330</v>
      </c>
      <c r="C130" s="75" t="s">
        <v>160</v>
      </c>
      <c r="D130" s="138">
        <f>'2YO 2026-27 rates'!D127</f>
        <v>9</v>
      </c>
      <c r="E130" s="138">
        <f t="shared" si="36"/>
        <v>9</v>
      </c>
      <c r="F130" s="76">
        <f>ACA!P137</f>
        <v>1.0837712669150295</v>
      </c>
      <c r="G130" s="76">
        <f>'Formula factor data'!L134</f>
        <v>3164.52</v>
      </c>
      <c r="H130" s="76">
        <f>'Formula factor data'!M134</f>
        <v>3794.81</v>
      </c>
      <c r="I130" s="76">
        <f>'Formula factor data'!N134</f>
        <v>6959.33</v>
      </c>
      <c r="J130" s="76">
        <f>'Formula factor data'!X134</f>
        <v>3208.1882256400545</v>
      </c>
      <c r="K130" s="76">
        <f>'Formula factor data'!Y134</f>
        <v>600.7259093173891</v>
      </c>
      <c r="L130" s="76">
        <f>'Formula factor data'!Z134</f>
        <v>1360.2084005979073</v>
      </c>
      <c r="M130" s="76">
        <f>'Formula factor data'!AA134</f>
        <v>1114.4824514200297</v>
      </c>
      <c r="N130" s="76">
        <f>'Formula factor data'!AB134</f>
        <v>775.22694569008468</v>
      </c>
      <c r="O130" s="76">
        <f>'Formula factor data'!AC134</f>
        <v>846.6392924763328</v>
      </c>
      <c r="P130" s="76">
        <f>'Formula factor data'!AD134</f>
        <v>625.74834578973594</v>
      </c>
      <c r="Q130" s="76">
        <f>'Formula factor data'!AE134</f>
        <v>3014.3535212837132</v>
      </c>
      <c r="R130" s="76">
        <f>'Formula factor data'!AF134</f>
        <v>181.38816597763289</v>
      </c>
      <c r="S130" s="77">
        <f>$F130*'National calculations'!$E$48</f>
        <v>7.7541355567705592</v>
      </c>
      <c r="T130" s="77">
        <f>$F130*'National calculations'!$E$49</f>
        <v>1.394163645998685</v>
      </c>
      <c r="U130" s="77">
        <f>$F130*'National calculations'!$E$57</f>
        <v>1.4508121788059736</v>
      </c>
      <c r="V130" s="77">
        <f>$F130*'National calculations'!$E$58</f>
        <v>1.1013464715023453</v>
      </c>
      <c r="W130" s="77">
        <f>$F130*'National calculations'!$E$59</f>
        <v>1.0378072519925934</v>
      </c>
      <c r="X130" s="77">
        <f>$F130*'National calculations'!$E$60</f>
        <v>0.94249842272796747</v>
      </c>
      <c r="Y130" s="77">
        <f>$F130*'National calculations'!$E$61</f>
        <v>0.60362258534263069</v>
      </c>
      <c r="Z130" s="77">
        <f>$F130*'National calculations'!$E$62</f>
        <v>0.49772388615971369</v>
      </c>
      <c r="AA130" s="77">
        <f>$F130*'National calculations'!$E$51</f>
        <v>0.57798474989890447</v>
      </c>
      <c r="AB130" s="77">
        <f>$F130*'National calculations'!$E$52</f>
        <v>3.7319577996843152</v>
      </c>
      <c r="AC130" s="78">
        <f t="shared" si="39"/>
        <v>30759245.276451033</v>
      </c>
      <c r="AD130" s="78">
        <f t="shared" si="39"/>
        <v>2549461.4544137828</v>
      </c>
      <c r="AE130" s="78">
        <f t="shared" si="39"/>
        <v>496778.06525631779</v>
      </c>
      <c r="AF130" s="78">
        <f t="shared" si="39"/>
        <v>853894.61182862171</v>
      </c>
      <c r="AG130" s="78">
        <f t="shared" si="39"/>
        <v>659272.24307224841</v>
      </c>
      <c r="AH130" s="78">
        <f t="shared" si="39"/>
        <v>416470.598934401</v>
      </c>
      <c r="AI130" s="78">
        <f t="shared" si="39"/>
        <v>291298.84118901519</v>
      </c>
      <c r="AJ130" s="78">
        <f t="shared" si="39"/>
        <v>177526.44210195341</v>
      </c>
      <c r="AK130" s="78">
        <f t="shared" si="37"/>
        <v>2895240.8023825577</v>
      </c>
      <c r="AL130" s="78">
        <f t="shared" si="40"/>
        <v>993082.70868044801</v>
      </c>
      <c r="AM130" s="78">
        <f t="shared" si="40"/>
        <v>385851.79905067629</v>
      </c>
      <c r="AN130" s="77">
        <f t="shared" si="41"/>
        <v>7.7541355567705592</v>
      </c>
      <c r="AO130" s="77">
        <f t="shared" si="42"/>
        <v>0.64269683916532061</v>
      </c>
      <c r="AP130" s="77">
        <f t="shared" si="43"/>
        <v>0.7298647755949681</v>
      </c>
      <c r="AQ130" s="77">
        <f t="shared" si="44"/>
        <v>0.25034742800040366</v>
      </c>
      <c r="AR130" s="77">
        <f t="shared" si="45"/>
        <v>9.7269849366341324E-2</v>
      </c>
      <c r="AS130" s="77">
        <f t="shared" si="38"/>
        <v>9.4743144488975926</v>
      </c>
      <c r="AT130" s="77">
        <v>0</v>
      </c>
      <c r="AU130" s="77">
        <v>0</v>
      </c>
      <c r="AV130" s="77">
        <f t="shared" si="46"/>
        <v>9.4700000000000006</v>
      </c>
      <c r="AW130" s="221"/>
      <c r="AX130" s="76">
        <v>3131.57</v>
      </c>
      <c r="AY130" s="76">
        <f t="shared" si="47"/>
        <v>10090.9</v>
      </c>
      <c r="BA130" s="24"/>
      <c r="BC130" s="24"/>
    </row>
    <row r="131" spans="1:55" x14ac:dyDescent="0.35">
      <c r="A131" s="75" t="s">
        <v>159</v>
      </c>
      <c r="B131" s="74">
        <v>331</v>
      </c>
      <c r="C131" s="75" t="s">
        <v>161</v>
      </c>
      <c r="D131" s="138">
        <f>'2YO 2026-27 rates'!D128</f>
        <v>8.59</v>
      </c>
      <c r="E131" s="138">
        <f t="shared" si="36"/>
        <v>8.59</v>
      </c>
      <c r="F131" s="76">
        <f>ACA!P138</f>
        <v>1.0776180694510313</v>
      </c>
      <c r="G131" s="76">
        <f>'Formula factor data'!L135</f>
        <v>720.25</v>
      </c>
      <c r="H131" s="76">
        <f>'Formula factor data'!M135</f>
        <v>1281.6199999999999</v>
      </c>
      <c r="I131" s="76">
        <f>'Formula factor data'!N135</f>
        <v>2001.87</v>
      </c>
      <c r="J131" s="76">
        <f>'Formula factor data'!X135</f>
        <v>527.0349950732849</v>
      </c>
      <c r="K131" s="76">
        <f>'Formula factor data'!Y135</f>
        <v>103.62465875370918</v>
      </c>
      <c r="L131" s="76">
        <f>'Formula factor data'!Z135</f>
        <v>300.69066129715975</v>
      </c>
      <c r="M131" s="76">
        <f>'Formula factor data'!AA135</f>
        <v>120.87972022043239</v>
      </c>
      <c r="N131" s="76">
        <f>'Formula factor data'!AB135</f>
        <v>227.14449766850359</v>
      </c>
      <c r="O131" s="76">
        <f>'Formula factor data'!AC135</f>
        <v>244.77671894870704</v>
      </c>
      <c r="P131" s="76">
        <f>'Formula factor data'!AD135</f>
        <v>185.93978804578211</v>
      </c>
      <c r="Q131" s="76">
        <f>'Formula factor data'!AE135</f>
        <v>762.23802480813004</v>
      </c>
      <c r="R131" s="76">
        <f>'Formula factor data'!AF135</f>
        <v>50.096127903847872</v>
      </c>
      <c r="S131" s="77">
        <f>$F131*'National calculations'!$E$48</f>
        <v>7.710110836149175</v>
      </c>
      <c r="T131" s="77">
        <f>$F131*'National calculations'!$E$49</f>
        <v>1.3862481711444969</v>
      </c>
      <c r="U131" s="77">
        <f>$F131*'National calculations'!$E$57</f>
        <v>1.4425750774065449</v>
      </c>
      <c r="V131" s="77">
        <f>$F131*'National calculations'!$E$58</f>
        <v>1.0950934894181075</v>
      </c>
      <c r="W131" s="77">
        <f>$F131*'National calculations'!$E$59</f>
        <v>1.0319150188747539</v>
      </c>
      <c r="X131" s="77">
        <f>$F131*'National calculations'!$E$60</f>
        <v>0.93714731305972543</v>
      </c>
      <c r="Y131" s="77">
        <f>$F131*'National calculations'!$E$61</f>
        <v>0.60019547016184649</v>
      </c>
      <c r="Z131" s="77">
        <f>$F131*'National calculations'!$E$62</f>
        <v>0.49489801925626004</v>
      </c>
      <c r="AA131" s="77">
        <f>$F131*'National calculations'!$E$51</f>
        <v>0.57470319556555238</v>
      </c>
      <c r="AB131" s="77">
        <f>$F131*'National calculations'!$E$52</f>
        <v>3.7107693128054082</v>
      </c>
      <c r="AC131" s="78">
        <f t="shared" si="39"/>
        <v>8797744.5603503119</v>
      </c>
      <c r="AD131" s="78">
        <f t="shared" si="39"/>
        <v>416442.73988820938</v>
      </c>
      <c r="AE131" s="78">
        <f t="shared" si="39"/>
        <v>85207.219570029527</v>
      </c>
      <c r="AF131" s="78">
        <f t="shared" si="39"/>
        <v>187692.0997437466</v>
      </c>
      <c r="AG131" s="78">
        <f t="shared" si="39"/>
        <v>71100.431300520213</v>
      </c>
      <c r="AH131" s="78">
        <f t="shared" si="39"/>
        <v>121334.67772981335</v>
      </c>
      <c r="AI131" s="78">
        <f t="shared" si="39"/>
        <v>83740.910411033226</v>
      </c>
      <c r="AJ131" s="78">
        <f t="shared" si="39"/>
        <v>52452.102698728238</v>
      </c>
      <c r="AK131" s="78">
        <f t="shared" si="37"/>
        <v>601527.44145387108</v>
      </c>
      <c r="AL131" s="78">
        <f t="shared" si="40"/>
        <v>249694.55832412009</v>
      </c>
      <c r="AM131" s="78">
        <f t="shared" si="40"/>
        <v>105960.24924610484</v>
      </c>
      <c r="AN131" s="77">
        <f t="shared" si="41"/>
        <v>7.7101108361491768</v>
      </c>
      <c r="AO131" s="77">
        <f t="shared" si="42"/>
        <v>0.3649594119745489</v>
      </c>
      <c r="AP131" s="77">
        <f t="shared" si="43"/>
        <v>0.5271627532238683</v>
      </c>
      <c r="AQ131" s="77">
        <f t="shared" si="44"/>
        <v>0.21882571227842329</v>
      </c>
      <c r="AR131" s="77">
        <f t="shared" si="45"/>
        <v>9.2860762245287359E-2</v>
      </c>
      <c r="AS131" s="77">
        <f t="shared" si="38"/>
        <v>8.913919475871305</v>
      </c>
      <c r="AT131" s="77">
        <v>0</v>
      </c>
      <c r="AU131" s="77">
        <v>0</v>
      </c>
      <c r="AV131" s="77">
        <f t="shared" si="46"/>
        <v>8.91</v>
      </c>
      <c r="AW131" s="221"/>
      <c r="AX131" s="76">
        <v>1057.6199999999999</v>
      </c>
      <c r="AY131" s="76">
        <f t="shared" si="47"/>
        <v>3059.49</v>
      </c>
      <c r="BA131" s="24"/>
      <c r="BC131" s="24"/>
    </row>
    <row r="132" spans="1:55" x14ac:dyDescent="0.35">
      <c r="A132" s="75" t="s">
        <v>159</v>
      </c>
      <c r="B132" s="74">
        <v>332</v>
      </c>
      <c r="C132" s="75" t="s">
        <v>162</v>
      </c>
      <c r="D132" s="138">
        <f>'2YO 2026-27 rates'!D129</f>
        <v>8.09</v>
      </c>
      <c r="E132" s="138">
        <f t="shared" si="36"/>
        <v>8.09</v>
      </c>
      <c r="F132" s="76">
        <f>ACA!P139</f>
        <v>1.0436878403161263</v>
      </c>
      <c r="G132" s="76">
        <f>'Formula factor data'!L136</f>
        <v>602.89</v>
      </c>
      <c r="H132" s="76">
        <f>'Formula factor data'!M136</f>
        <v>1288.6300000000001</v>
      </c>
      <c r="I132" s="76">
        <f>'Formula factor data'!N136</f>
        <v>1891.52</v>
      </c>
      <c r="J132" s="76">
        <f>'Formula factor data'!X136</f>
        <v>492.01797381943669</v>
      </c>
      <c r="K132" s="76">
        <f>'Formula factor data'!Y136</f>
        <v>80.172183908045966</v>
      </c>
      <c r="L132" s="76">
        <f>'Formula factor data'!Z136</f>
        <v>159.1945711759505</v>
      </c>
      <c r="M132" s="76">
        <f>'Formula factor data'!AA136</f>
        <v>258.91329796640139</v>
      </c>
      <c r="N132" s="76">
        <f>'Formula factor data'!AB136</f>
        <v>160.13531388152077</v>
      </c>
      <c r="O132" s="76">
        <f>'Formula factor data'!AC136</f>
        <v>343.99824933687</v>
      </c>
      <c r="P132" s="76">
        <f>'Formula factor data'!AD136</f>
        <v>146.6513351016799</v>
      </c>
      <c r="Q132" s="76">
        <f>'Formula factor data'!AE136</f>
        <v>239.82215030543998</v>
      </c>
      <c r="R132" s="76">
        <f>'Formula factor data'!AF136</f>
        <v>46.930581662832729</v>
      </c>
      <c r="S132" s="77">
        <f>$F132*'National calculations'!$E$48</f>
        <v>7.4673478065172336</v>
      </c>
      <c r="T132" s="77">
        <f>$F132*'National calculations'!$E$49</f>
        <v>1.3426003153612904</v>
      </c>
      <c r="U132" s="77">
        <f>$F132*'National calculations'!$E$57</f>
        <v>1.3971536945360419</v>
      </c>
      <c r="V132" s="77">
        <f>$F132*'National calculations'!$E$58</f>
        <v>1.0606130235894045</v>
      </c>
      <c r="W132" s="77">
        <f>$F132*'National calculations'!$E$59</f>
        <v>0.99942381069001451</v>
      </c>
      <c r="X132" s="77">
        <f>$F132*'National calculations'!$E$60</f>
        <v>0.90763999134093165</v>
      </c>
      <c r="Y132" s="77">
        <f>$F132*'National calculations'!$E$61</f>
        <v>0.58129752254419198</v>
      </c>
      <c r="Z132" s="77">
        <f>$F132*'National calculations'!$E$62</f>
        <v>0.47931550104521159</v>
      </c>
      <c r="AA132" s="77">
        <f>$F132*'National calculations'!$E$51</f>
        <v>0.55660790590505593</v>
      </c>
      <c r="AB132" s="77">
        <f>$F132*'National calculations'!$E$52</f>
        <v>3.5939308367074689</v>
      </c>
      <c r="AC132" s="78">
        <f t="shared" si="39"/>
        <v>8051043.5021005832</v>
      </c>
      <c r="AD132" s="78">
        <f t="shared" si="39"/>
        <v>376532.58748363733</v>
      </c>
      <c r="AE132" s="78">
        <f t="shared" si="39"/>
        <v>63847.331879305166</v>
      </c>
      <c r="AF132" s="78">
        <f t="shared" si="39"/>
        <v>96240.98622014781</v>
      </c>
      <c r="AG132" s="78">
        <f t="shared" si="39"/>
        <v>147495.54548838304</v>
      </c>
      <c r="AH132" s="78">
        <f t="shared" si="39"/>
        <v>82846.772495736499</v>
      </c>
      <c r="AI132" s="78">
        <f t="shared" si="39"/>
        <v>113980.2381564652</v>
      </c>
      <c r="AJ132" s="78">
        <f t="shared" si="39"/>
        <v>40066.587153030225</v>
      </c>
      <c r="AK132" s="78">
        <f t="shared" si="37"/>
        <v>544477.46139306796</v>
      </c>
      <c r="AL132" s="78">
        <f t="shared" si="40"/>
        <v>76087.535776560355</v>
      </c>
      <c r="AM132" s="78">
        <f t="shared" si="40"/>
        <v>96139.200834923395</v>
      </c>
      <c r="AN132" s="77">
        <f t="shared" si="41"/>
        <v>7.4673478065172354</v>
      </c>
      <c r="AO132" s="77">
        <f t="shared" si="42"/>
        <v>0.34923420678258693</v>
      </c>
      <c r="AP132" s="77">
        <f t="shared" si="43"/>
        <v>0.5050031807641826</v>
      </c>
      <c r="AQ132" s="77">
        <f t="shared" si="44"/>
        <v>7.0571236292060635E-2</v>
      </c>
      <c r="AR132" s="77">
        <f t="shared" si="45"/>
        <v>8.9169167982718997E-2</v>
      </c>
      <c r="AS132" s="77">
        <f t="shared" si="38"/>
        <v>8.481325598338783</v>
      </c>
      <c r="AT132" s="77">
        <v>0</v>
      </c>
      <c r="AU132" s="77">
        <v>0</v>
      </c>
      <c r="AV132" s="77">
        <f t="shared" si="46"/>
        <v>8.48</v>
      </c>
      <c r="AW132" s="221"/>
      <c r="AX132" s="76">
        <v>1063.4100000000001</v>
      </c>
      <c r="AY132" s="76">
        <f t="shared" si="47"/>
        <v>2954.9300000000003</v>
      </c>
      <c r="BA132" s="24"/>
      <c r="BC132" s="24"/>
    </row>
    <row r="133" spans="1:55" x14ac:dyDescent="0.35">
      <c r="A133" s="75" t="s">
        <v>159</v>
      </c>
      <c r="B133" s="74">
        <v>884</v>
      </c>
      <c r="C133" s="75" t="s">
        <v>163</v>
      </c>
      <c r="D133" s="138">
        <f>'2YO 2026-27 rates'!D130</f>
        <v>7.44</v>
      </c>
      <c r="E133" s="138">
        <f t="shared" si="36"/>
        <v>7.44</v>
      </c>
      <c r="F133" s="76">
        <f>ACA!P140</f>
        <v>1.0116997964070282</v>
      </c>
      <c r="G133" s="76">
        <f>'Formula factor data'!L137</f>
        <v>214.73</v>
      </c>
      <c r="H133" s="76">
        <f>'Formula factor data'!M137</f>
        <v>767.79</v>
      </c>
      <c r="I133" s="76">
        <f>'Formula factor data'!N137</f>
        <v>982.52</v>
      </c>
      <c r="J133" s="76">
        <f>'Formula factor data'!X137</f>
        <v>186.02846279196089</v>
      </c>
      <c r="K133" s="76">
        <f>'Formula factor data'!Y137</f>
        <v>0</v>
      </c>
      <c r="L133" s="76">
        <f>'Formula factor data'!Z137</f>
        <v>0</v>
      </c>
      <c r="M133" s="76">
        <f>'Formula factor data'!AA137</f>
        <v>0</v>
      </c>
      <c r="N133" s="76">
        <f>'Formula factor data'!AB137</f>
        <v>54.440732407850646</v>
      </c>
      <c r="O133" s="76">
        <f>'Formula factor data'!AC137</f>
        <v>125.57819052178077</v>
      </c>
      <c r="P133" s="76">
        <f>'Formula factor data'!AD137</f>
        <v>72.195701292484443</v>
      </c>
      <c r="Q133" s="76">
        <f>'Formula factor data'!AE137</f>
        <v>126.242310072956</v>
      </c>
      <c r="R133" s="76">
        <f>'Formula factor data'!AF137</f>
        <v>25.26581673306773</v>
      </c>
      <c r="S133" s="77">
        <f>$F133*'National calculations'!$E$48</f>
        <v>7.2384806679990445</v>
      </c>
      <c r="T133" s="77">
        <f>$F133*'National calculations'!$E$49</f>
        <v>1.3014508871691048</v>
      </c>
      <c r="U133" s="77">
        <f>$F133*'National calculations'!$E$57</f>
        <v>1.3543322569354654</v>
      </c>
      <c r="V133" s="77">
        <f>$F133*'National calculations'!$E$58</f>
        <v>1.0281062388415216</v>
      </c>
      <c r="W133" s="77">
        <f>$F133*'National calculations'!$E$59</f>
        <v>0.96879241736989419</v>
      </c>
      <c r="X133" s="77">
        <f>$F133*'National calculations'!$E$60</f>
        <v>0.87982168516245496</v>
      </c>
      <c r="Y133" s="77">
        <f>$F133*'National calculations'!$E$61</f>
        <v>0.56348130398044849</v>
      </c>
      <c r="Z133" s="77">
        <f>$F133*'National calculations'!$E$62</f>
        <v>0.4646249348610722</v>
      </c>
      <c r="AA133" s="77">
        <f>$F133*'National calculations'!$E$51</f>
        <v>0.53954840070966237</v>
      </c>
      <c r="AB133" s="77">
        <f>$F133*'National calculations'!$E$52</f>
        <v>3.4837802600982424</v>
      </c>
      <c r="AC133" s="78">
        <f t="shared" si="39"/>
        <v>4053812.6547757802</v>
      </c>
      <c r="AD133" s="78">
        <f t="shared" si="39"/>
        <v>138000.93752540232</v>
      </c>
      <c r="AE133" s="78">
        <f t="shared" si="39"/>
        <v>0</v>
      </c>
      <c r="AF133" s="78">
        <f t="shared" si="39"/>
        <v>0</v>
      </c>
      <c r="AG133" s="78">
        <f t="shared" si="39"/>
        <v>0</v>
      </c>
      <c r="AH133" s="78">
        <f t="shared" si="39"/>
        <v>27301.938049275454</v>
      </c>
      <c r="AI133" s="78">
        <f t="shared" si="39"/>
        <v>40333.748651629387</v>
      </c>
      <c r="AJ133" s="78">
        <f t="shared" si="39"/>
        <v>19120.036115853905</v>
      </c>
      <c r="AK133" s="78">
        <f t="shared" si="37"/>
        <v>86755.722816758745</v>
      </c>
      <c r="AL133" s="78">
        <f t="shared" si="40"/>
        <v>38824.886806001319</v>
      </c>
      <c r="AM133" s="78">
        <f t="shared" si="40"/>
        <v>50171.715546255095</v>
      </c>
      <c r="AN133" s="77">
        <f t="shared" si="41"/>
        <v>7.2384806679990445</v>
      </c>
      <c r="AO133" s="77">
        <f t="shared" si="42"/>
        <v>0.2464142286562129</v>
      </c>
      <c r="AP133" s="77">
        <f t="shared" si="43"/>
        <v>0.15491086439516921</v>
      </c>
      <c r="AQ133" s="77">
        <f t="shared" si="44"/>
        <v>6.9325648843541809E-2</v>
      </c>
      <c r="AR133" s="77">
        <f t="shared" si="45"/>
        <v>8.958652606554697E-2</v>
      </c>
      <c r="AS133" s="77">
        <f t="shared" si="38"/>
        <v>7.7987179359595142</v>
      </c>
      <c r="AT133" s="77">
        <v>0</v>
      </c>
      <c r="AU133" s="77">
        <v>0</v>
      </c>
      <c r="AV133" s="77">
        <f t="shared" si="46"/>
        <v>7.8</v>
      </c>
      <c r="AW133" s="221"/>
      <c r="AX133" s="76">
        <v>633.6</v>
      </c>
      <c r="AY133" s="76">
        <f t="shared" si="47"/>
        <v>1616.12</v>
      </c>
      <c r="BA133" s="24"/>
      <c r="BC133" s="24"/>
    </row>
    <row r="134" spans="1:55" x14ac:dyDescent="0.35">
      <c r="A134" s="75" t="s">
        <v>159</v>
      </c>
      <c r="B134" s="74">
        <v>333</v>
      </c>
      <c r="C134" s="75" t="s">
        <v>164</v>
      </c>
      <c r="D134" s="138">
        <f>'2YO 2026-27 rates'!D131</f>
        <v>8.84</v>
      </c>
      <c r="E134" s="138">
        <f t="shared" si="36"/>
        <v>8.84</v>
      </c>
      <c r="F134" s="76">
        <f>ACA!P141</f>
        <v>1.0836643563510602</v>
      </c>
      <c r="G134" s="76">
        <f>'Formula factor data'!L138</f>
        <v>810.13</v>
      </c>
      <c r="H134" s="76">
        <f>'Formula factor data'!M138</f>
        <v>1131.3800000000001</v>
      </c>
      <c r="I134" s="76">
        <f>'Formula factor data'!N138</f>
        <v>1941.5100000000002</v>
      </c>
      <c r="J134" s="76">
        <f>'Formula factor data'!X138</f>
        <v>700.53478520533372</v>
      </c>
      <c r="K134" s="76">
        <f>'Formula factor data'!Y138</f>
        <v>55.636935331016751</v>
      </c>
      <c r="L134" s="76">
        <f>'Formula factor data'!Z138</f>
        <v>239.89595108082497</v>
      </c>
      <c r="M134" s="76">
        <f>'Formula factor data'!AA138</f>
        <v>348.01560178708434</v>
      </c>
      <c r="N134" s="76">
        <f>'Formula factor data'!AB138</f>
        <v>288.34827429035607</v>
      </c>
      <c r="O134" s="76">
        <f>'Formula factor data'!AC138</f>
        <v>481.80709824450565</v>
      </c>
      <c r="P134" s="76">
        <f>'Formula factor data'!AD138</f>
        <v>233.32465950629543</v>
      </c>
      <c r="Q134" s="76">
        <f>'Formula factor data'!AE138</f>
        <v>698.42303632011908</v>
      </c>
      <c r="R134" s="76">
        <f>'Formula factor data'!AF138</f>
        <v>37.187875715028603</v>
      </c>
      <c r="S134" s="77">
        <f>$F134*'National calculations'!$E$48</f>
        <v>7.7533706361357577</v>
      </c>
      <c r="T134" s="77">
        <f>$F134*'National calculations'!$E$49</f>
        <v>1.394026116220761</v>
      </c>
      <c r="U134" s="77">
        <f>$F134*'National calculations'!$E$57</f>
        <v>1.4506690608317436</v>
      </c>
      <c r="V134" s="77">
        <f>$F134*'National calculations'!$E$58</f>
        <v>1.1012378272007401</v>
      </c>
      <c r="W134" s="77">
        <f>$F134*'National calculations'!$E$59</f>
        <v>1.0377048756314653</v>
      </c>
      <c r="X134" s="77">
        <f>$F134*'National calculations'!$E$60</f>
        <v>0.94240544827755524</v>
      </c>
      <c r="Y134" s="77">
        <f>$F134*'National calculations'!$E$61</f>
        <v>0.60356303990809701</v>
      </c>
      <c r="Z134" s="77">
        <f>$F134*'National calculations'!$E$62</f>
        <v>0.49767478729264208</v>
      </c>
      <c r="AA134" s="77">
        <f>$F134*'National calculations'!$E$51</f>
        <v>0.57792773355471472</v>
      </c>
      <c r="AB134" s="77">
        <f>$F134*'National calculations'!$E$52</f>
        <v>3.7315896540015001</v>
      </c>
      <c r="AC134" s="78">
        <f t="shared" si="39"/>
        <v>8580350.5755454451</v>
      </c>
      <c r="AD134" s="78">
        <f t="shared" si="39"/>
        <v>556641.35796148179</v>
      </c>
      <c r="AE134" s="78">
        <f t="shared" si="39"/>
        <v>46005.145012795438</v>
      </c>
      <c r="AF134" s="78">
        <f t="shared" si="39"/>
        <v>150584.02267582656</v>
      </c>
      <c r="AG134" s="78">
        <f t="shared" si="39"/>
        <v>205848.36745905728</v>
      </c>
      <c r="AH134" s="78">
        <f t="shared" si="39"/>
        <v>154892.36127481761</v>
      </c>
      <c r="AI134" s="78">
        <f t="shared" si="39"/>
        <v>165756.54541347921</v>
      </c>
      <c r="AJ134" s="78">
        <f t="shared" si="39"/>
        <v>66188.286165256519</v>
      </c>
      <c r="AK134" s="78">
        <f t="shared" si="37"/>
        <v>789274.72800123261</v>
      </c>
      <c r="AL134" s="78">
        <f t="shared" si="40"/>
        <v>230073.6841924465</v>
      </c>
      <c r="AM134" s="78">
        <f t="shared" si="40"/>
        <v>79098.838595321809</v>
      </c>
      <c r="AN134" s="77">
        <f t="shared" si="41"/>
        <v>7.7533706361357604</v>
      </c>
      <c r="AO134" s="77">
        <f t="shared" si="42"/>
        <v>0.50299189079496709</v>
      </c>
      <c r="AP134" s="77">
        <f t="shared" si="43"/>
        <v>0.71320390070889172</v>
      </c>
      <c r="AQ134" s="77">
        <f t="shared" si="44"/>
        <v>0.20789902830420065</v>
      </c>
      <c r="AR134" s="77">
        <f t="shared" si="45"/>
        <v>7.1475239515889383E-2</v>
      </c>
      <c r="AS134" s="77">
        <f t="shared" si="38"/>
        <v>9.2489406954597086</v>
      </c>
      <c r="AT134" s="77">
        <v>0</v>
      </c>
      <c r="AU134" s="77">
        <v>0</v>
      </c>
      <c r="AV134" s="77">
        <f t="shared" si="46"/>
        <v>9.25</v>
      </c>
      <c r="AW134" s="221"/>
      <c r="AX134" s="76">
        <v>933.64</v>
      </c>
      <c r="AY134" s="76">
        <f t="shared" si="47"/>
        <v>2875.15</v>
      </c>
      <c r="BA134" s="24"/>
      <c r="BC134" s="24"/>
    </row>
    <row r="135" spans="1:55" x14ac:dyDescent="0.35">
      <c r="A135" s="75" t="s">
        <v>159</v>
      </c>
      <c r="B135" s="74">
        <v>893</v>
      </c>
      <c r="C135" s="75" t="s">
        <v>165</v>
      </c>
      <c r="D135" s="138">
        <f>'2YO 2026-27 rates'!D132</f>
        <v>7.55</v>
      </c>
      <c r="E135" s="138">
        <f t="shared" si="36"/>
        <v>7.55</v>
      </c>
      <c r="F135" s="76">
        <f>ACA!P142</f>
        <v>1.0365030706513589</v>
      </c>
      <c r="G135" s="76">
        <f>'Formula factor data'!L139</f>
        <v>420.16</v>
      </c>
      <c r="H135" s="76">
        <f>'Formula factor data'!M139</f>
        <v>1470.94</v>
      </c>
      <c r="I135" s="76">
        <f>'Formula factor data'!N139</f>
        <v>1891.1000000000001</v>
      </c>
      <c r="J135" s="76">
        <f>'Formula factor data'!X139</f>
        <v>338.9868250130375</v>
      </c>
      <c r="K135" s="76">
        <f>'Formula factor data'!Y139</f>
        <v>0</v>
      </c>
      <c r="L135" s="76">
        <f>'Formula factor data'!Z139</f>
        <v>22.907894922177622</v>
      </c>
      <c r="M135" s="76">
        <f>'Formula factor data'!AA139</f>
        <v>53.407359673216426</v>
      </c>
      <c r="N135" s="76">
        <f>'Formula factor data'!AB139</f>
        <v>48.879054863018524</v>
      </c>
      <c r="O135" s="76">
        <f>'Formula factor data'!AC139</f>
        <v>101.62048735826467</v>
      </c>
      <c r="P135" s="76">
        <f>'Formula factor data'!AD139</f>
        <v>230.14443270652865</v>
      </c>
      <c r="Q135" s="76">
        <f>'Formula factor data'!AE139</f>
        <v>112.340906658858</v>
      </c>
      <c r="R135" s="76">
        <f>'Formula factor data'!AF139</f>
        <v>39.546440002845152</v>
      </c>
      <c r="S135" s="77">
        <f>$F135*'National calculations'!$E$48</f>
        <v>7.415942422719449</v>
      </c>
      <c r="T135" s="77">
        <f>$F135*'National calculations'!$E$49</f>
        <v>1.3333578257536765</v>
      </c>
      <c r="U135" s="77">
        <f>$F135*'National calculations'!$E$57</f>
        <v>1.3875356582863529</v>
      </c>
      <c r="V135" s="77">
        <f>$F135*'National calculations'!$E$58</f>
        <v>1.0533117405969399</v>
      </c>
      <c r="W135" s="77">
        <f>$F135*'National calculations'!$E$59</f>
        <v>0.99254375556249974</v>
      </c>
      <c r="X135" s="77">
        <f>$F135*'National calculations'!$E$60</f>
        <v>0.90139177801084169</v>
      </c>
      <c r="Y135" s="77">
        <f>$F135*'National calculations'!$E$61</f>
        <v>0.57729585782716808</v>
      </c>
      <c r="Z135" s="77">
        <f>$F135*'National calculations'!$E$62</f>
        <v>0.47601588276977086</v>
      </c>
      <c r="AA135" s="77">
        <f>$F135*'National calculations'!$E$51</f>
        <v>0.55277620504294278</v>
      </c>
      <c r="AB135" s="77">
        <f>$F135*'National calculations'!$E$52</f>
        <v>3.5691901391009639</v>
      </c>
      <c r="AC135" s="78">
        <f t="shared" si="39"/>
        <v>7993844.5678947084</v>
      </c>
      <c r="AD135" s="78">
        <f t="shared" si="39"/>
        <v>257634.71949635961</v>
      </c>
      <c r="AE135" s="78">
        <f t="shared" si="39"/>
        <v>0</v>
      </c>
      <c r="AF135" s="78">
        <f t="shared" si="39"/>
        <v>13753.618164117705</v>
      </c>
      <c r="AG135" s="78">
        <f t="shared" si="39"/>
        <v>30215.210566496917</v>
      </c>
      <c r="AH135" s="78">
        <f t="shared" si="39"/>
        <v>25113.731557165476</v>
      </c>
      <c r="AI135" s="78">
        <f t="shared" si="39"/>
        <v>33439.099260713447</v>
      </c>
      <c r="AJ135" s="78">
        <f t="shared" ref="AJ135:AJ158" si="48">P135*Z135*38*15</f>
        <v>62444.871020627419</v>
      </c>
      <c r="AK135" s="78">
        <f t="shared" si="37"/>
        <v>164966.53056912095</v>
      </c>
      <c r="AL135" s="78">
        <f t="shared" si="40"/>
        <v>35396.646630761184</v>
      </c>
      <c r="AM135" s="78">
        <f t="shared" si="40"/>
        <v>80454.795305980602</v>
      </c>
      <c r="AN135" s="77">
        <f t="shared" si="41"/>
        <v>7.4159424227194481</v>
      </c>
      <c r="AO135" s="77">
        <f t="shared" si="42"/>
        <v>0.23900943152584503</v>
      </c>
      <c r="AP135" s="77">
        <f t="shared" si="43"/>
        <v>0.15304054037900611</v>
      </c>
      <c r="AQ135" s="77">
        <f t="shared" si="44"/>
        <v>3.2837702952761345E-2</v>
      </c>
      <c r="AR135" s="77">
        <f t="shared" si="45"/>
        <v>7.4638445187828667E-2</v>
      </c>
      <c r="AS135" s="77">
        <f t="shared" si="38"/>
        <v>7.9154685427648888</v>
      </c>
      <c r="AT135" s="77">
        <v>0</v>
      </c>
      <c r="AU135" s="77">
        <v>0</v>
      </c>
      <c r="AV135" s="77">
        <f t="shared" si="46"/>
        <v>7.92</v>
      </c>
      <c r="AW135" s="221"/>
      <c r="AX135" s="76">
        <v>1213.8599999999999</v>
      </c>
      <c r="AY135" s="76">
        <f t="shared" si="47"/>
        <v>3104.96</v>
      </c>
      <c r="BA135" s="24"/>
      <c r="BC135" s="24"/>
    </row>
    <row r="136" spans="1:55" x14ac:dyDescent="0.35">
      <c r="A136" s="75" t="s">
        <v>159</v>
      </c>
      <c r="B136" s="74">
        <v>334</v>
      </c>
      <c r="C136" s="75" t="s">
        <v>166</v>
      </c>
      <c r="D136" s="138">
        <f>'2YO 2026-27 rates'!D133</f>
        <v>8.26</v>
      </c>
      <c r="E136" s="138">
        <f t="shared" si="36"/>
        <v>8.26</v>
      </c>
      <c r="F136" s="76">
        <f>ACA!P143</f>
        <v>1.0824063760414959</v>
      </c>
      <c r="G136" s="76">
        <f>'Formula factor data'!L140</f>
        <v>373.28</v>
      </c>
      <c r="H136" s="76">
        <f>'Formula factor data'!M140</f>
        <v>1142.02</v>
      </c>
      <c r="I136" s="76">
        <f>'Formula factor data'!N140</f>
        <v>1515.3</v>
      </c>
      <c r="J136" s="76">
        <f>'Formula factor data'!X140</f>
        <v>354.8949616926277</v>
      </c>
      <c r="K136" s="76">
        <f>'Formula factor data'!Y140</f>
        <v>70.23086086956522</v>
      </c>
      <c r="L136" s="76">
        <f>'Formula factor data'!Z140</f>
        <v>213.59141739130433</v>
      </c>
      <c r="M136" s="76">
        <f>'Formula factor data'!AA140</f>
        <v>52.706086956521737</v>
      </c>
      <c r="N136" s="76">
        <f>'Formula factor data'!AB140</f>
        <v>25.694217391304349</v>
      </c>
      <c r="O136" s="76">
        <f>'Formula factor data'!AC140</f>
        <v>51.651965217391307</v>
      </c>
      <c r="P136" s="76">
        <f>'Formula factor data'!AD140</f>
        <v>84.197973913043484</v>
      </c>
      <c r="Q136" s="76">
        <f>'Formula factor data'!AE140</f>
        <v>242.27940726740999</v>
      </c>
      <c r="R136" s="76">
        <f>'Formula factor data'!AF140</f>
        <v>39.695108259823577</v>
      </c>
      <c r="S136" s="77">
        <f>$F136*'National calculations'!$E$48</f>
        <v>7.7443700747203623</v>
      </c>
      <c r="T136" s="77">
        <f>$F136*'National calculations'!$E$49</f>
        <v>1.3924078500159658</v>
      </c>
      <c r="U136" s="77">
        <f>$F136*'National calculations'!$E$57</f>
        <v>1.4489850402182343</v>
      </c>
      <c r="V136" s="77">
        <f>$F136*'National calculations'!$E$58</f>
        <v>1.099959446589025</v>
      </c>
      <c r="W136" s="77">
        <f>$F136*'National calculations'!$E$59</f>
        <v>1.0365002477473493</v>
      </c>
      <c r="X136" s="77">
        <f>$F136*'National calculations'!$E$60</f>
        <v>0.94131144948483758</v>
      </c>
      <c r="Y136" s="77">
        <f>$F136*'National calculations'!$E$61</f>
        <v>0.60286238899590705</v>
      </c>
      <c r="Z136" s="77">
        <f>$F136*'National calculations'!$E$62</f>
        <v>0.49709705759311701</v>
      </c>
      <c r="AA136" s="77">
        <f>$F136*'National calculations'!$E$51</f>
        <v>0.57725684158996382</v>
      </c>
      <c r="AB136" s="77">
        <f>$F136*'National calculations'!$E$52</f>
        <v>3.7272578087390849</v>
      </c>
      <c r="AC136" s="78">
        <f t="shared" ref="AC136:AI158" si="49">I136*S136*38*15</f>
        <v>6688975.0653075455</v>
      </c>
      <c r="AD136" s="78">
        <f t="shared" si="49"/>
        <v>281670.36243740027</v>
      </c>
      <c r="AE136" s="78">
        <f t="shared" si="49"/>
        <v>58005.176054139461</v>
      </c>
      <c r="AF136" s="78">
        <f t="shared" si="49"/>
        <v>133916.8814438456</v>
      </c>
      <c r="AG136" s="78">
        <f t="shared" si="49"/>
        <v>31139.027147290028</v>
      </c>
      <c r="AH136" s="78">
        <f t="shared" si="49"/>
        <v>13786.168779112715</v>
      </c>
      <c r="AI136" s="78">
        <f t="shared" si="49"/>
        <v>17749.24547395531</v>
      </c>
      <c r="AJ136" s="78">
        <f t="shared" si="48"/>
        <v>23857.102099861288</v>
      </c>
      <c r="AK136" s="78">
        <f t="shared" si="37"/>
        <v>278453.60099820443</v>
      </c>
      <c r="AL136" s="78">
        <f t="shared" ref="AL136:AM158" si="50">Q136*AA136*38*15</f>
        <v>79718.743890239959</v>
      </c>
      <c r="AM136" s="78">
        <f t="shared" si="50"/>
        <v>84333.724271197338</v>
      </c>
      <c r="AN136" s="77">
        <f t="shared" ref="AN136:AN158" si="51">AC136/($I136*15*38)</f>
        <v>7.7443700747203614</v>
      </c>
      <c r="AO136" s="77">
        <f t="shared" ref="AO136:AO158" si="52">AD136/($I136*15*38)</f>
        <v>0.32611267114890141</v>
      </c>
      <c r="AP136" s="77">
        <f t="shared" ref="AP136:AP158" si="53">AK136/($I136*15*38)</f>
        <v>0.32238836499078338</v>
      </c>
      <c r="AQ136" s="77">
        <f t="shared" ref="AQ136:AQ158" si="54">AL136/($I136*15*38)</f>
        <v>9.2296868885021852E-2</v>
      </c>
      <c r="AR136" s="77">
        <f t="shared" ref="AR136:AR158" si="55">AM136/($I136*15*38)</f>
        <v>9.7640006751251091E-2</v>
      </c>
      <c r="AS136" s="77">
        <f t="shared" si="38"/>
        <v>8.58280798649632</v>
      </c>
      <c r="AT136" s="77">
        <v>0</v>
      </c>
      <c r="AU136" s="77">
        <v>0</v>
      </c>
      <c r="AV136" s="77">
        <f t="shared" si="46"/>
        <v>8.58</v>
      </c>
      <c r="AW136" s="221"/>
      <c r="AX136" s="76">
        <v>942.42</v>
      </c>
      <c r="AY136" s="76">
        <f t="shared" ref="AY136:AY158" si="56">G136+H136+AX136</f>
        <v>2457.7199999999998</v>
      </c>
      <c r="BA136" s="24"/>
      <c r="BC136" s="24"/>
    </row>
    <row r="137" spans="1:55" x14ac:dyDescent="0.35">
      <c r="A137" s="75" t="s">
        <v>159</v>
      </c>
      <c r="B137" s="74">
        <v>860</v>
      </c>
      <c r="C137" s="75" t="s">
        <v>167</v>
      </c>
      <c r="D137" s="138">
        <f>'2YO 2026-27 rates'!D134</f>
        <v>7.94</v>
      </c>
      <c r="E137" s="138">
        <f t="shared" ref="E137:E158" si="57">D137*100%</f>
        <v>7.94</v>
      </c>
      <c r="F137" s="76">
        <f>ACA!P144</f>
        <v>1.0690562263393786</v>
      </c>
      <c r="G137" s="76">
        <f>'Formula factor data'!L141</f>
        <v>1256.8699999999999</v>
      </c>
      <c r="H137" s="76">
        <f>'Formula factor data'!M141</f>
        <v>4563.08</v>
      </c>
      <c r="I137" s="76">
        <f>'Formula factor data'!N141</f>
        <v>5819.95</v>
      </c>
      <c r="J137" s="76">
        <f>'Formula factor data'!X141</f>
        <v>1165.0080299551764</v>
      </c>
      <c r="K137" s="76">
        <f>'Formula factor data'!Y141</f>
        <v>8.9517137281910006</v>
      </c>
      <c r="L137" s="76">
        <f>'Formula factor data'!Z141</f>
        <v>95.128659320477496</v>
      </c>
      <c r="M137" s="76">
        <f>'Formula factor data'!AA141</f>
        <v>163.40217745638199</v>
      </c>
      <c r="N137" s="76">
        <f>'Formula factor data'!AB141</f>
        <v>299.94921372819101</v>
      </c>
      <c r="O137" s="76">
        <f>'Formula factor data'!AC141</f>
        <v>690.48442607897152</v>
      </c>
      <c r="P137" s="76">
        <f>'Formula factor data'!AD141</f>
        <v>437.43150367309454</v>
      </c>
      <c r="Q137" s="76">
        <f>'Formula factor data'!AE141</f>
        <v>573.26364364149697</v>
      </c>
      <c r="R137" s="76">
        <f>'Formula factor data'!AF141</f>
        <v>130.12954085388296</v>
      </c>
      <c r="S137" s="77">
        <f>$F137*'National calculations'!$E$48</f>
        <v>7.6488528067750092</v>
      </c>
      <c r="T137" s="77">
        <f>$F137*'National calculations'!$E$49</f>
        <v>1.3752342138885638</v>
      </c>
      <c r="U137" s="77">
        <f>$F137*'National calculations'!$E$57</f>
        <v>1.4311135941225581</v>
      </c>
      <c r="V137" s="77">
        <f>$F137*'National calculations'!$E$58</f>
        <v>1.0863928013777087</v>
      </c>
      <c r="W137" s="77">
        <f>$F137*'National calculations'!$E$59</f>
        <v>1.0237162936059165</v>
      </c>
      <c r="X137" s="77">
        <f>$F137*'National calculations'!$E$60</f>
        <v>0.92970153194823035</v>
      </c>
      <c r="Y137" s="77">
        <f>$F137*'National calculations'!$E$61</f>
        <v>0.59542682383201251</v>
      </c>
      <c r="Z137" s="77">
        <f>$F137*'National calculations'!$E$62</f>
        <v>0.49096597754569521</v>
      </c>
      <c r="AA137" s="77">
        <f>$F137*'National calculations'!$E$51</f>
        <v>0.57013708932096752</v>
      </c>
      <c r="AB137" s="77">
        <f>$F137*'National calculations'!$E$52</f>
        <v>3.6812866736585343</v>
      </c>
      <c r="AC137" s="78">
        <f t="shared" si="49"/>
        <v>25374086.308890421</v>
      </c>
      <c r="AD137" s="78">
        <f t="shared" si="49"/>
        <v>913230.57428208471</v>
      </c>
      <c r="AE137" s="78">
        <f t="shared" si="49"/>
        <v>7302.2239480513708</v>
      </c>
      <c r="AF137" s="78">
        <f t="shared" si="49"/>
        <v>58907.841693573151</v>
      </c>
      <c r="AG137" s="78">
        <f t="shared" si="49"/>
        <v>95348.158739486651</v>
      </c>
      <c r="AH137" s="78">
        <f t="shared" si="49"/>
        <v>158952.04880056682</v>
      </c>
      <c r="AI137" s="78">
        <f t="shared" si="49"/>
        <v>234345.78077363307</v>
      </c>
      <c r="AJ137" s="78">
        <f t="shared" si="48"/>
        <v>122415.47191178221</v>
      </c>
      <c r="AK137" s="78">
        <f t="shared" ref="AK137:AK158" si="58">SUM(AE137:AJ137)</f>
        <v>677271.52586709324</v>
      </c>
      <c r="AL137" s="78">
        <f t="shared" si="50"/>
        <v>186298.15316359841</v>
      </c>
      <c r="AM137" s="78">
        <f t="shared" si="50"/>
        <v>273055.16241898079</v>
      </c>
      <c r="AN137" s="77">
        <f t="shared" si="51"/>
        <v>7.6488528067750083</v>
      </c>
      <c r="AO137" s="77">
        <f t="shared" si="52"/>
        <v>0.2752873997627594</v>
      </c>
      <c r="AP137" s="77">
        <f t="shared" si="53"/>
        <v>0.2041590837405739</v>
      </c>
      <c r="AQ137" s="77">
        <f t="shared" si="54"/>
        <v>5.6158363078599553E-2</v>
      </c>
      <c r="AR137" s="77">
        <f t="shared" si="55"/>
        <v>8.2310697616767001E-2</v>
      </c>
      <c r="AS137" s="77">
        <f t="shared" ref="AS137:AS158" si="59">(AC137+AD137+AK137+AL137+AM137)/($I137*15*38)</f>
        <v>8.2667683509737078</v>
      </c>
      <c r="AT137" s="77">
        <v>0</v>
      </c>
      <c r="AU137" s="77">
        <v>0</v>
      </c>
      <c r="AV137" s="77">
        <f t="shared" ref="AV137:AV158" si="60">ROUND(AS137 + AT137,2)</f>
        <v>8.27</v>
      </c>
      <c r="AW137" s="221"/>
      <c r="AX137" s="76">
        <v>3765.56</v>
      </c>
      <c r="AY137" s="76">
        <f t="shared" si="56"/>
        <v>9585.51</v>
      </c>
      <c r="BA137" s="24"/>
      <c r="BC137" s="24"/>
    </row>
    <row r="138" spans="1:55" x14ac:dyDescent="0.35">
      <c r="A138" s="75" t="s">
        <v>159</v>
      </c>
      <c r="B138" s="74">
        <v>861</v>
      </c>
      <c r="C138" s="75" t="s">
        <v>168</v>
      </c>
      <c r="D138" s="138">
        <f>'2YO 2026-27 rates'!D135</f>
        <v>8.35</v>
      </c>
      <c r="E138" s="138">
        <f t="shared" si="57"/>
        <v>8.35</v>
      </c>
      <c r="F138" s="76">
        <f>ACA!P145</f>
        <v>1.0348586264888668</v>
      </c>
      <c r="G138" s="76">
        <f>'Formula factor data'!L142</f>
        <v>559.61</v>
      </c>
      <c r="H138" s="76">
        <f>'Formula factor data'!M142</f>
        <v>960.2</v>
      </c>
      <c r="I138" s="76">
        <f>'Formula factor data'!N142</f>
        <v>1519.81</v>
      </c>
      <c r="J138" s="76">
        <f>'Formula factor data'!X142</f>
        <v>625.21414615384617</v>
      </c>
      <c r="K138" s="76">
        <f>'Formula factor data'!Y142</f>
        <v>79.446368775406512</v>
      </c>
      <c r="L138" s="76">
        <f>'Formula factor data'!Z142</f>
        <v>303.20904535060976</v>
      </c>
      <c r="M138" s="76">
        <f>'Formula factor data'!AA142</f>
        <v>239.78709603658535</v>
      </c>
      <c r="N138" s="76">
        <f>'Formula factor data'!AB142</f>
        <v>125.20284362296748</v>
      </c>
      <c r="O138" s="76">
        <f>'Formula factor data'!AC142</f>
        <v>256.19764608739837</v>
      </c>
      <c r="P138" s="76">
        <f>'Formula factor data'!AD142</f>
        <v>126.84389862804878</v>
      </c>
      <c r="Q138" s="76">
        <f>'Formula factor data'!AE142</f>
        <v>423.95345080154902</v>
      </c>
      <c r="R138" s="76">
        <f>'Formula factor data'!AF142</f>
        <v>38.988349467570181</v>
      </c>
      <c r="S138" s="77">
        <f>$F138*'National calculations'!$E$48</f>
        <v>7.4041768008204656</v>
      </c>
      <c r="T138" s="77">
        <f>$F138*'National calculations'!$E$49</f>
        <v>1.3312424123456912</v>
      </c>
      <c r="U138" s="77">
        <f>$F138*'National calculations'!$E$57</f>
        <v>1.3853342900722823</v>
      </c>
      <c r="V138" s="77">
        <f>$F138*'National calculations'!$E$58</f>
        <v>1.0516406289599811</v>
      </c>
      <c r="W138" s="77">
        <f>$F138*'National calculations'!$E$59</f>
        <v>0.99096905421228854</v>
      </c>
      <c r="X138" s="77">
        <f>$F138*'National calculations'!$E$60</f>
        <v>0.89996169209075194</v>
      </c>
      <c r="Y138" s="77">
        <f>$F138*'National calculations'!$E$61</f>
        <v>0.57637996010306569</v>
      </c>
      <c r="Z138" s="77">
        <f>$F138*'National calculations'!$E$62</f>
        <v>0.47526066885691443</v>
      </c>
      <c r="AA138" s="77">
        <f>$F138*'National calculations'!$E$51</f>
        <v>0.55189920850594631</v>
      </c>
      <c r="AB138" s="77">
        <f>$F138*'National calculations'!$E$52</f>
        <v>3.5635275086126814</v>
      </c>
      <c r="AC138" s="78">
        <f t="shared" si="49"/>
        <v>6414176.9078833219</v>
      </c>
      <c r="AD138" s="78">
        <f t="shared" si="49"/>
        <v>474417.60525034368</v>
      </c>
      <c r="AE138" s="78">
        <f t="shared" si="49"/>
        <v>62734.073965190153</v>
      </c>
      <c r="AF138" s="78">
        <f t="shared" si="49"/>
        <v>181754.1621605563</v>
      </c>
      <c r="AG138" s="78">
        <f t="shared" si="49"/>
        <v>135444.30730986112</v>
      </c>
      <c r="AH138" s="78">
        <f t="shared" si="49"/>
        <v>64226.32491085479</v>
      </c>
      <c r="AI138" s="78">
        <f t="shared" si="49"/>
        <v>84170.297747301796</v>
      </c>
      <c r="AJ138" s="78">
        <f t="shared" si="48"/>
        <v>34361.832178359517</v>
      </c>
      <c r="AK138" s="78">
        <f t="shared" si="58"/>
        <v>562690.99827212363</v>
      </c>
      <c r="AL138" s="78">
        <f t="shared" si="50"/>
        <v>133368.35714622153</v>
      </c>
      <c r="AM138" s="78">
        <f t="shared" si="50"/>
        <v>79193.551830561832</v>
      </c>
      <c r="AN138" s="77">
        <f t="shared" si="51"/>
        <v>7.4041768008204656</v>
      </c>
      <c r="AO138" s="77">
        <f t="shared" si="52"/>
        <v>0.54764186849573149</v>
      </c>
      <c r="AP138" s="77">
        <f t="shared" si="53"/>
        <v>0.64953987008316438</v>
      </c>
      <c r="AQ138" s="77">
        <f t="shared" si="54"/>
        <v>0.15395317437096712</v>
      </c>
      <c r="AR138" s="77">
        <f t="shared" si="55"/>
        <v>9.1416726987643818E-2</v>
      </c>
      <c r="AS138" s="77">
        <f t="shared" si="59"/>
        <v>8.8467284407579712</v>
      </c>
      <c r="AT138" s="77">
        <v>0</v>
      </c>
      <c r="AU138" s="77">
        <v>0</v>
      </c>
      <c r="AV138" s="77">
        <f t="shared" si="60"/>
        <v>8.85</v>
      </c>
      <c r="AW138" s="221"/>
      <c r="AX138" s="76">
        <v>792.38</v>
      </c>
      <c r="AY138" s="76">
        <f t="shared" si="56"/>
        <v>2312.19</v>
      </c>
      <c r="BA138" s="24"/>
      <c r="BC138" s="24"/>
    </row>
    <row r="139" spans="1:55" x14ac:dyDescent="0.35">
      <c r="A139" s="75" t="s">
        <v>159</v>
      </c>
      <c r="B139" s="74">
        <v>894</v>
      </c>
      <c r="C139" s="75" t="s">
        <v>169</v>
      </c>
      <c r="D139" s="138">
        <f>'2YO 2026-27 rates'!D136</f>
        <v>8.0299999999999994</v>
      </c>
      <c r="E139" s="138">
        <f t="shared" si="57"/>
        <v>8.0299999999999994</v>
      </c>
      <c r="F139" s="76">
        <f>ACA!P146</f>
        <v>1.0266796113788039</v>
      </c>
      <c r="G139" s="76">
        <f>'Formula factor data'!L143</f>
        <v>422.25</v>
      </c>
      <c r="H139" s="76">
        <f>'Formula factor data'!M143</f>
        <v>862.37</v>
      </c>
      <c r="I139" s="76">
        <f>'Formula factor data'!N143</f>
        <v>1284.6199999999999</v>
      </c>
      <c r="J139" s="76">
        <f>'Formula factor data'!X143</f>
        <v>371.06750741660102</v>
      </c>
      <c r="K139" s="76">
        <f>'Formula factor data'!Y143</f>
        <v>135.96034589717078</v>
      </c>
      <c r="L139" s="76">
        <f>'Formula factor data'!Z143</f>
        <v>49.626733715574765</v>
      </c>
      <c r="M139" s="76">
        <f>'Formula factor data'!AA143</f>
        <v>67.25569508412444</v>
      </c>
      <c r="N139" s="76">
        <f>'Formula factor data'!AB143</f>
        <v>71.361069649403134</v>
      </c>
      <c r="O139" s="76">
        <f>'Formula factor data'!AC143</f>
        <v>188.8472300028198</v>
      </c>
      <c r="P139" s="76">
        <f>'Formula factor data'!AD143</f>
        <v>247.89217595638686</v>
      </c>
      <c r="Q139" s="76">
        <f>'Formula factor data'!AE143</f>
        <v>247.92079404172998</v>
      </c>
      <c r="R139" s="76">
        <f>'Formula factor data'!AF143</f>
        <v>37.187303401862266</v>
      </c>
      <c r="S139" s="77">
        <f>$F139*'National calculations'!$E$48</f>
        <v>7.3456578182450816</v>
      </c>
      <c r="T139" s="77">
        <f>$F139*'National calculations'!$E$49</f>
        <v>1.3207209251328202</v>
      </c>
      <c r="U139" s="77">
        <f>$F139*'National calculations'!$E$57</f>
        <v>1.374385287183421</v>
      </c>
      <c r="V139" s="77">
        <f>$F139*'National calculations'!$E$58</f>
        <v>1.0433289771319405</v>
      </c>
      <c r="W139" s="77">
        <f>$F139*'National calculations'!$E$59</f>
        <v>0.98313692075894266</v>
      </c>
      <c r="X139" s="77">
        <f>$F139*'National calculations'!$E$60</f>
        <v>0.89284883619944799</v>
      </c>
      <c r="Y139" s="77">
        <f>$F139*'National calculations'!$E$61</f>
        <v>0.57182453554346646</v>
      </c>
      <c r="Z139" s="77">
        <f>$F139*'National calculations'!$E$62</f>
        <v>0.47150444158847304</v>
      </c>
      <c r="AA139" s="77">
        <f>$F139*'National calculations'!$E$51</f>
        <v>0.54753726780210621</v>
      </c>
      <c r="AB139" s="77">
        <f>$F139*'National calculations'!$E$52</f>
        <v>3.5353631346663028</v>
      </c>
      <c r="AC139" s="78">
        <f t="shared" si="49"/>
        <v>5378735.9994901782</v>
      </c>
      <c r="AD139" s="78">
        <f t="shared" si="49"/>
        <v>279343.67435873026</v>
      </c>
      <c r="AE139" s="78">
        <f t="shared" si="49"/>
        <v>106511.28245362098</v>
      </c>
      <c r="AF139" s="78">
        <f t="shared" si="49"/>
        <v>29512.895315745791</v>
      </c>
      <c r="AG139" s="78">
        <f t="shared" si="49"/>
        <v>37689.287472049822</v>
      </c>
      <c r="AH139" s="78">
        <f t="shared" si="49"/>
        <v>36317.349352257879</v>
      </c>
      <c r="AI139" s="78">
        <f t="shared" si="49"/>
        <v>61552.863363468598</v>
      </c>
      <c r="AJ139" s="78">
        <f t="shared" si="48"/>
        <v>66622.889339126588</v>
      </c>
      <c r="AK139" s="78">
        <f t="shared" si="58"/>
        <v>338206.56729626964</v>
      </c>
      <c r="AL139" s="78">
        <f t="shared" si="50"/>
        <v>77375.148294534389</v>
      </c>
      <c r="AM139" s="78">
        <f t="shared" si="50"/>
        <v>74938.254269018944</v>
      </c>
      <c r="AN139" s="77">
        <f t="shared" si="51"/>
        <v>7.3456578182450816</v>
      </c>
      <c r="AO139" s="77">
        <f t="shared" si="52"/>
        <v>0.38149540072704996</v>
      </c>
      <c r="AP139" s="77">
        <f t="shared" si="53"/>
        <v>0.46188355693180566</v>
      </c>
      <c r="AQ139" s="77">
        <f t="shared" si="54"/>
        <v>0.10567006134182678</v>
      </c>
      <c r="AR139" s="77">
        <f t="shared" si="55"/>
        <v>0.102342032293281</v>
      </c>
      <c r="AS139" s="77">
        <f t="shared" si="59"/>
        <v>8.3970488695390451</v>
      </c>
      <c r="AT139" s="77">
        <v>0</v>
      </c>
      <c r="AU139" s="77">
        <v>0</v>
      </c>
      <c r="AV139" s="77">
        <f t="shared" si="60"/>
        <v>8.4</v>
      </c>
      <c r="AW139" s="221"/>
      <c r="AX139" s="76">
        <v>711.65</v>
      </c>
      <c r="AY139" s="76">
        <f t="shared" si="56"/>
        <v>1996.27</v>
      </c>
      <c r="BA139" s="24"/>
      <c r="BC139" s="24"/>
    </row>
    <row r="140" spans="1:55" x14ac:dyDescent="0.35">
      <c r="A140" s="75" t="s">
        <v>159</v>
      </c>
      <c r="B140" s="74">
        <v>335</v>
      </c>
      <c r="C140" s="75" t="s">
        <v>170</v>
      </c>
      <c r="D140" s="138">
        <f>'2YO 2026-27 rates'!D137</f>
        <v>8.3800000000000008</v>
      </c>
      <c r="E140" s="138">
        <f t="shared" si="57"/>
        <v>8.3800000000000008</v>
      </c>
      <c r="F140" s="76">
        <f>ACA!P147</f>
        <v>1.0292007786289799</v>
      </c>
      <c r="G140" s="76">
        <f>'Formula factor data'!L144</f>
        <v>861.82</v>
      </c>
      <c r="H140" s="76">
        <f>'Formula factor data'!M144</f>
        <v>927.66</v>
      </c>
      <c r="I140" s="76">
        <f>'Formula factor data'!N144</f>
        <v>1789.48</v>
      </c>
      <c r="J140" s="76">
        <f>'Formula factor data'!X144</f>
        <v>658.14019939378443</v>
      </c>
      <c r="K140" s="76">
        <f>'Formula factor data'!Y144</f>
        <v>176.50931970546213</v>
      </c>
      <c r="L140" s="76">
        <f>'Formula factor data'!Z144</f>
        <v>281.92324211451808</v>
      </c>
      <c r="M140" s="76">
        <f>'Formula factor data'!AA144</f>
        <v>397.95722387075506</v>
      </c>
      <c r="N140" s="76">
        <f>'Formula factor data'!AB144</f>
        <v>135.30742279371358</v>
      </c>
      <c r="O140" s="76">
        <f>'Formula factor data'!AC144</f>
        <v>225.18459171337508</v>
      </c>
      <c r="P140" s="76">
        <f>'Formula factor data'!AD144</f>
        <v>161.46423563028904</v>
      </c>
      <c r="Q140" s="76">
        <f>'Formula factor data'!AE144</f>
        <v>489.89098759986001</v>
      </c>
      <c r="R140" s="76">
        <f>'Formula factor data'!AF144</f>
        <v>43.108406732268641</v>
      </c>
      <c r="S140" s="77">
        <f>$F140*'National calculations'!$E$48</f>
        <v>7.363696193330262</v>
      </c>
      <c r="T140" s="77">
        <f>$F140*'National calculations'!$E$49</f>
        <v>1.3239641553539747</v>
      </c>
      <c r="U140" s="77">
        <f>$F140*'National calculations'!$E$57</f>
        <v>1.3777602983716895</v>
      </c>
      <c r="V140" s="77">
        <f>$F140*'National calculations'!$E$58</f>
        <v>1.045891029420845</v>
      </c>
      <c r="W140" s="77">
        <f>$F140*'National calculations'!$E$59</f>
        <v>0.98555116233887186</v>
      </c>
      <c r="X140" s="77">
        <f>$F140*'National calculations'!$E$60</f>
        <v>0.89504136171591431</v>
      </c>
      <c r="Y140" s="77">
        <f>$F140*'National calculations'!$E$61</f>
        <v>0.57322873727873147</v>
      </c>
      <c r="Z140" s="77">
        <f>$F140*'National calculations'!$E$62</f>
        <v>0.47266229214211253</v>
      </c>
      <c r="AA140" s="77">
        <f>$F140*'National calculations'!$E$51</f>
        <v>0.54888182847374511</v>
      </c>
      <c r="AB140" s="77">
        <f>$F140*'National calculations'!$E$52</f>
        <v>3.5440447541840312</v>
      </c>
      <c r="AC140" s="78">
        <f t="shared" si="49"/>
        <v>7510996.626503163</v>
      </c>
      <c r="AD140" s="78">
        <f t="shared" si="49"/>
        <v>496671.7989210863</v>
      </c>
      <c r="AE140" s="78">
        <f t="shared" si="49"/>
        <v>138616.89380018541</v>
      </c>
      <c r="AF140" s="78">
        <f t="shared" si="49"/>
        <v>168070.76425030481</v>
      </c>
      <c r="AG140" s="78">
        <f t="shared" si="49"/>
        <v>223558.10659177479</v>
      </c>
      <c r="AH140" s="78">
        <f t="shared" si="49"/>
        <v>69030.271770107123</v>
      </c>
      <c r="AI140" s="78">
        <f t="shared" si="49"/>
        <v>73576.899122616276</v>
      </c>
      <c r="AJ140" s="78">
        <f t="shared" si="48"/>
        <v>43501.291755832346</v>
      </c>
      <c r="AK140" s="78">
        <f t="shared" si="58"/>
        <v>716354.22729082068</v>
      </c>
      <c r="AL140" s="78">
        <f t="shared" si="50"/>
        <v>153268.58878517337</v>
      </c>
      <c r="AM140" s="78">
        <f t="shared" si="50"/>
        <v>87083.529962215107</v>
      </c>
      <c r="AN140" s="77">
        <f t="shared" si="51"/>
        <v>7.363696193330262</v>
      </c>
      <c r="AO140" s="77">
        <f t="shared" si="52"/>
        <v>0.48693141761566949</v>
      </c>
      <c r="AP140" s="77">
        <f t="shared" si="53"/>
        <v>0.70230558724579084</v>
      </c>
      <c r="AQ140" s="77">
        <f t="shared" si="54"/>
        <v>0.15026279199913939</v>
      </c>
      <c r="AR140" s="77">
        <f t="shared" si="55"/>
        <v>8.537570844084777E-2</v>
      </c>
      <c r="AS140" s="77">
        <f t="shared" si="59"/>
        <v>8.7885716986317099</v>
      </c>
      <c r="AT140" s="77">
        <v>0</v>
      </c>
      <c r="AU140" s="77">
        <v>0</v>
      </c>
      <c r="AV140" s="77">
        <f t="shared" si="60"/>
        <v>8.7899999999999991</v>
      </c>
      <c r="AW140" s="221"/>
      <c r="AX140" s="76">
        <v>765.53</v>
      </c>
      <c r="AY140" s="76">
        <f t="shared" si="56"/>
        <v>2555.0100000000002</v>
      </c>
      <c r="BA140" s="24"/>
      <c r="BC140" s="24"/>
    </row>
    <row r="141" spans="1:55" x14ac:dyDescent="0.35">
      <c r="A141" s="75" t="s">
        <v>159</v>
      </c>
      <c r="B141" s="74">
        <v>937</v>
      </c>
      <c r="C141" s="75" t="s">
        <v>171</v>
      </c>
      <c r="D141" s="138">
        <f>'2YO 2026-27 rates'!D138</f>
        <v>8.08</v>
      </c>
      <c r="E141" s="138">
        <f t="shared" si="57"/>
        <v>8.08</v>
      </c>
      <c r="F141" s="76">
        <f>ACA!P148</f>
        <v>1.0837170110571321</v>
      </c>
      <c r="G141" s="76">
        <f>'Formula factor data'!L145</f>
        <v>703.39</v>
      </c>
      <c r="H141" s="76">
        <f>'Formula factor data'!M145</f>
        <v>3112.28</v>
      </c>
      <c r="I141" s="76">
        <f>'Formula factor data'!N145</f>
        <v>3815.67</v>
      </c>
      <c r="J141" s="76">
        <f>'Formula factor data'!X145</f>
        <v>838.69847634625057</v>
      </c>
      <c r="K141" s="76">
        <f>'Formula factor data'!Y145</f>
        <v>17.913943661971832</v>
      </c>
      <c r="L141" s="76">
        <f>'Formula factor data'!Z145</f>
        <v>99.66885433405804</v>
      </c>
      <c r="M141" s="76">
        <f>'Formula factor data'!AA145</f>
        <v>51.457502599489558</v>
      </c>
      <c r="N141" s="76">
        <f>'Formula factor data'!AB145</f>
        <v>49.894541071934967</v>
      </c>
      <c r="O141" s="76">
        <f>'Formula factor data'!AC145</f>
        <v>274.72054542017202</v>
      </c>
      <c r="P141" s="76">
        <f>'Formula factor data'!AD145</f>
        <v>386.29195292560735</v>
      </c>
      <c r="Q141" s="76">
        <f>'Formula factor data'!AE145</f>
        <v>626.41877894527204</v>
      </c>
      <c r="R141" s="76">
        <f>'Formula factor data'!AF145</f>
        <v>90.268707754700756</v>
      </c>
      <c r="S141" s="77">
        <f>$F141*'National calculations'!$E$48</f>
        <v>7.7537473685155947</v>
      </c>
      <c r="T141" s="77">
        <f>$F141*'National calculations'!$E$49</f>
        <v>1.394093851248656</v>
      </c>
      <c r="U141" s="77">
        <f>$F141*'National calculations'!$E$57</f>
        <v>1.4507395481118299</v>
      </c>
      <c r="V141" s="77">
        <f>$F141*'National calculations'!$E$58</f>
        <v>1.1012913357929224</v>
      </c>
      <c r="W141" s="77">
        <f>$F141*'National calculations'!$E$59</f>
        <v>1.0377552971894832</v>
      </c>
      <c r="X141" s="77">
        <f>$F141*'National calculations'!$E$60</f>
        <v>0.94245123928432672</v>
      </c>
      <c r="Y141" s="77">
        <f>$F141*'National calculations'!$E$61</f>
        <v>0.60359236673265848</v>
      </c>
      <c r="Z141" s="77">
        <f>$F141*'National calculations'!$E$62</f>
        <v>0.49769896906026295</v>
      </c>
      <c r="AA141" s="77">
        <f>$F141*'National calculations'!$E$51</f>
        <v>0.57795581477263325</v>
      </c>
      <c r="AB141" s="77">
        <f>$F141*'National calculations'!$E$52</f>
        <v>3.7317709700660742</v>
      </c>
      <c r="AC141" s="78">
        <f t="shared" si="49"/>
        <v>16863872.496325623</v>
      </c>
      <c r="AD141" s="78">
        <f t="shared" si="49"/>
        <v>666457.90168777679</v>
      </c>
      <c r="AE141" s="78">
        <f t="shared" si="49"/>
        <v>14813.425923849782</v>
      </c>
      <c r="AF141" s="78">
        <f t="shared" si="49"/>
        <v>62565.734064107834</v>
      </c>
      <c r="AG141" s="78">
        <f t="shared" si="49"/>
        <v>30438.168664574277</v>
      </c>
      <c r="AH141" s="78">
        <f t="shared" si="49"/>
        <v>26803.208078057673</v>
      </c>
      <c r="AI141" s="78">
        <f t="shared" si="49"/>
        <v>94516.957794141606</v>
      </c>
      <c r="AJ141" s="78">
        <f t="shared" si="48"/>
        <v>109586.55083458973</v>
      </c>
      <c r="AK141" s="78">
        <f t="shared" si="58"/>
        <v>338724.04535932088</v>
      </c>
      <c r="AL141" s="78">
        <f t="shared" si="50"/>
        <v>206364.15419128988</v>
      </c>
      <c r="AM141" s="78">
        <f t="shared" si="50"/>
        <v>192011.42156949124</v>
      </c>
      <c r="AN141" s="77">
        <f t="shared" si="51"/>
        <v>7.7537473685155955</v>
      </c>
      <c r="AO141" s="77">
        <f t="shared" si="52"/>
        <v>0.30642702039901887</v>
      </c>
      <c r="AP141" s="77">
        <f t="shared" si="53"/>
        <v>0.15574006954393418</v>
      </c>
      <c r="AQ141" s="77">
        <f t="shared" si="54"/>
        <v>9.4883041713301405E-2</v>
      </c>
      <c r="AR141" s="77">
        <f t="shared" si="55"/>
        <v>8.8283877563932578E-2</v>
      </c>
      <c r="AS141" s="77">
        <f t="shared" si="59"/>
        <v>8.3990813777357829</v>
      </c>
      <c r="AT141" s="77">
        <v>0</v>
      </c>
      <c r="AU141" s="77">
        <v>0</v>
      </c>
      <c r="AV141" s="77">
        <f t="shared" si="60"/>
        <v>8.4</v>
      </c>
      <c r="AW141" s="221"/>
      <c r="AX141" s="76">
        <v>2568.33</v>
      </c>
      <c r="AY141" s="76">
        <f t="shared" si="56"/>
        <v>6384</v>
      </c>
      <c r="BA141" s="24"/>
      <c r="BC141" s="24"/>
    </row>
    <row r="142" spans="1:55" x14ac:dyDescent="0.35">
      <c r="A142" s="75" t="s">
        <v>159</v>
      </c>
      <c r="B142" s="74">
        <v>336</v>
      </c>
      <c r="C142" s="75" t="s">
        <v>172</v>
      </c>
      <c r="D142" s="138">
        <f>'2YO 2026-27 rates'!D139</f>
        <v>8.56</v>
      </c>
      <c r="E142" s="138">
        <f t="shared" si="57"/>
        <v>8.56</v>
      </c>
      <c r="F142" s="76">
        <f>ACA!P149</f>
        <v>1.0392281935678065</v>
      </c>
      <c r="G142" s="76">
        <f>'Formula factor data'!L146</f>
        <v>727.45</v>
      </c>
      <c r="H142" s="76">
        <f>'Formula factor data'!M146</f>
        <v>757.56</v>
      </c>
      <c r="I142" s="76">
        <f>'Formula factor data'!N146</f>
        <v>1485.01</v>
      </c>
      <c r="J142" s="76">
        <f>'Formula factor data'!X146</f>
        <v>648.89303713739241</v>
      </c>
      <c r="K142" s="76">
        <f>'Formula factor data'!Y146</f>
        <v>107.45561014829373</v>
      </c>
      <c r="L142" s="76">
        <f>'Formula factor data'!Z146</f>
        <v>261.16577511762256</v>
      </c>
      <c r="M142" s="76">
        <f>'Formula factor data'!AA146</f>
        <v>292.12006610684296</v>
      </c>
      <c r="N142" s="76">
        <f>'Formula factor data'!AB146</f>
        <v>196.427086534453</v>
      </c>
      <c r="O142" s="76">
        <f>'Formula factor data'!AC146</f>
        <v>199.61095646477278</v>
      </c>
      <c r="P142" s="76">
        <f>'Formula factor data'!AD146</f>
        <v>134.34162289321662</v>
      </c>
      <c r="Q142" s="76">
        <f>'Formula factor data'!AE146</f>
        <v>456.31392581485699</v>
      </c>
      <c r="R142" s="76">
        <f>'Formula factor data'!AF146</f>
        <v>34.287716426957623</v>
      </c>
      <c r="S142" s="77">
        <f>$F142*'National calculations'!$E$48</f>
        <v>7.4354400539522327</v>
      </c>
      <c r="T142" s="77">
        <f>$F142*'National calculations'!$E$49</f>
        <v>1.3368634245981668</v>
      </c>
      <c r="U142" s="77">
        <f>$F142*'National calculations'!$E$57</f>
        <v>1.3911836988246296</v>
      </c>
      <c r="V142" s="77">
        <f>$F142*'National calculations'!$E$58</f>
        <v>1.0560810560420548</v>
      </c>
      <c r="W142" s="77">
        <f>$F142*'National calculations'!$E$59</f>
        <v>0.99515330280885816</v>
      </c>
      <c r="X142" s="77">
        <f>$F142*'National calculations'!$E$60</f>
        <v>0.90376167295906518</v>
      </c>
      <c r="Y142" s="77">
        <f>$F142*'National calculations'!$E$61</f>
        <v>0.57881365571535615</v>
      </c>
      <c r="Z142" s="77">
        <f>$F142*'National calculations'!$E$62</f>
        <v>0.47726740032669784</v>
      </c>
      <c r="AA142" s="77">
        <f>$F142*'National calculations'!$E$51</f>
        <v>0.55422953706547384</v>
      </c>
      <c r="AB142" s="77">
        <f>$F142*'National calculations'!$E$52</f>
        <v>3.5785740783449742</v>
      </c>
      <c r="AC142" s="78">
        <f t="shared" si="49"/>
        <v>6293770.6156761749</v>
      </c>
      <c r="AD142" s="78">
        <f t="shared" si="49"/>
        <v>494464.37966047792</v>
      </c>
      <c r="AE142" s="78">
        <f t="shared" si="49"/>
        <v>85209.581115769572</v>
      </c>
      <c r="AF142" s="78">
        <f t="shared" si="49"/>
        <v>157212.96972530856</v>
      </c>
      <c r="AG142" s="78">
        <f t="shared" si="49"/>
        <v>165701.42170369104</v>
      </c>
      <c r="AH142" s="78">
        <f t="shared" si="49"/>
        <v>101188.26523428582</v>
      </c>
      <c r="AI142" s="78">
        <f t="shared" si="49"/>
        <v>65856.402036361949</v>
      </c>
      <c r="AJ142" s="78">
        <f t="shared" si="48"/>
        <v>36546.619954931608</v>
      </c>
      <c r="AK142" s="78">
        <f t="shared" si="58"/>
        <v>611715.25977034867</v>
      </c>
      <c r="AL142" s="78">
        <f t="shared" si="50"/>
        <v>144154.51384071138</v>
      </c>
      <c r="AM142" s="78">
        <f t="shared" si="50"/>
        <v>69939.645930357612</v>
      </c>
      <c r="AN142" s="77">
        <f t="shared" si="51"/>
        <v>7.4354400539522318</v>
      </c>
      <c r="AO142" s="77">
        <f t="shared" si="52"/>
        <v>0.5841586035281916</v>
      </c>
      <c r="AP142" s="77">
        <f t="shared" si="53"/>
        <v>0.72267841042401704</v>
      </c>
      <c r="AQ142" s="77">
        <f t="shared" si="54"/>
        <v>0.17030367193547327</v>
      </c>
      <c r="AR142" s="77">
        <f t="shared" si="55"/>
        <v>8.2626469324215787E-2</v>
      </c>
      <c r="AS142" s="77">
        <f t="shared" si="59"/>
        <v>8.9952072091641302</v>
      </c>
      <c r="AT142" s="77">
        <v>0</v>
      </c>
      <c r="AU142" s="77">
        <v>0</v>
      </c>
      <c r="AV142" s="77">
        <f t="shared" si="60"/>
        <v>9</v>
      </c>
      <c r="AW142" s="221"/>
      <c r="AX142" s="76">
        <v>625.15</v>
      </c>
      <c r="AY142" s="76">
        <f t="shared" si="56"/>
        <v>2110.16</v>
      </c>
      <c r="BA142" s="24"/>
      <c r="BC142" s="24"/>
    </row>
    <row r="143" spans="1:55" x14ac:dyDescent="0.35">
      <c r="A143" s="75" t="s">
        <v>159</v>
      </c>
      <c r="B143" s="74">
        <v>885</v>
      </c>
      <c r="C143" s="75" t="s">
        <v>173</v>
      </c>
      <c r="D143" s="138">
        <f>'2YO 2026-27 rates'!D140</f>
        <v>7.71</v>
      </c>
      <c r="E143" s="138">
        <f t="shared" si="57"/>
        <v>7.71</v>
      </c>
      <c r="F143" s="76">
        <f>ACA!P150</f>
        <v>1.0440483618121223</v>
      </c>
      <c r="G143" s="76">
        <f>'Formula factor data'!L147</f>
        <v>769.12</v>
      </c>
      <c r="H143" s="76">
        <f>'Formula factor data'!M147</f>
        <v>2920.67</v>
      </c>
      <c r="I143" s="76">
        <f>'Formula factor data'!N147</f>
        <v>3689.79</v>
      </c>
      <c r="J143" s="76">
        <f>'Formula factor data'!X147</f>
        <v>701.04283293514948</v>
      </c>
      <c r="K143" s="76">
        <f>'Formula factor data'!Y147</f>
        <v>62.638810981833025</v>
      </c>
      <c r="L143" s="76">
        <f>'Formula factor data'!Z147</f>
        <v>183.2718718105736</v>
      </c>
      <c r="M143" s="76">
        <f>'Formula factor data'!AA147</f>
        <v>135.4454449887732</v>
      </c>
      <c r="N143" s="76">
        <f>'Formula factor data'!AB147</f>
        <v>148.75148499693816</v>
      </c>
      <c r="O143" s="76">
        <f>'Formula factor data'!AC147</f>
        <v>257.83590732802611</v>
      </c>
      <c r="P143" s="76">
        <f>'Formula factor data'!AD147</f>
        <v>335.66368850785875</v>
      </c>
      <c r="Q143" s="76">
        <f>'Formula factor data'!AE147</f>
        <v>403.46659154283299</v>
      </c>
      <c r="R143" s="76">
        <f>'Formula factor data'!AF147</f>
        <v>90.551742003146302</v>
      </c>
      <c r="S143" s="77">
        <f>$F143*'National calculations'!$E$48</f>
        <v>7.4699272553699805</v>
      </c>
      <c r="T143" s="77">
        <f>$F143*'National calculations'!$E$49</f>
        <v>1.343064090309624</v>
      </c>
      <c r="U143" s="77">
        <f>$F143*'National calculations'!$E$57</f>
        <v>1.3976363138793295</v>
      </c>
      <c r="V143" s="77">
        <f>$F143*'National calculations'!$E$58</f>
        <v>1.0609793915580314</v>
      </c>
      <c r="W143" s="77">
        <f>$F143*'National calculations'!$E$59</f>
        <v>0.999769042045067</v>
      </c>
      <c r="X143" s="77">
        <f>$F143*'National calculations'!$E$60</f>
        <v>0.90795351777562205</v>
      </c>
      <c r="Y143" s="77">
        <f>$F143*'National calculations'!$E$61</f>
        <v>0.58149832037315108</v>
      </c>
      <c r="Z143" s="77">
        <f>$F143*'National calculations'!$E$62</f>
        <v>0.47948107118487959</v>
      </c>
      <c r="AA143" s="77">
        <f>$F143*'National calculations'!$E$51</f>
        <v>0.55680017519015113</v>
      </c>
      <c r="AB143" s="77">
        <f>$F143*'National calculations'!$E$52</f>
        <v>3.5951722896320941</v>
      </c>
      <c r="AC143" s="78">
        <f t="shared" si="49"/>
        <v>15710603.845927212</v>
      </c>
      <c r="AD143" s="78">
        <f t="shared" si="49"/>
        <v>536680.90916995308</v>
      </c>
      <c r="AE143" s="78">
        <f t="shared" si="49"/>
        <v>49901.377825266914</v>
      </c>
      <c r="AF143" s="78">
        <f t="shared" si="49"/>
        <v>110835.17705467183</v>
      </c>
      <c r="AG143" s="78">
        <f t="shared" si="49"/>
        <v>77186.072787902347</v>
      </c>
      <c r="AH143" s="78">
        <f t="shared" si="49"/>
        <v>76983.877424071063</v>
      </c>
      <c r="AI143" s="78">
        <f t="shared" si="49"/>
        <v>85460.753814586729</v>
      </c>
      <c r="AJ143" s="78">
        <f t="shared" si="48"/>
        <v>91738.299406461039</v>
      </c>
      <c r="AK143" s="78">
        <f t="shared" si="58"/>
        <v>492105.55831295997</v>
      </c>
      <c r="AL143" s="78">
        <f t="shared" si="50"/>
        <v>128050.65324702088</v>
      </c>
      <c r="AM143" s="78">
        <f t="shared" si="50"/>
        <v>185562.99476774695</v>
      </c>
      <c r="AN143" s="77">
        <f t="shared" si="51"/>
        <v>7.4699272553699814</v>
      </c>
      <c r="AO143" s="77">
        <f t="shared" si="52"/>
        <v>0.25517589203833507</v>
      </c>
      <c r="AP143" s="77">
        <f t="shared" si="53"/>
        <v>0.23398163168082167</v>
      </c>
      <c r="AQ143" s="77">
        <f t="shared" si="54"/>
        <v>6.0884296627835899E-2</v>
      </c>
      <c r="AR143" s="77">
        <f t="shared" si="55"/>
        <v>8.8229713243199823E-2</v>
      </c>
      <c r="AS143" s="77">
        <f t="shared" si="59"/>
        <v>8.1081987889601752</v>
      </c>
      <c r="AT143" s="77">
        <v>0</v>
      </c>
      <c r="AU143" s="77">
        <v>0</v>
      </c>
      <c r="AV143" s="77">
        <f t="shared" si="60"/>
        <v>8.11</v>
      </c>
      <c r="AW143" s="221"/>
      <c r="AX143" s="76">
        <v>2410.1999999999998</v>
      </c>
      <c r="AY143" s="76">
        <f t="shared" si="56"/>
        <v>6099.99</v>
      </c>
      <c r="BA143" s="24"/>
      <c r="BC143" s="24"/>
    </row>
    <row r="144" spans="1:55" x14ac:dyDescent="0.35">
      <c r="A144" s="75" t="s">
        <v>174</v>
      </c>
      <c r="B144" s="74">
        <v>370</v>
      </c>
      <c r="C144" s="75" t="s">
        <v>175</v>
      </c>
      <c r="D144" s="138">
        <f>'2YO 2026-27 rates'!D141</f>
        <v>8.01</v>
      </c>
      <c r="E144" s="138">
        <f t="shared" si="57"/>
        <v>8.01</v>
      </c>
      <c r="F144" s="76">
        <f>ACA!P151</f>
        <v>1.0228178516993507</v>
      </c>
      <c r="G144" s="76">
        <f>'Formula factor data'!L148</f>
        <v>507.62</v>
      </c>
      <c r="H144" s="76">
        <f>'Formula factor data'!M148</f>
        <v>1079.17</v>
      </c>
      <c r="I144" s="76">
        <f>'Formula factor data'!N148</f>
        <v>1586.79</v>
      </c>
      <c r="J144" s="76">
        <f>'Formula factor data'!X148</f>
        <v>459.20899426890503</v>
      </c>
      <c r="K144" s="76">
        <f>'Formula factor data'!Y148</f>
        <v>92.9843264481365</v>
      </c>
      <c r="L144" s="76">
        <f>'Formula factor data'!Z148</f>
        <v>198.08155365963179</v>
      </c>
      <c r="M144" s="76">
        <f>'Formula factor data'!AA148</f>
        <v>164.83045352492141</v>
      </c>
      <c r="N144" s="76">
        <f>'Formula factor data'!AB148</f>
        <v>104.26594970812752</v>
      </c>
      <c r="O144" s="76">
        <f>'Formula factor data'!AC148</f>
        <v>310.18526268522675</v>
      </c>
      <c r="P144" s="76">
        <f>'Formula factor data'!AD148</f>
        <v>202.59420296362822</v>
      </c>
      <c r="Q144" s="76">
        <f>'Formula factor data'!AE148</f>
        <v>153.429687478251</v>
      </c>
      <c r="R144" s="76">
        <f>'Formula factor data'!AF148</f>
        <v>47.095965161483257</v>
      </c>
      <c r="S144" s="77">
        <f>$F144*'National calculations'!$E$48</f>
        <v>7.3180278109213139</v>
      </c>
      <c r="T144" s="77">
        <f>$F144*'National calculations'!$E$49</f>
        <v>1.3157531564541001</v>
      </c>
      <c r="U144" s="77">
        <f>$F144*'National calculations'!$E$57</f>
        <v>1.369215665007959</v>
      </c>
      <c r="V144" s="77">
        <f>$F144*'National calculations'!$E$58</f>
        <v>1.0394045924148012</v>
      </c>
      <c r="W144" s="77">
        <f>$F144*'National calculations'!$E$59</f>
        <v>0.97943894285240773</v>
      </c>
      <c r="X144" s="77">
        <f>$F144*'National calculations'!$E$60</f>
        <v>0.8894904685088193</v>
      </c>
      <c r="Y144" s="77">
        <f>$F144*'National calculations'!$E$61</f>
        <v>0.5696736708427268</v>
      </c>
      <c r="Z144" s="77">
        <f>$F144*'National calculations'!$E$62</f>
        <v>0.46973092157207363</v>
      </c>
      <c r="AA144" s="77">
        <f>$F144*'National calculations'!$E$51</f>
        <v>0.54547775739558657</v>
      </c>
      <c r="AB144" s="77">
        <f>$F144*'National calculations'!$E$52</f>
        <v>3.5220651957042692</v>
      </c>
      <c r="AC144" s="78">
        <f t="shared" si="49"/>
        <v>6618938.8095523436</v>
      </c>
      <c r="AD144" s="78">
        <f t="shared" si="49"/>
        <v>344397.23969841196</v>
      </c>
      <c r="AE144" s="78">
        <f t="shared" si="49"/>
        <v>72569.889932611346</v>
      </c>
      <c r="AF144" s="78">
        <f t="shared" si="49"/>
        <v>117355.51963149368</v>
      </c>
      <c r="AG144" s="78">
        <f t="shared" si="49"/>
        <v>92021.578135689226</v>
      </c>
      <c r="AH144" s="78">
        <f t="shared" si="49"/>
        <v>52863.834019577625</v>
      </c>
      <c r="AI144" s="78">
        <f t="shared" si="49"/>
        <v>100721.49502406889</v>
      </c>
      <c r="AJ144" s="78">
        <f t="shared" si="48"/>
        <v>54243.91414806094</v>
      </c>
      <c r="AK144" s="78">
        <f t="shared" si="58"/>
        <v>489776.23089150165</v>
      </c>
      <c r="AL144" s="78">
        <f t="shared" si="50"/>
        <v>47704.714650818976</v>
      </c>
      <c r="AM144" s="78">
        <f t="shared" si="50"/>
        <v>94548.784059415746</v>
      </c>
      <c r="AN144" s="77">
        <f t="shared" si="51"/>
        <v>7.3180278109213139</v>
      </c>
      <c r="AO144" s="77">
        <f t="shared" si="52"/>
        <v>0.38077230363275827</v>
      </c>
      <c r="AP144" s="77">
        <f t="shared" si="53"/>
        <v>0.54150615104940614</v>
      </c>
      <c r="AQ144" s="77">
        <f t="shared" si="54"/>
        <v>5.2743262715004548E-2</v>
      </c>
      <c r="AR144" s="77">
        <f t="shared" si="55"/>
        <v>0.10453497926843563</v>
      </c>
      <c r="AS144" s="77">
        <f t="shared" si="59"/>
        <v>8.3975845075869184</v>
      </c>
      <c r="AT144" s="77">
        <v>0</v>
      </c>
      <c r="AU144" s="77">
        <v>0</v>
      </c>
      <c r="AV144" s="77">
        <f t="shared" si="60"/>
        <v>8.4</v>
      </c>
      <c r="AW144" s="221"/>
      <c r="AX144" s="76">
        <v>890.55</v>
      </c>
      <c r="AY144" s="76">
        <f t="shared" si="56"/>
        <v>2477.34</v>
      </c>
      <c r="BA144" s="24"/>
      <c r="BC144" s="24"/>
    </row>
    <row r="145" spans="1:55" x14ac:dyDescent="0.35">
      <c r="A145" s="75" t="s">
        <v>174</v>
      </c>
      <c r="B145" s="74">
        <v>380</v>
      </c>
      <c r="C145" s="75" t="s">
        <v>176</v>
      </c>
      <c r="D145" s="138">
        <f>'2YO 2026-27 rates'!D142</f>
        <v>8.35</v>
      </c>
      <c r="E145" s="138">
        <f t="shared" si="57"/>
        <v>8.35</v>
      </c>
      <c r="F145" s="76">
        <f>ACA!P152</f>
        <v>1.0457332727423423</v>
      </c>
      <c r="G145" s="76">
        <f>'Formula factor data'!L149</f>
        <v>1582.52</v>
      </c>
      <c r="H145" s="76">
        <f>'Formula factor data'!M149</f>
        <v>2041.55</v>
      </c>
      <c r="I145" s="76">
        <f>'Formula factor data'!N149</f>
        <v>3624.0699999999997</v>
      </c>
      <c r="J145" s="76">
        <f>'Formula factor data'!X149</f>
        <v>1050.7354913217368</v>
      </c>
      <c r="K145" s="76">
        <f>'Formula factor data'!Y149</f>
        <v>137.70003698722257</v>
      </c>
      <c r="L145" s="76">
        <f>'Formula factor data'!Z149</f>
        <v>385.07266980497644</v>
      </c>
      <c r="M145" s="76">
        <f>'Formula factor data'!AA149</f>
        <v>383.65098800717323</v>
      </c>
      <c r="N145" s="76">
        <f>'Formula factor data'!AB149</f>
        <v>436.9640554247926</v>
      </c>
      <c r="O145" s="76">
        <f>'Formula factor data'!AC149</f>
        <v>648.48999719793767</v>
      </c>
      <c r="P145" s="76">
        <f>'Formula factor data'!AD149</f>
        <v>485.80898004931623</v>
      </c>
      <c r="Q145" s="76">
        <f>'Formula factor data'!AE149</f>
        <v>1432.7021115801838</v>
      </c>
      <c r="R145" s="76">
        <f>'Formula factor data'!AF149</f>
        <v>97.866701457919149</v>
      </c>
      <c r="S145" s="77">
        <f>$F145*'National calculations'!$E$48</f>
        <v>7.4819824077373234</v>
      </c>
      <c r="T145" s="77">
        <f>$F145*'National calculations'!$E$49</f>
        <v>1.3452315601783769</v>
      </c>
      <c r="U145" s="77">
        <f>$F145*'National calculations'!$E$57</f>
        <v>1.3998918537449736</v>
      </c>
      <c r="V145" s="77">
        <f>$F145*'National calculations'!$E$58</f>
        <v>1.0626916262005643</v>
      </c>
      <c r="W145" s="77">
        <f>$F145*'National calculations'!$E$59</f>
        <v>1.0013824939197613</v>
      </c>
      <c r="X145" s="77">
        <f>$F145*'National calculations'!$E$60</f>
        <v>0.90941879549855875</v>
      </c>
      <c r="Y145" s="77">
        <f>$F145*'National calculations'!$E$61</f>
        <v>0.58243675666761607</v>
      </c>
      <c r="Z145" s="77">
        <f>$F145*'National calculations'!$E$62</f>
        <v>0.48025486953294727</v>
      </c>
      <c r="AA145" s="77">
        <f>$F145*'National calculations'!$E$51</f>
        <v>0.55769875301033744</v>
      </c>
      <c r="AB145" s="77">
        <f>$F145*'National calculations'!$E$52</f>
        <v>3.6009742671155043</v>
      </c>
      <c r="AC145" s="78">
        <f t="shared" si="49"/>
        <v>15455679.951112902</v>
      </c>
      <c r="AD145" s="78">
        <f t="shared" si="49"/>
        <v>805685.05026555399</v>
      </c>
      <c r="AE145" s="78">
        <f t="shared" si="49"/>
        <v>109876.14122211283</v>
      </c>
      <c r="AF145" s="78">
        <f t="shared" si="49"/>
        <v>233251.69595785273</v>
      </c>
      <c r="AG145" s="78">
        <f t="shared" si="49"/>
        <v>218983.38840428003</v>
      </c>
      <c r="AH145" s="78">
        <f t="shared" si="49"/>
        <v>226508.4952275308</v>
      </c>
      <c r="AI145" s="78">
        <f t="shared" si="49"/>
        <v>215291.51409863422</v>
      </c>
      <c r="AJ145" s="78">
        <f t="shared" si="48"/>
        <v>132987.91314896557</v>
      </c>
      <c r="AK145" s="78">
        <f t="shared" si="58"/>
        <v>1136899.1480593763</v>
      </c>
      <c r="AL145" s="78">
        <f t="shared" si="50"/>
        <v>455439.22320622113</v>
      </c>
      <c r="AM145" s="78">
        <f t="shared" si="50"/>
        <v>200876.81992774212</v>
      </c>
      <c r="AN145" s="77">
        <f t="shared" si="51"/>
        <v>7.4819824077373234</v>
      </c>
      <c r="AO145" s="77">
        <f t="shared" si="52"/>
        <v>0.39002628103914477</v>
      </c>
      <c r="AP145" s="77">
        <f t="shared" si="53"/>
        <v>0.55036462013043319</v>
      </c>
      <c r="AQ145" s="77">
        <f t="shared" si="54"/>
        <v>0.22047482004032645</v>
      </c>
      <c r="AR145" s="77">
        <f t="shared" si="55"/>
        <v>9.7243009532774566E-2</v>
      </c>
      <c r="AS145" s="77">
        <f t="shared" si="59"/>
        <v>8.7400911384800022</v>
      </c>
      <c r="AT145" s="77">
        <v>0</v>
      </c>
      <c r="AU145" s="77">
        <v>0</v>
      </c>
      <c r="AV145" s="77">
        <f t="shared" si="60"/>
        <v>8.74</v>
      </c>
      <c r="AW145" s="221"/>
      <c r="AX145" s="76">
        <v>1684.74</v>
      </c>
      <c r="AY145" s="76">
        <f t="shared" si="56"/>
        <v>5308.8099999999995</v>
      </c>
      <c r="BA145" s="24"/>
      <c r="BC145" s="24"/>
    </row>
    <row r="146" spans="1:55" x14ac:dyDescent="0.35">
      <c r="A146" s="75" t="s">
        <v>174</v>
      </c>
      <c r="B146" s="74">
        <v>381</v>
      </c>
      <c r="C146" s="75" t="s">
        <v>177</v>
      </c>
      <c r="D146" s="138">
        <f>'2YO 2026-27 rates'!D143</f>
        <v>7.94</v>
      </c>
      <c r="E146" s="138">
        <f t="shared" si="57"/>
        <v>7.94</v>
      </c>
      <c r="F146" s="76">
        <f>ACA!P153</f>
        <v>1.022228640429292</v>
      </c>
      <c r="G146" s="76">
        <f>'Formula factor data'!L150</f>
        <v>450.21</v>
      </c>
      <c r="H146" s="76">
        <f>'Formula factor data'!M150</f>
        <v>1032.97</v>
      </c>
      <c r="I146" s="76">
        <f>'Formula factor data'!N150</f>
        <v>1483.18</v>
      </c>
      <c r="J146" s="76">
        <f>'Formula factor data'!X150</f>
        <v>402.81977824463115</v>
      </c>
      <c r="K146" s="76">
        <f>'Formula factor data'!Y150</f>
        <v>83.222655138250929</v>
      </c>
      <c r="L146" s="76">
        <f>'Formula factor data'!Z150</f>
        <v>115.68349815365217</v>
      </c>
      <c r="M146" s="76">
        <f>'Formula factor data'!AA150</f>
        <v>74.406129874808613</v>
      </c>
      <c r="N146" s="76">
        <f>'Formula factor data'!AB150</f>
        <v>203.04724849139873</v>
      </c>
      <c r="O146" s="76">
        <f>'Formula factor data'!AC150</f>
        <v>185.81494911285239</v>
      </c>
      <c r="P146" s="76">
        <f>'Formula factor data'!AD150</f>
        <v>143.86966225344503</v>
      </c>
      <c r="Q146" s="76">
        <f>'Formula factor data'!AE150</f>
        <v>225.0801662975</v>
      </c>
      <c r="R146" s="76">
        <f>'Formula factor data'!AF150</f>
        <v>56.136566903029752</v>
      </c>
      <c r="S146" s="77">
        <f>$F146*'National calculations'!$E$48</f>
        <v>7.3138121390363997</v>
      </c>
      <c r="T146" s="77">
        <f>$F146*'National calculations'!$E$49</f>
        <v>1.3149951949195902</v>
      </c>
      <c r="U146" s="77">
        <f>$F146*'National calculations'!$E$57</f>
        <v>1.3684269055043745</v>
      </c>
      <c r="V146" s="77">
        <f>$F146*'National calculations'!$E$58</f>
        <v>1.0388058260763138</v>
      </c>
      <c r="W146" s="77">
        <f>$F146*'National calculations'!$E$59</f>
        <v>0.9788747207257561</v>
      </c>
      <c r="X146" s="77">
        <f>$F146*'National calculations'!$E$60</f>
        <v>0.88897806269992141</v>
      </c>
      <c r="Y146" s="77">
        <f>$F146*'National calculations'!$E$61</f>
        <v>0.56934550083028657</v>
      </c>
      <c r="Z146" s="77">
        <f>$F146*'National calculations'!$E$62</f>
        <v>0.46946032524602643</v>
      </c>
      <c r="AA146" s="77">
        <f>$F146*'National calculations'!$E$51</f>
        <v>0.54516352584234395</v>
      </c>
      <c r="AB146" s="77">
        <f>$F146*'National calculations'!$E$52</f>
        <v>3.5200362513484951</v>
      </c>
      <c r="AC146" s="78">
        <f t="shared" si="49"/>
        <v>6183188.9363743244</v>
      </c>
      <c r="AD146" s="78">
        <f t="shared" si="49"/>
        <v>301932.46150185092</v>
      </c>
      <c r="AE146" s="78">
        <f t="shared" si="49"/>
        <v>64913.948650055841</v>
      </c>
      <c r="AF146" s="78">
        <f t="shared" si="49"/>
        <v>68498.43436185435</v>
      </c>
      <c r="AG146" s="78">
        <f t="shared" si="49"/>
        <v>41515.539372847947</v>
      </c>
      <c r="AH146" s="78">
        <f t="shared" si="49"/>
        <v>102887.59327224692</v>
      </c>
      <c r="AI146" s="78">
        <f t="shared" si="49"/>
        <v>60301.956000714359</v>
      </c>
      <c r="AJ146" s="78">
        <f t="shared" si="48"/>
        <v>38498.426107686813</v>
      </c>
      <c r="AK146" s="78">
        <f t="shared" si="58"/>
        <v>376615.89776540617</v>
      </c>
      <c r="AL146" s="78">
        <f t="shared" si="50"/>
        <v>69942.133321877947</v>
      </c>
      <c r="AM146" s="78">
        <f t="shared" si="50"/>
        <v>112633.56779920147</v>
      </c>
      <c r="AN146" s="77">
        <f t="shared" si="51"/>
        <v>7.3138121390363997</v>
      </c>
      <c r="AO146" s="77">
        <f t="shared" si="52"/>
        <v>0.35714213568836201</v>
      </c>
      <c r="AP146" s="77">
        <f t="shared" si="53"/>
        <v>0.44548176566732761</v>
      </c>
      <c r="AQ146" s="77">
        <f t="shared" si="54"/>
        <v>8.273135900964565E-2</v>
      </c>
      <c r="AR146" s="77">
        <f t="shared" si="55"/>
        <v>0.13322910943035562</v>
      </c>
      <c r="AS146" s="77">
        <f t="shared" si="59"/>
        <v>8.3323965088320904</v>
      </c>
      <c r="AT146" s="77">
        <v>0</v>
      </c>
      <c r="AU146" s="77">
        <v>0</v>
      </c>
      <c r="AV146" s="77">
        <f t="shared" si="60"/>
        <v>8.33</v>
      </c>
      <c r="AW146" s="221"/>
      <c r="AX146" s="76">
        <v>852.43</v>
      </c>
      <c r="AY146" s="76">
        <f t="shared" si="56"/>
        <v>2335.61</v>
      </c>
      <c r="BA146" s="24"/>
      <c r="BC146" s="24"/>
    </row>
    <row r="147" spans="1:55" x14ac:dyDescent="0.35">
      <c r="A147" s="75" t="s">
        <v>174</v>
      </c>
      <c r="B147" s="74">
        <v>371</v>
      </c>
      <c r="C147" s="75" t="s">
        <v>178</v>
      </c>
      <c r="D147" s="138">
        <f>'2YO 2026-27 rates'!D144</f>
        <v>8.1999999999999993</v>
      </c>
      <c r="E147" s="138">
        <f t="shared" si="57"/>
        <v>8.1999999999999993</v>
      </c>
      <c r="F147" s="76">
        <f>ACA!P154</f>
        <v>1.0481735114169446</v>
      </c>
      <c r="G147" s="76">
        <f>'Formula factor data'!L151</f>
        <v>764.53</v>
      </c>
      <c r="H147" s="76">
        <f>'Formula factor data'!M151</f>
        <v>1298.8399999999999</v>
      </c>
      <c r="I147" s="76">
        <f>'Formula factor data'!N151</f>
        <v>2063.37</v>
      </c>
      <c r="J147" s="76">
        <f>'Formula factor data'!X151</f>
        <v>605.42272665764551</v>
      </c>
      <c r="K147" s="76">
        <f>'Formula factor data'!Y151</f>
        <v>102.60447539839478</v>
      </c>
      <c r="L147" s="76">
        <f>'Formula factor data'!Z151</f>
        <v>311.41358322670698</v>
      </c>
      <c r="M147" s="76">
        <f>'Formula factor data'!AA151</f>
        <v>225.24982493893219</v>
      </c>
      <c r="N147" s="76">
        <f>'Formula factor data'!AB151</f>
        <v>168.96737001279516</v>
      </c>
      <c r="O147" s="76">
        <f>'Formula factor data'!AC151</f>
        <v>333.73455682214723</v>
      </c>
      <c r="P147" s="76">
        <f>'Formula factor data'!AD151</f>
        <v>175.08763696638363</v>
      </c>
      <c r="Q147" s="76">
        <f>'Formula factor data'!AE151</f>
        <v>341.67569315073598</v>
      </c>
      <c r="R147" s="76">
        <f>'Formula factor data'!AF151</f>
        <v>56.669534442335596</v>
      </c>
      <c r="S147" s="77">
        <f>$F147*'National calculations'!$E$48</f>
        <v>7.4994417573726047</v>
      </c>
      <c r="T147" s="77">
        <f>$F147*'National calculations'!$E$49</f>
        <v>1.3483706838583898</v>
      </c>
      <c r="U147" s="77">
        <f>$F147*'National calculations'!$E$57</f>
        <v>1.4031585282697412</v>
      </c>
      <c r="V147" s="77">
        <f>$F147*'National calculations'!$E$58</f>
        <v>1.0651714375186361</v>
      </c>
      <c r="W147" s="77">
        <f>$F147*'National calculations'!$E$59</f>
        <v>1.0037192392002519</v>
      </c>
      <c r="X147" s="77">
        <f>$F147*'National calculations'!$E$60</f>
        <v>0.91154094172267774</v>
      </c>
      <c r="Y147" s="77">
        <f>$F147*'National calculations'!$E$61</f>
        <v>0.58379588402463611</v>
      </c>
      <c r="Z147" s="77">
        <f>$F147*'National calculations'!$E$62</f>
        <v>0.48137555349399891</v>
      </c>
      <c r="AA147" s="77">
        <f>$F147*'National calculations'!$E$51</f>
        <v>0.5590001537607453</v>
      </c>
      <c r="AB147" s="77">
        <f>$F147*'National calculations'!$E$52</f>
        <v>3.6093772097222927</v>
      </c>
      <c r="AC147" s="78">
        <f t="shared" si="49"/>
        <v>8820250.1891786493</v>
      </c>
      <c r="AD147" s="78">
        <f t="shared" si="49"/>
        <v>465310.52590106486</v>
      </c>
      <c r="AE147" s="78">
        <f t="shared" si="49"/>
        <v>82063.096475523285</v>
      </c>
      <c r="AF147" s="78">
        <f t="shared" si="49"/>
        <v>189074.04684179992</v>
      </c>
      <c r="AG147" s="78">
        <f t="shared" si="49"/>
        <v>128869.9222630861</v>
      </c>
      <c r="AH147" s="78">
        <f t="shared" si="49"/>
        <v>87791.78508166445</v>
      </c>
      <c r="AI147" s="78">
        <f t="shared" si="49"/>
        <v>111054.73055884668</v>
      </c>
      <c r="AJ147" s="78">
        <f t="shared" si="48"/>
        <v>48041.25764815008</v>
      </c>
      <c r="AK147" s="78">
        <f t="shared" si="58"/>
        <v>646894.83886907052</v>
      </c>
      <c r="AL147" s="78">
        <f t="shared" si="50"/>
        <v>108868.15605431527</v>
      </c>
      <c r="AM147" s="78">
        <f t="shared" si="50"/>
        <v>116588.78387799101</v>
      </c>
      <c r="AN147" s="77">
        <f t="shared" si="51"/>
        <v>7.4994417573726055</v>
      </c>
      <c r="AO147" s="77">
        <f t="shared" si="52"/>
        <v>0.39563154255745725</v>
      </c>
      <c r="AP147" s="77">
        <f t="shared" si="53"/>
        <v>0.55002409945191055</v>
      </c>
      <c r="AQ147" s="77">
        <f t="shared" si="54"/>
        <v>9.2565446336609847E-2</v>
      </c>
      <c r="AR147" s="77">
        <f t="shared" si="55"/>
        <v>9.9129931181387063E-2</v>
      </c>
      <c r="AS147" s="77">
        <f t="shared" si="59"/>
        <v>8.6367927768999699</v>
      </c>
      <c r="AT147" s="77">
        <v>0</v>
      </c>
      <c r="AU147" s="77">
        <v>0</v>
      </c>
      <c r="AV147" s="77">
        <f t="shared" si="60"/>
        <v>8.64</v>
      </c>
      <c r="AW147" s="221"/>
      <c r="AX147" s="76">
        <v>1071.8399999999999</v>
      </c>
      <c r="AY147" s="76">
        <f t="shared" si="56"/>
        <v>3135.21</v>
      </c>
      <c r="BA147" s="24"/>
      <c r="BC147" s="24"/>
    </row>
    <row r="148" spans="1:55" x14ac:dyDescent="0.35">
      <c r="A148" s="75" t="s">
        <v>174</v>
      </c>
      <c r="B148" s="74">
        <v>811</v>
      </c>
      <c r="C148" s="75" t="s">
        <v>179</v>
      </c>
      <c r="D148" s="138">
        <f>'2YO 2026-27 rates'!D145</f>
        <v>7.62</v>
      </c>
      <c r="E148" s="138">
        <f t="shared" si="57"/>
        <v>7.62</v>
      </c>
      <c r="F148" s="76">
        <f>ACA!P155</f>
        <v>1.0453064328123922</v>
      </c>
      <c r="G148" s="76">
        <f>'Formula factor data'!L152</f>
        <v>353.25</v>
      </c>
      <c r="H148" s="76">
        <f>'Formula factor data'!M152</f>
        <v>1760.04</v>
      </c>
      <c r="I148" s="76">
        <f>'Formula factor data'!N152</f>
        <v>2113.29</v>
      </c>
      <c r="J148" s="76">
        <f>'Formula factor data'!X152</f>
        <v>412.01142912222076</v>
      </c>
      <c r="K148" s="76">
        <f>'Formula factor data'!Y152</f>
        <v>18.947436178221889</v>
      </c>
      <c r="L148" s="76">
        <f>'Formula factor data'!Z152</f>
        <v>61.326052973786872</v>
      </c>
      <c r="M148" s="76">
        <f>'Formula factor data'!AA152</f>
        <v>56.842308534665662</v>
      </c>
      <c r="N148" s="76">
        <f>'Formula factor data'!AB152</f>
        <v>64.218791321607014</v>
      </c>
      <c r="O148" s="76">
        <f>'Formula factor data'!AC152</f>
        <v>142.03345287796867</v>
      </c>
      <c r="P148" s="76">
        <f>'Formula factor data'!AD152</f>
        <v>130.4624994866881</v>
      </c>
      <c r="Q148" s="76">
        <f>'Formula factor data'!AE152</f>
        <v>112.65764482876679</v>
      </c>
      <c r="R148" s="76">
        <f>'Formula factor data'!AF152</f>
        <v>45.729175824175819</v>
      </c>
      <c r="S148" s="77">
        <f>$F148*'National calculations'!$E$48</f>
        <v>7.4789284656566331</v>
      </c>
      <c r="T148" s="77">
        <f>$F148*'National calculations'!$E$49</f>
        <v>1.3446824731789671</v>
      </c>
      <c r="U148" s="77">
        <f>$F148*'National calculations'!$E$57</f>
        <v>1.3993204558977737</v>
      </c>
      <c r="V148" s="77">
        <f>$F148*'National calculations'!$E$58</f>
        <v>1.0622578643311571</v>
      </c>
      <c r="W148" s="77">
        <f>$F148*'National calculations'!$E$59</f>
        <v>1.000973756773589</v>
      </c>
      <c r="X148" s="77">
        <f>$F148*'National calculations'!$E$60</f>
        <v>0.90904759543723912</v>
      </c>
      <c r="Y148" s="77">
        <f>$F148*'National calculations'!$E$61</f>
        <v>0.58219902179688332</v>
      </c>
      <c r="Z148" s="77">
        <f>$F148*'National calculations'!$E$62</f>
        <v>0.48005884253427289</v>
      </c>
      <c r="AA148" s="77">
        <f>$F148*'National calculations'!$E$51</f>
        <v>0.55747111552105311</v>
      </c>
      <c r="AB148" s="77">
        <f>$F148*'National calculations'!$E$52</f>
        <v>3.5995044471872379</v>
      </c>
      <c r="AC148" s="78">
        <f t="shared" si="49"/>
        <v>9008932.5001968779</v>
      </c>
      <c r="AD148" s="78">
        <f t="shared" si="49"/>
        <v>315793.99206933903</v>
      </c>
      <c r="AE148" s="78">
        <f t="shared" si="49"/>
        <v>15112.714967671953</v>
      </c>
      <c r="AF148" s="78">
        <f t="shared" si="49"/>
        <v>37132.126774082717</v>
      </c>
      <c r="AG148" s="78">
        <f t="shared" si="49"/>
        <v>32431.665697047811</v>
      </c>
      <c r="AH148" s="78">
        <f t="shared" si="49"/>
        <v>33275.424564691835</v>
      </c>
      <c r="AI148" s="78">
        <f t="shared" si="49"/>
        <v>47134.290276952641</v>
      </c>
      <c r="AJ148" s="78">
        <f t="shared" si="48"/>
        <v>35698.915603693371</v>
      </c>
      <c r="AK148" s="78">
        <f t="shared" si="58"/>
        <v>200785.13788414033</v>
      </c>
      <c r="AL148" s="78">
        <f t="shared" si="50"/>
        <v>35797.92827276032</v>
      </c>
      <c r="AM148" s="78">
        <f t="shared" si="50"/>
        <v>93823.351894836946</v>
      </c>
      <c r="AN148" s="77">
        <f t="shared" si="51"/>
        <v>7.4789284656566322</v>
      </c>
      <c r="AO148" s="77">
        <f t="shared" si="52"/>
        <v>0.26216210150526831</v>
      </c>
      <c r="AP148" s="77">
        <f t="shared" si="53"/>
        <v>0.16668541840774945</v>
      </c>
      <c r="AQ148" s="77">
        <f t="shared" si="54"/>
        <v>2.9718298451545801E-2</v>
      </c>
      <c r="AR148" s="77">
        <f t="shared" si="55"/>
        <v>7.788915470443146E-2</v>
      </c>
      <c r="AS148" s="77">
        <f t="shared" si="59"/>
        <v>8.0153834387256264</v>
      </c>
      <c r="AT148" s="77">
        <v>0</v>
      </c>
      <c r="AU148" s="77">
        <v>0</v>
      </c>
      <c r="AV148" s="77">
        <f t="shared" si="60"/>
        <v>8.02</v>
      </c>
      <c r="AW148" s="221"/>
      <c r="AX148" s="76">
        <v>1452.43</v>
      </c>
      <c r="AY148" s="76">
        <f t="shared" si="56"/>
        <v>3565.7200000000003</v>
      </c>
      <c r="BA148" s="24"/>
      <c r="BC148" s="24"/>
    </row>
    <row r="149" spans="1:55" x14ac:dyDescent="0.35">
      <c r="A149" s="75" t="s">
        <v>174</v>
      </c>
      <c r="B149" s="74">
        <v>810</v>
      </c>
      <c r="C149" s="75" t="s">
        <v>180</v>
      </c>
      <c r="D149" s="138">
        <f>'2YO 2026-27 rates'!D146</f>
        <v>8.23</v>
      </c>
      <c r="E149" s="138">
        <f t="shared" si="57"/>
        <v>8.23</v>
      </c>
      <c r="F149" s="76">
        <f>ACA!P156</f>
        <v>1.016279088786056</v>
      </c>
      <c r="G149" s="76">
        <f>'Formula factor data'!L153</f>
        <v>880.56</v>
      </c>
      <c r="H149" s="76">
        <f>'Formula factor data'!M153</f>
        <v>795.19</v>
      </c>
      <c r="I149" s="76">
        <f>'Formula factor data'!N153</f>
        <v>1675.75</v>
      </c>
      <c r="J149" s="76">
        <f>'Formula factor data'!X153</f>
        <v>577.97593107876708</v>
      </c>
      <c r="K149" s="76">
        <f>'Formula factor data'!Y153</f>
        <v>422.0640953276889</v>
      </c>
      <c r="L149" s="76">
        <f>'Formula factor data'!Z153</f>
        <v>325.16591407964881</v>
      </c>
      <c r="M149" s="76">
        <f>'Formula factor data'!AA153</f>
        <v>77.560583254938848</v>
      </c>
      <c r="N149" s="76">
        <f>'Formula factor data'!AB153</f>
        <v>155.79216175796611</v>
      </c>
      <c r="O149" s="76">
        <f>'Formula factor data'!AC153</f>
        <v>150.45653689364883</v>
      </c>
      <c r="P149" s="76">
        <f>'Formula factor data'!AD153</f>
        <v>66.000062715584832</v>
      </c>
      <c r="Q149" s="76">
        <f>'Formula factor data'!AE153</f>
        <v>345.77348918224999</v>
      </c>
      <c r="R149" s="76">
        <f>'Formula factor data'!AF153</f>
        <v>48.908218125960062</v>
      </c>
      <c r="S149" s="77">
        <f>$F149*'National calculations'!$E$48</f>
        <v>7.2712444576888595</v>
      </c>
      <c r="T149" s="77">
        <f>$F149*'National calculations'!$E$49</f>
        <v>1.3073416901033921</v>
      </c>
      <c r="U149" s="77">
        <f>$F149*'National calculations'!$E$57</f>
        <v>1.3604624186740379</v>
      </c>
      <c r="V149" s="77">
        <f>$F149*'National calculations'!$E$58</f>
        <v>1.0327597922781022</v>
      </c>
      <c r="W149" s="77">
        <f>$F149*'National calculations'!$E$59</f>
        <v>0.97317749656974895</v>
      </c>
      <c r="X149" s="77">
        <f>$F149*'National calculations'!$E$60</f>
        <v>0.88380405300722109</v>
      </c>
      <c r="Y149" s="77">
        <f>$F149*'National calculations'!$E$61</f>
        <v>0.5660318092293436</v>
      </c>
      <c r="Z149" s="77">
        <f>$F149*'National calculations'!$E$62</f>
        <v>0.46672798304875768</v>
      </c>
      <c r="AA149" s="77">
        <f>$F149*'National calculations'!$E$51</f>
        <v>0.54199057761654823</v>
      </c>
      <c r="AB149" s="77">
        <f>$F149*'National calculations'!$E$52</f>
        <v>3.4995490172453048</v>
      </c>
      <c r="AC149" s="78">
        <f t="shared" si="49"/>
        <v>6945329.1029841006</v>
      </c>
      <c r="AD149" s="78">
        <f t="shared" si="49"/>
        <v>430698.8574280903</v>
      </c>
      <c r="AE149" s="78">
        <f t="shared" si="49"/>
        <v>327295.33378003712</v>
      </c>
      <c r="AF149" s="78">
        <f t="shared" si="49"/>
        <v>191416.42067206587</v>
      </c>
      <c r="AG149" s="78">
        <f t="shared" si="49"/>
        <v>43023.722119382663</v>
      </c>
      <c r="AH149" s="78">
        <f t="shared" si="49"/>
        <v>78483.154073414815</v>
      </c>
      <c r="AI149" s="78">
        <f t="shared" si="49"/>
        <v>48543.015899327307</v>
      </c>
      <c r="AJ149" s="78">
        <f t="shared" si="48"/>
        <v>17558.323406831762</v>
      </c>
      <c r="AK149" s="78">
        <f t="shared" si="58"/>
        <v>706319.96995105955</v>
      </c>
      <c r="AL149" s="78">
        <f t="shared" si="50"/>
        <v>106821.40468203486</v>
      </c>
      <c r="AM149" s="78">
        <f t="shared" si="50"/>
        <v>97559.322806415847</v>
      </c>
      <c r="AN149" s="77">
        <f t="shared" si="51"/>
        <v>7.2712444576888595</v>
      </c>
      <c r="AO149" s="77">
        <f t="shared" si="52"/>
        <v>0.45090976015252693</v>
      </c>
      <c r="AP149" s="77">
        <f t="shared" si="53"/>
        <v>0.7394646230162033</v>
      </c>
      <c r="AQ149" s="77">
        <f t="shared" si="54"/>
        <v>0.11183408809570458</v>
      </c>
      <c r="AR149" s="77">
        <f t="shared" si="55"/>
        <v>0.1021373753113069</v>
      </c>
      <c r="AS149" s="77">
        <f t="shared" si="59"/>
        <v>8.6755903042646025</v>
      </c>
      <c r="AT149" s="77">
        <v>0</v>
      </c>
      <c r="AU149" s="77">
        <v>0</v>
      </c>
      <c r="AV149" s="77">
        <f t="shared" si="60"/>
        <v>8.68</v>
      </c>
      <c r="AW149" s="221"/>
      <c r="AX149" s="76">
        <v>656.21</v>
      </c>
      <c r="AY149" s="76">
        <f t="shared" si="56"/>
        <v>2331.96</v>
      </c>
      <c r="BA149" s="24"/>
      <c r="BC149" s="24"/>
    </row>
    <row r="150" spans="1:55" x14ac:dyDescent="0.35">
      <c r="A150" s="75" t="s">
        <v>174</v>
      </c>
      <c r="B150" s="74">
        <v>382</v>
      </c>
      <c r="C150" s="75" t="s">
        <v>181</v>
      </c>
      <c r="D150" s="138">
        <f>'2YO 2026-27 rates'!D147</f>
        <v>7.93</v>
      </c>
      <c r="E150" s="138">
        <f t="shared" si="57"/>
        <v>7.93</v>
      </c>
      <c r="F150" s="76">
        <f>ACA!P157</f>
        <v>1.0309612133846031</v>
      </c>
      <c r="G150" s="76">
        <f>'Formula factor data'!L154</f>
        <v>959.36</v>
      </c>
      <c r="H150" s="76">
        <f>'Formula factor data'!M154</f>
        <v>2099.08</v>
      </c>
      <c r="I150" s="76">
        <f>'Formula factor data'!N154</f>
        <v>3058.44</v>
      </c>
      <c r="J150" s="76">
        <f>'Formula factor data'!X154</f>
        <v>817.19406586021501</v>
      </c>
      <c r="K150" s="76">
        <f>'Formula factor data'!Y154</f>
        <v>15.541226743488176</v>
      </c>
      <c r="L150" s="76">
        <f>'Formula factor data'!Z154</f>
        <v>252.33078381946947</v>
      </c>
      <c r="M150" s="76">
        <f>'Formula factor data'!AA154</f>
        <v>111.84788380746609</v>
      </c>
      <c r="N150" s="76">
        <f>'Formula factor data'!AB154</f>
        <v>244.00949705917657</v>
      </c>
      <c r="O150" s="76">
        <f>'Formula factor data'!AC154</f>
        <v>458.67186212621465</v>
      </c>
      <c r="P150" s="76">
        <f>'Formula factor data'!AD154</f>
        <v>457.54839995198654</v>
      </c>
      <c r="Q150" s="76">
        <f>'Formula factor data'!AE154</f>
        <v>740.75795771300409</v>
      </c>
      <c r="R150" s="76">
        <f>'Formula factor data'!AF154</f>
        <v>69.946606538895153</v>
      </c>
      <c r="S150" s="77">
        <f>$F150*'National calculations'!$E$48</f>
        <v>7.3762917013961014</v>
      </c>
      <c r="T150" s="77">
        <f>$F150*'National calculations'!$E$49</f>
        <v>1.3262287790918126</v>
      </c>
      <c r="U150" s="77">
        <f>$F150*'National calculations'!$E$57</f>
        <v>1.3801169397234405</v>
      </c>
      <c r="V150" s="77">
        <f>$F150*'National calculations'!$E$58</f>
        <v>1.0476800126367727</v>
      </c>
      <c r="W150" s="77">
        <f>$F150*'National calculations'!$E$59</f>
        <v>0.98723693498464993</v>
      </c>
      <c r="X150" s="77">
        <f>$F150*'National calculations'!$E$60</f>
        <v>0.8965723185064679</v>
      </c>
      <c r="Y150" s="77">
        <f>$F150*'National calculations'!$E$61</f>
        <v>0.57420923769515342</v>
      </c>
      <c r="Z150" s="77">
        <f>$F150*'National calculations'!$E$62</f>
        <v>0.47347077494161838</v>
      </c>
      <c r="AA150" s="77">
        <f>$F150*'National calculations'!$E$51</f>
        <v>0.54982068381435456</v>
      </c>
      <c r="AB150" s="77">
        <f>$F150*'National calculations'!$E$52</f>
        <v>3.5501067973638478</v>
      </c>
      <c r="AC150" s="78">
        <f t="shared" si="49"/>
        <v>12859168.986994199</v>
      </c>
      <c r="AD150" s="78">
        <f t="shared" si="49"/>
        <v>617758.18430071417</v>
      </c>
      <c r="AE150" s="78">
        <f t="shared" si="49"/>
        <v>12225.764866879466</v>
      </c>
      <c r="AF150" s="78">
        <f t="shared" si="49"/>
        <v>150686.29370495825</v>
      </c>
      <c r="AG150" s="78">
        <f t="shared" si="49"/>
        <v>62939.606336923185</v>
      </c>
      <c r="AH150" s="78">
        <f t="shared" si="49"/>
        <v>124700.13149408756</v>
      </c>
      <c r="AI150" s="78">
        <f t="shared" si="49"/>
        <v>150122.96357311483</v>
      </c>
      <c r="AJ150" s="78">
        <f t="shared" si="48"/>
        <v>123482.40343418182</v>
      </c>
      <c r="AK150" s="78">
        <f t="shared" si="58"/>
        <v>624157.16341014509</v>
      </c>
      <c r="AL150" s="78">
        <f t="shared" si="50"/>
        <v>232151.90670489252</v>
      </c>
      <c r="AM150" s="78">
        <f t="shared" si="50"/>
        <v>141541.21629597177</v>
      </c>
      <c r="AN150" s="77">
        <f t="shared" si="51"/>
        <v>7.3762917013961014</v>
      </c>
      <c r="AO150" s="77">
        <f t="shared" si="52"/>
        <v>0.35435917927010729</v>
      </c>
      <c r="AP150" s="77">
        <f t="shared" si="53"/>
        <v>0.35802976922425139</v>
      </c>
      <c r="AQ150" s="77">
        <f t="shared" si="54"/>
        <v>0.133167250902646</v>
      </c>
      <c r="AR150" s="77">
        <f t="shared" si="55"/>
        <v>8.1191039656251629E-2</v>
      </c>
      <c r="AS150" s="77">
        <f t="shared" si="59"/>
        <v>8.3030389404493583</v>
      </c>
      <c r="AT150" s="77">
        <v>0</v>
      </c>
      <c r="AU150" s="77">
        <v>0</v>
      </c>
      <c r="AV150" s="77">
        <f t="shared" si="60"/>
        <v>8.3000000000000007</v>
      </c>
      <c r="AW150" s="221"/>
      <c r="AX150" s="76">
        <v>1732.21</v>
      </c>
      <c r="AY150" s="76">
        <f t="shared" si="56"/>
        <v>4790.6499999999996</v>
      </c>
      <c r="BA150" s="24"/>
      <c r="BC150" s="24"/>
    </row>
    <row r="151" spans="1:55" x14ac:dyDescent="0.35">
      <c r="A151" s="75" t="s">
        <v>174</v>
      </c>
      <c r="B151" s="74">
        <v>383</v>
      </c>
      <c r="C151" s="75" t="s">
        <v>182</v>
      </c>
      <c r="D151" s="138">
        <f>'2YO 2026-27 rates'!D148</f>
        <v>8.44</v>
      </c>
      <c r="E151" s="138">
        <f t="shared" si="57"/>
        <v>8.44</v>
      </c>
      <c r="F151" s="76">
        <f>ACA!P158</f>
        <v>1.0769935704414542</v>
      </c>
      <c r="G151" s="76">
        <f>'Formula factor data'!L155</f>
        <v>1384.27</v>
      </c>
      <c r="H151" s="76">
        <f>'Formula factor data'!M155</f>
        <v>3871.51</v>
      </c>
      <c r="I151" s="76">
        <f>'Formula factor data'!N155</f>
        <v>5255.7800000000007</v>
      </c>
      <c r="J151" s="76">
        <f>'Formula factor data'!X155</f>
        <v>1331.3388237501988</v>
      </c>
      <c r="K151" s="76">
        <f>'Formula factor data'!Y155</f>
        <v>361.80346551498502</v>
      </c>
      <c r="L151" s="76">
        <f>'Formula factor data'!Z155</f>
        <v>727.7339667582778</v>
      </c>
      <c r="M151" s="76">
        <f>'Formula factor data'!AA155</f>
        <v>431.61915325219223</v>
      </c>
      <c r="N151" s="76">
        <f>'Formula factor data'!AB155</f>
        <v>282.58730750774333</v>
      </c>
      <c r="O151" s="76">
        <f>'Formula factor data'!AC155</f>
        <v>596.471302621821</v>
      </c>
      <c r="P151" s="76">
        <f>'Formula factor data'!AD155</f>
        <v>332.57029577280463</v>
      </c>
      <c r="Q151" s="76">
        <f>'Formula factor data'!AE155</f>
        <v>1319.2939791700062</v>
      </c>
      <c r="R151" s="76">
        <f>'Formula factor data'!AF155</f>
        <v>112.99991204495481</v>
      </c>
      <c r="S151" s="77">
        <f>$F151*'National calculations'!$E$48</f>
        <v>7.7056426885582958</v>
      </c>
      <c r="T151" s="77">
        <f>$F151*'National calculations'!$E$49</f>
        <v>1.3854448154524854</v>
      </c>
      <c r="U151" s="77">
        <f>$F151*'National calculations'!$E$57</f>
        <v>1.4417390792615434</v>
      </c>
      <c r="V151" s="77">
        <f>$F151*'National calculations'!$E$58</f>
        <v>1.0944588630890553</v>
      </c>
      <c r="W151" s="77">
        <f>$F151*'National calculations'!$E$59</f>
        <v>1.0313170056031469</v>
      </c>
      <c r="X151" s="77">
        <f>$F151*'National calculations'!$E$60</f>
        <v>0.93660421937428651</v>
      </c>
      <c r="Y151" s="77">
        <f>$F151*'National calculations'!$E$61</f>
        <v>0.59984764611611596</v>
      </c>
      <c r="Z151" s="77">
        <f>$F151*'National calculations'!$E$62</f>
        <v>0.49461121697293836</v>
      </c>
      <c r="AA151" s="77">
        <f>$F151*'National calculations'!$E$51</f>
        <v>0.57437014475042047</v>
      </c>
      <c r="AB151" s="77">
        <f>$F151*'National calculations'!$E$52</f>
        <v>3.7086188553972499</v>
      </c>
      <c r="AC151" s="78">
        <f t="shared" si="49"/>
        <v>23084522.755912427</v>
      </c>
      <c r="AD151" s="78">
        <f t="shared" si="49"/>
        <v>1051362.9884559342</v>
      </c>
      <c r="AE151" s="78">
        <f t="shared" si="49"/>
        <v>297326.93128976977</v>
      </c>
      <c r="AF151" s="78">
        <f t="shared" si="49"/>
        <v>453990.68723704526</v>
      </c>
      <c r="AG151" s="78">
        <f t="shared" si="49"/>
        <v>253727.61843501948</v>
      </c>
      <c r="AH151" s="78">
        <f t="shared" si="49"/>
        <v>150863.30479542169</v>
      </c>
      <c r="AI151" s="78">
        <f t="shared" si="49"/>
        <v>203941.38690650227</v>
      </c>
      <c r="AJ151" s="78">
        <f t="shared" si="48"/>
        <v>93761.009271105053</v>
      </c>
      <c r="AK151" s="78">
        <f t="shared" si="58"/>
        <v>1453610.9379348636</v>
      </c>
      <c r="AL151" s="78">
        <f t="shared" si="50"/>
        <v>431924.95205701375</v>
      </c>
      <c r="AM151" s="78">
        <f t="shared" si="50"/>
        <v>238871.95454684561</v>
      </c>
      <c r="AN151" s="77">
        <f t="shared" si="51"/>
        <v>7.7056426885582949</v>
      </c>
      <c r="AO151" s="77">
        <f t="shared" si="52"/>
        <v>0.35094628598901073</v>
      </c>
      <c r="AP151" s="77">
        <f t="shared" si="53"/>
        <v>0.4852171567219139</v>
      </c>
      <c r="AQ151" s="77">
        <f t="shared" si="54"/>
        <v>0.14417709146582133</v>
      </c>
      <c r="AR151" s="77">
        <f t="shared" si="55"/>
        <v>7.9735758435122872E-2</v>
      </c>
      <c r="AS151" s="77">
        <f t="shared" si="59"/>
        <v>8.7657189811701652</v>
      </c>
      <c r="AT151" s="77">
        <v>0</v>
      </c>
      <c r="AU151" s="77">
        <v>0</v>
      </c>
      <c r="AV151" s="77">
        <f t="shared" si="60"/>
        <v>8.77</v>
      </c>
      <c r="AW151" s="221"/>
      <c r="AX151" s="76">
        <v>3194.86</v>
      </c>
      <c r="AY151" s="76">
        <f t="shared" si="56"/>
        <v>8450.6400000000012</v>
      </c>
      <c r="BA151" s="24"/>
      <c r="BC151" s="24"/>
    </row>
    <row r="152" spans="1:55" x14ac:dyDescent="0.35">
      <c r="A152" s="75" t="s">
        <v>174</v>
      </c>
      <c r="B152" s="74">
        <v>812</v>
      </c>
      <c r="C152" s="75" t="s">
        <v>183</v>
      </c>
      <c r="D152" s="138">
        <f>'2YO 2026-27 rates'!D149</f>
        <v>8.11</v>
      </c>
      <c r="E152" s="138">
        <f t="shared" si="57"/>
        <v>8.11</v>
      </c>
      <c r="F152" s="76">
        <f>ACA!P159</f>
        <v>1.0265764108970075</v>
      </c>
      <c r="G152" s="76">
        <f>'Formula factor data'!L156</f>
        <v>404.99</v>
      </c>
      <c r="H152" s="76">
        <f>'Formula factor data'!M156</f>
        <v>598.92999999999995</v>
      </c>
      <c r="I152" s="76">
        <f>'Formula factor data'!N156</f>
        <v>1003.92</v>
      </c>
      <c r="J152" s="76">
        <f>'Formula factor data'!X156</f>
        <v>340.68924198693605</v>
      </c>
      <c r="K152" s="76">
        <f>'Formula factor data'!Y156</f>
        <v>260.20268495835376</v>
      </c>
      <c r="L152" s="76">
        <f>'Formula factor data'!Z156</f>
        <v>149.53046545810875</v>
      </c>
      <c r="M152" s="76">
        <f>'Formula factor data'!AA156</f>
        <v>45.129671729544341</v>
      </c>
      <c r="N152" s="76">
        <f>'Formula factor data'!AB156</f>
        <v>34.677295443410088</v>
      </c>
      <c r="O152" s="76">
        <f>'Formula factor data'!AC156</f>
        <v>85.709485546300826</v>
      </c>
      <c r="P152" s="76">
        <f>'Formula factor data'!AD156</f>
        <v>85.340578147966667</v>
      </c>
      <c r="Q152" s="76">
        <f>'Formula factor data'!AE156</f>
        <v>91.6951412412552</v>
      </c>
      <c r="R152" s="76">
        <f>'Formula factor data'!AF156</f>
        <v>29.175678316422395</v>
      </c>
      <c r="S152" s="77">
        <f>$F152*'National calculations'!$E$48</f>
        <v>7.3449194423997328</v>
      </c>
      <c r="T152" s="77">
        <f>$F152*'National calculations'!$E$49</f>
        <v>1.32058816800559</v>
      </c>
      <c r="U152" s="77">
        <f>$F152*'National calculations'!$E$57</f>
        <v>1.3742471357852251</v>
      </c>
      <c r="V152" s="77">
        <f>$F152*'National calculations'!$E$58</f>
        <v>1.0432241030778355</v>
      </c>
      <c r="W152" s="77">
        <f>$F152*'National calculations'!$E$59</f>
        <v>0.98303809713103607</v>
      </c>
      <c r="X152" s="77">
        <f>$F152*'National calculations'!$E$60</f>
        <v>0.89275908821083894</v>
      </c>
      <c r="Y152" s="77">
        <f>$F152*'National calculations'!$E$61</f>
        <v>0.57176705649458204</v>
      </c>
      <c r="Z152" s="77">
        <f>$F152*'National calculations'!$E$62</f>
        <v>0.47145704658325249</v>
      </c>
      <c r="AA152" s="77">
        <f>$F152*'National calculations'!$E$51</f>
        <v>0.54748223007737451</v>
      </c>
      <c r="AB152" s="77">
        <f>$F152*'National calculations'!$E$52</f>
        <v>3.5350077646221534</v>
      </c>
      <c r="AC152" s="78">
        <f t="shared" si="49"/>
        <v>4203015.5701699462</v>
      </c>
      <c r="AD152" s="78">
        <f t="shared" si="49"/>
        <v>256448.80370280237</v>
      </c>
      <c r="AE152" s="78">
        <f t="shared" si="49"/>
        <v>203822.19288075648</v>
      </c>
      <c r="AF152" s="78">
        <f t="shared" si="49"/>
        <v>88916.457854897657</v>
      </c>
      <c r="AG152" s="78">
        <f t="shared" si="49"/>
        <v>25287.586374060964</v>
      </c>
      <c r="AH152" s="78">
        <f t="shared" si="49"/>
        <v>17646.328277155702</v>
      </c>
      <c r="AI152" s="78">
        <f t="shared" si="49"/>
        <v>27933.340350749808</v>
      </c>
      <c r="AJ152" s="78">
        <f t="shared" si="48"/>
        <v>22933.617648588148</v>
      </c>
      <c r="AK152" s="78">
        <f t="shared" si="58"/>
        <v>386539.52338620875</v>
      </c>
      <c r="AL152" s="78">
        <f t="shared" si="50"/>
        <v>28614.83243599267</v>
      </c>
      <c r="AM152" s="78">
        <f t="shared" si="50"/>
        <v>58787.662150402677</v>
      </c>
      <c r="AN152" s="77">
        <f t="shared" si="51"/>
        <v>7.3449194423997337</v>
      </c>
      <c r="AO152" s="77">
        <f t="shared" si="52"/>
        <v>0.44815342052627799</v>
      </c>
      <c r="AP152" s="77">
        <f t="shared" si="53"/>
        <v>0.67549158768890638</v>
      </c>
      <c r="AQ152" s="77">
        <f t="shared" si="54"/>
        <v>5.0005439092778534E-2</v>
      </c>
      <c r="AR152" s="77">
        <f t="shared" si="55"/>
        <v>0.10273353393365145</v>
      </c>
      <c r="AS152" s="77">
        <f t="shared" si="59"/>
        <v>8.6213034236413471</v>
      </c>
      <c r="AT152" s="77">
        <v>0</v>
      </c>
      <c r="AU152" s="77">
        <v>0</v>
      </c>
      <c r="AV152" s="77">
        <f t="shared" si="60"/>
        <v>8.6199999999999992</v>
      </c>
      <c r="AW152" s="221"/>
      <c r="AX152" s="76">
        <v>494.25</v>
      </c>
      <c r="AY152" s="76">
        <f t="shared" si="56"/>
        <v>1498.17</v>
      </c>
      <c r="BA152" s="24"/>
      <c r="BC152" s="24"/>
    </row>
    <row r="153" spans="1:55" x14ac:dyDescent="0.35">
      <c r="A153" s="75" t="s">
        <v>174</v>
      </c>
      <c r="B153" s="74">
        <v>813</v>
      </c>
      <c r="C153" s="75" t="s">
        <v>184</v>
      </c>
      <c r="D153" s="138">
        <f>'2YO 2026-27 rates'!D150</f>
        <v>7.84</v>
      </c>
      <c r="E153" s="138">
        <f t="shared" si="57"/>
        <v>7.84</v>
      </c>
      <c r="F153" s="76">
        <f>ACA!P160</f>
        <v>1.0187945273705274</v>
      </c>
      <c r="G153" s="76">
        <f>'Formula factor data'!L157</f>
        <v>254.36</v>
      </c>
      <c r="H153" s="76">
        <f>'Formula factor data'!M157</f>
        <v>709.86</v>
      </c>
      <c r="I153" s="76">
        <f>'Formula factor data'!N157</f>
        <v>964.22</v>
      </c>
      <c r="J153" s="76">
        <f>'Formula factor data'!X157</f>
        <v>293.6344885567492</v>
      </c>
      <c r="K153" s="76">
        <f>'Formula factor data'!Y157</f>
        <v>30.967482815833137</v>
      </c>
      <c r="L153" s="76">
        <f>'Formula factor data'!Z157</f>
        <v>49.936494429959708</v>
      </c>
      <c r="M153" s="76">
        <f>'Formula factor data'!AA157</f>
        <v>100.78715809433515</v>
      </c>
      <c r="N153" s="76">
        <f>'Formula factor data'!AB157</f>
        <v>85.589094572173494</v>
      </c>
      <c r="O153" s="76">
        <f>'Formula factor data'!AC157</f>
        <v>84.217840720549901</v>
      </c>
      <c r="P153" s="76">
        <f>'Formula factor data'!AD157</f>
        <v>89.017229201232524</v>
      </c>
      <c r="Q153" s="76">
        <f>'Formula factor data'!AE157</f>
        <v>150.797709040006</v>
      </c>
      <c r="R153" s="76">
        <f>'Formula factor data'!AF157</f>
        <v>22.653707811568278</v>
      </c>
      <c r="S153" s="77">
        <f>$F153*'National calculations'!$E$48</f>
        <v>7.2892418454810679</v>
      </c>
      <c r="T153" s="77">
        <f>$F153*'National calculations'!$E$49</f>
        <v>1.3105775509674609</v>
      </c>
      <c r="U153" s="77">
        <f>$F153*'National calculations'!$E$57</f>
        <v>1.3638297610688754</v>
      </c>
      <c r="V153" s="77">
        <f>$F153*'National calculations'!$E$58</f>
        <v>1.0353160230011904</v>
      </c>
      <c r="W153" s="77">
        <f>$F153*'National calculations'!$E$59</f>
        <v>0.97558625244342834</v>
      </c>
      <c r="X153" s="77">
        <f>$F153*'National calculations'!$E$60</f>
        <v>0.88599159660678695</v>
      </c>
      <c r="Y153" s="77">
        <f>$F153*'National calculations'!$E$61</f>
        <v>0.56743282029872855</v>
      </c>
      <c r="Z153" s="77">
        <f>$F153*'National calculations'!$E$62</f>
        <v>0.46788320270246103</v>
      </c>
      <c r="AA153" s="77">
        <f>$F153*'National calculations'!$E$51</f>
        <v>0.54333208314037551</v>
      </c>
      <c r="AB153" s="77">
        <f>$F153*'National calculations'!$E$52</f>
        <v>3.5082109101479162</v>
      </c>
      <c r="AC153" s="78">
        <f t="shared" si="49"/>
        <v>4006206.6801823606</v>
      </c>
      <c r="AD153" s="78">
        <f t="shared" si="49"/>
        <v>219353.53826860373</v>
      </c>
      <c r="AE153" s="78">
        <f t="shared" si="49"/>
        <v>24073.593573084661</v>
      </c>
      <c r="AF153" s="78">
        <f t="shared" si="49"/>
        <v>29469.03010503278</v>
      </c>
      <c r="AG153" s="78">
        <f t="shared" si="49"/>
        <v>56046.142540015193</v>
      </c>
      <c r="AH153" s="78">
        <f t="shared" si="49"/>
        <v>43223.794574713684</v>
      </c>
      <c r="AI153" s="78">
        <f t="shared" si="49"/>
        <v>27239.141121332519</v>
      </c>
      <c r="AJ153" s="78">
        <f t="shared" si="48"/>
        <v>23740.309787791877</v>
      </c>
      <c r="AK153" s="78">
        <f t="shared" si="58"/>
        <v>203792.01170197071</v>
      </c>
      <c r="AL153" s="78">
        <f t="shared" si="50"/>
        <v>46701.943029736532</v>
      </c>
      <c r="AM153" s="78">
        <f t="shared" si="50"/>
        <v>45300.171392912736</v>
      </c>
      <c r="AN153" s="77">
        <f t="shared" si="51"/>
        <v>7.2892418454810679</v>
      </c>
      <c r="AO153" s="77">
        <f t="shared" si="52"/>
        <v>0.3991109590055042</v>
      </c>
      <c r="AP153" s="77">
        <f t="shared" si="53"/>
        <v>0.37079696033185028</v>
      </c>
      <c r="AQ153" s="77">
        <f t="shared" si="54"/>
        <v>8.4973588377655188E-2</v>
      </c>
      <c r="AR153" s="77">
        <f t="shared" si="55"/>
        <v>8.2423082802521114E-2</v>
      </c>
      <c r="AS153" s="77">
        <f t="shared" si="59"/>
        <v>8.226546435998598</v>
      </c>
      <c r="AT153" s="77">
        <v>0</v>
      </c>
      <c r="AU153" s="77">
        <v>0</v>
      </c>
      <c r="AV153" s="77">
        <f t="shared" si="60"/>
        <v>8.23</v>
      </c>
      <c r="AW153" s="221"/>
      <c r="AX153" s="76">
        <v>585.79</v>
      </c>
      <c r="AY153" s="76">
        <f t="shared" si="56"/>
        <v>1550.01</v>
      </c>
      <c r="BA153" s="24"/>
      <c r="BC153" s="24"/>
    </row>
    <row r="154" spans="1:55" x14ac:dyDescent="0.35">
      <c r="A154" s="75" t="s">
        <v>174</v>
      </c>
      <c r="B154" s="74">
        <v>815</v>
      </c>
      <c r="C154" s="75" t="s">
        <v>185</v>
      </c>
      <c r="D154" s="138">
        <f>'2YO 2026-27 rates'!D151</f>
        <v>7.74</v>
      </c>
      <c r="E154" s="138">
        <f t="shared" si="57"/>
        <v>7.74</v>
      </c>
      <c r="F154" s="76">
        <f>ACA!P161</f>
        <v>1.0660655299828707</v>
      </c>
      <c r="G154" s="76">
        <f>'Formula factor data'!L158</f>
        <v>633.85</v>
      </c>
      <c r="H154" s="76">
        <f>'Formula factor data'!M158</f>
        <v>3135.05</v>
      </c>
      <c r="I154" s="76">
        <f>'Formula factor data'!N158</f>
        <v>3768.9</v>
      </c>
      <c r="J154" s="76">
        <f>'Formula factor data'!X158</f>
        <v>708.04989828885959</v>
      </c>
      <c r="K154" s="76">
        <f>'Formula factor data'!Y158</f>
        <v>72.696547606123119</v>
      </c>
      <c r="L154" s="76">
        <f>'Formula factor data'!Z158</f>
        <v>21.140647052437302</v>
      </c>
      <c r="M154" s="76">
        <f>'Formula factor data'!AA158</f>
        <v>37.916773423081096</v>
      </c>
      <c r="N154" s="76">
        <f>'Formula factor data'!AB158</f>
        <v>67.786461839105428</v>
      </c>
      <c r="O154" s="76">
        <f>'Formula factor data'!AC158</f>
        <v>194.303937692484</v>
      </c>
      <c r="P154" s="76">
        <f>'Formula factor data'!AD158</f>
        <v>247.75088419711463</v>
      </c>
      <c r="Q154" s="76">
        <f>'Formula factor data'!AE158</f>
        <v>280.16400889109099</v>
      </c>
      <c r="R154" s="76">
        <f>'Formula factor data'!AF158</f>
        <v>72.816206132249732</v>
      </c>
      <c r="S154" s="77">
        <f>$F154*'National calculations'!$E$48</f>
        <v>7.6274550583151219</v>
      </c>
      <c r="T154" s="77">
        <f>$F154*'National calculations'!$E$49</f>
        <v>1.3713869813001482</v>
      </c>
      <c r="U154" s="77">
        <f>$F154*'National calculations'!$E$57</f>
        <v>1.4271100383635249</v>
      </c>
      <c r="V154" s="77">
        <f>$F154*'National calculations'!$E$58</f>
        <v>1.0833536057650119</v>
      </c>
      <c r="W154" s="77">
        <f>$F154*'National calculations'!$E$59</f>
        <v>1.0208524362016447</v>
      </c>
      <c r="X154" s="77">
        <f>$F154*'National calculations'!$E$60</f>
        <v>0.92710068185659578</v>
      </c>
      <c r="Y154" s="77">
        <f>$F154*'National calculations'!$E$61</f>
        <v>0.59376111085197691</v>
      </c>
      <c r="Z154" s="77">
        <f>$F154*'National calculations'!$E$62</f>
        <v>0.48959249491303425</v>
      </c>
      <c r="AA154" s="77">
        <f>$F154*'National calculations'!$E$51</f>
        <v>0.56854212464677012</v>
      </c>
      <c r="AB154" s="77">
        <f>$F154*'National calculations'!$E$52</f>
        <v>3.6709882343707618</v>
      </c>
      <c r="AC154" s="78">
        <f t="shared" si="49"/>
        <v>16385855.760491803</v>
      </c>
      <c r="AD154" s="78">
        <f t="shared" si="49"/>
        <v>553475.93519581459</v>
      </c>
      <c r="AE154" s="78">
        <f t="shared" si="49"/>
        <v>59135.204520549996</v>
      </c>
      <c r="AF154" s="78">
        <f t="shared" si="49"/>
        <v>13054.59384110415</v>
      </c>
      <c r="AG154" s="78">
        <f t="shared" si="49"/>
        <v>22063.235397459124</v>
      </c>
      <c r="AH154" s="78">
        <f t="shared" si="49"/>
        <v>35821.578745258033</v>
      </c>
      <c r="AI154" s="78">
        <f t="shared" si="49"/>
        <v>65760.969475705482</v>
      </c>
      <c r="AJ154" s="78">
        <f t="shared" si="48"/>
        <v>69139.274901256082</v>
      </c>
      <c r="AK154" s="78">
        <f t="shared" si="58"/>
        <v>264974.85688133287</v>
      </c>
      <c r="AL154" s="78">
        <f t="shared" si="50"/>
        <v>90792.473292763563</v>
      </c>
      <c r="AM154" s="78">
        <f t="shared" si="50"/>
        <v>152365.2385103128</v>
      </c>
      <c r="AN154" s="77">
        <f t="shared" si="51"/>
        <v>7.6274550583151228</v>
      </c>
      <c r="AO154" s="77">
        <f t="shared" si="52"/>
        <v>0.25763761644624056</v>
      </c>
      <c r="AP154" s="77">
        <f t="shared" si="53"/>
        <v>0.12334319561868201</v>
      </c>
      <c r="AQ154" s="77">
        <f t="shared" si="54"/>
        <v>4.2263005350234147E-2</v>
      </c>
      <c r="AR154" s="77">
        <f t="shared" si="55"/>
        <v>7.0924523331212005E-2</v>
      </c>
      <c r="AS154" s="77">
        <f t="shared" si="59"/>
        <v>8.1216233990614928</v>
      </c>
      <c r="AT154" s="77">
        <v>0</v>
      </c>
      <c r="AU154" s="77">
        <v>0</v>
      </c>
      <c r="AV154" s="77">
        <f t="shared" si="60"/>
        <v>8.1199999999999992</v>
      </c>
      <c r="AW154" s="221"/>
      <c r="AX154" s="76">
        <v>2587.12</v>
      </c>
      <c r="AY154" s="76">
        <f t="shared" si="56"/>
        <v>6356.02</v>
      </c>
      <c r="BA154" s="24"/>
      <c r="BC154" s="24"/>
    </row>
    <row r="155" spans="1:55" x14ac:dyDescent="0.35">
      <c r="A155" s="75" t="s">
        <v>174</v>
      </c>
      <c r="B155" s="74">
        <v>372</v>
      </c>
      <c r="C155" s="75" t="s">
        <v>186</v>
      </c>
      <c r="D155" s="138">
        <f>'2YO 2026-27 rates'!D152</f>
        <v>8.15</v>
      </c>
      <c r="E155" s="138">
        <f t="shared" si="57"/>
        <v>8.15</v>
      </c>
      <c r="F155" s="76">
        <f>ACA!P162</f>
        <v>1.0371251041761445</v>
      </c>
      <c r="G155" s="76">
        <f>'Formula factor data'!L159</f>
        <v>792.74</v>
      </c>
      <c r="H155" s="76">
        <f>'Formula factor data'!M159</f>
        <v>1137.52</v>
      </c>
      <c r="I155" s="76">
        <f>'Formula factor data'!N159</f>
        <v>1930.26</v>
      </c>
      <c r="J155" s="76">
        <f>'Formula factor data'!X159</f>
        <v>542.1651551864378</v>
      </c>
      <c r="K155" s="76">
        <f>'Formula factor data'!Y159</f>
        <v>154.64602537141306</v>
      </c>
      <c r="L155" s="76">
        <f>'Formula factor data'!Z159</f>
        <v>161.71705447391628</v>
      </c>
      <c r="M155" s="76">
        <f>'Formula factor data'!AA159</f>
        <v>183.71581168170408</v>
      </c>
      <c r="N155" s="76">
        <f>'Formula factor data'!AB159</f>
        <v>136.96845261515503</v>
      </c>
      <c r="O155" s="76">
        <f>'Formula factor data'!AC159</f>
        <v>291.48353300318837</v>
      </c>
      <c r="P155" s="76">
        <f>'Formula factor data'!AD159</f>
        <v>252.20003798928158</v>
      </c>
      <c r="Q155" s="76">
        <f>'Formula factor data'!AE159</f>
        <v>272.86770919913999</v>
      </c>
      <c r="R155" s="76">
        <f>'Formula factor data'!AF159</f>
        <v>62.816102766798416</v>
      </c>
      <c r="S155" s="77">
        <f>$F155*'National calculations'!$E$48</f>
        <v>7.4203929303304985</v>
      </c>
      <c r="T155" s="77">
        <f>$F155*'National calculations'!$E$49</f>
        <v>1.3341580098453962</v>
      </c>
      <c r="U155" s="77">
        <f>$F155*'National calculations'!$E$57</f>
        <v>1.3883683559606079</v>
      </c>
      <c r="V155" s="77">
        <f>$F155*'National calculations'!$E$58</f>
        <v>1.0539438614591479</v>
      </c>
      <c r="W155" s="77">
        <f>$F155*'National calculations'!$E$59</f>
        <v>0.99313940791342659</v>
      </c>
      <c r="X155" s="77">
        <f>$F155*'National calculations'!$E$60</f>
        <v>0.90193272759484666</v>
      </c>
      <c r="Y155" s="77">
        <f>$F155*'National calculations'!$E$61</f>
        <v>0.57764230868433986</v>
      </c>
      <c r="Z155" s="77">
        <f>$F155*'National calculations'!$E$62</f>
        <v>0.47630155277480718</v>
      </c>
      <c r="AA155" s="77">
        <f>$F155*'National calculations'!$E$51</f>
        <v>0.55310794099334792</v>
      </c>
      <c r="AB155" s="77">
        <f>$F155*'National calculations'!$E$52</f>
        <v>3.571332106631711</v>
      </c>
      <c r="AC155" s="78">
        <f t="shared" si="49"/>
        <v>8164273.9648888558</v>
      </c>
      <c r="AD155" s="78">
        <f t="shared" si="49"/>
        <v>412300.37113710318</v>
      </c>
      <c r="AE155" s="78">
        <f t="shared" si="49"/>
        <v>122382.21936042819</v>
      </c>
      <c r="AF155" s="78">
        <f t="shared" si="49"/>
        <v>97151.197207942052</v>
      </c>
      <c r="AG155" s="78">
        <f t="shared" si="49"/>
        <v>103999.58508960424</v>
      </c>
      <c r="AH155" s="78">
        <f t="shared" si="49"/>
        <v>70415.708135130408</v>
      </c>
      <c r="AI155" s="78">
        <f t="shared" si="49"/>
        <v>95972.735940034923</v>
      </c>
      <c r="AJ155" s="78">
        <f t="shared" si="48"/>
        <v>68470.263731371306</v>
      </c>
      <c r="AK155" s="78">
        <f t="shared" si="58"/>
        <v>558391.70946451114</v>
      </c>
      <c r="AL155" s="78">
        <f t="shared" si="50"/>
        <v>86027.419175263523</v>
      </c>
      <c r="AM155" s="78">
        <f t="shared" si="50"/>
        <v>127872.1838359902</v>
      </c>
      <c r="AN155" s="77">
        <f t="shared" si="51"/>
        <v>7.4203929303304985</v>
      </c>
      <c r="AO155" s="77">
        <f t="shared" si="52"/>
        <v>0.37473396560621797</v>
      </c>
      <c r="AP155" s="77">
        <f t="shared" si="53"/>
        <v>0.50751431310181749</v>
      </c>
      <c r="AQ155" s="77">
        <f t="shared" si="54"/>
        <v>7.8189102400043481E-2</v>
      </c>
      <c r="AR155" s="77">
        <f t="shared" si="55"/>
        <v>0.11622121611831786</v>
      </c>
      <c r="AS155" s="77">
        <f t="shared" si="59"/>
        <v>8.497051527556895</v>
      </c>
      <c r="AT155" s="77">
        <v>0</v>
      </c>
      <c r="AU155" s="77">
        <v>0</v>
      </c>
      <c r="AV155" s="77">
        <f t="shared" si="60"/>
        <v>8.5</v>
      </c>
      <c r="AW155" s="221"/>
      <c r="AX155" s="76">
        <v>938.71</v>
      </c>
      <c r="AY155" s="76">
        <f t="shared" si="56"/>
        <v>2868.9700000000003</v>
      </c>
      <c r="BA155" s="24"/>
      <c r="BC155" s="24"/>
    </row>
    <row r="156" spans="1:55" x14ac:dyDescent="0.35">
      <c r="A156" s="75" t="s">
        <v>174</v>
      </c>
      <c r="B156" s="74">
        <v>373</v>
      </c>
      <c r="C156" s="75" t="s">
        <v>187</v>
      </c>
      <c r="D156" s="138">
        <f>'2YO 2026-27 rates'!D153</f>
        <v>8.26</v>
      </c>
      <c r="E156" s="138">
        <f t="shared" si="57"/>
        <v>8.26</v>
      </c>
      <c r="F156" s="76">
        <f>ACA!P163</f>
        <v>1.0409539284298313</v>
      </c>
      <c r="G156" s="76">
        <f>'Formula factor data'!L160</f>
        <v>985.52</v>
      </c>
      <c r="H156" s="76">
        <f>'Formula factor data'!M160</f>
        <v>2383.58</v>
      </c>
      <c r="I156" s="76">
        <f>'Formula factor data'!N160</f>
        <v>3369.1</v>
      </c>
      <c r="J156" s="76">
        <f>'Formula factor data'!X160</f>
        <v>1157.773179954442</v>
      </c>
      <c r="K156" s="76">
        <f>'Formula factor data'!Y160</f>
        <v>250.25353558926486</v>
      </c>
      <c r="L156" s="76">
        <f>'Formula factor data'!Z160</f>
        <v>596.2054609101516</v>
      </c>
      <c r="M156" s="76">
        <f>'Formula factor data'!AA160</f>
        <v>344.69726408302091</v>
      </c>
      <c r="N156" s="76">
        <f>'Formula factor data'!AB160</f>
        <v>187.57782963827304</v>
      </c>
      <c r="O156" s="76">
        <f>'Formula factor data'!AC160</f>
        <v>284.98016882246327</v>
      </c>
      <c r="P156" s="76">
        <f>'Formula factor data'!AD160</f>
        <v>208.5820536756126</v>
      </c>
      <c r="Q156" s="76">
        <f>'Formula factor data'!AE160</f>
        <v>881.58092555141002</v>
      </c>
      <c r="R156" s="76">
        <f>'Formula factor data'!AF160</f>
        <v>96.892952975557904</v>
      </c>
      <c r="S156" s="77">
        <f>$F156*'National calculations'!$E$48</f>
        <v>7.4477872922152244</v>
      </c>
      <c r="T156" s="77">
        <f>$F156*'National calculations'!$E$49</f>
        <v>1.3390834103836509</v>
      </c>
      <c r="U156" s="77">
        <f>$F156*'National calculations'!$E$57</f>
        <v>1.3934938884667136</v>
      </c>
      <c r="V156" s="77">
        <f>$F156*'National calculations'!$E$58</f>
        <v>1.0578347766462648</v>
      </c>
      <c r="W156" s="77">
        <f>$F156*'National calculations'!$E$59</f>
        <v>0.99680584722436361</v>
      </c>
      <c r="X156" s="77">
        <f>$F156*'National calculations'!$E$60</f>
        <v>0.90526245309151399</v>
      </c>
      <c r="Y156" s="77">
        <f>$F156*'National calculations'!$E$61</f>
        <v>0.57977482950804815</v>
      </c>
      <c r="Z156" s="77">
        <f>$F156*'National calculations'!$E$62</f>
        <v>0.47805994713821576</v>
      </c>
      <c r="AA156" s="77">
        <f>$F156*'National calculations'!$E$51</f>
        <v>0.55514988664759413</v>
      </c>
      <c r="AB156" s="77">
        <f>$F156*'National calculations'!$E$52</f>
        <v>3.5845166327151903</v>
      </c>
      <c r="AC156" s="78">
        <f t="shared" si="49"/>
        <v>14302633.89473532</v>
      </c>
      <c r="AD156" s="78">
        <f t="shared" si="49"/>
        <v>883702.26921054756</v>
      </c>
      <c r="AE156" s="78">
        <f t="shared" si="49"/>
        <v>198774.26027417183</v>
      </c>
      <c r="AF156" s="78">
        <f t="shared" si="49"/>
        <v>359491.51622898888</v>
      </c>
      <c r="AG156" s="78">
        <f t="shared" si="49"/>
        <v>195849.86156531164</v>
      </c>
      <c r="AH156" s="78">
        <f t="shared" si="49"/>
        <v>96790.084736237346</v>
      </c>
      <c r="AI156" s="78">
        <f t="shared" si="49"/>
        <v>94177.867411564497</v>
      </c>
      <c r="AJ156" s="78">
        <f t="shared" si="48"/>
        <v>56837.393565861988</v>
      </c>
      <c r="AK156" s="78">
        <f t="shared" si="58"/>
        <v>1001920.9837821361</v>
      </c>
      <c r="AL156" s="78">
        <f t="shared" si="50"/>
        <v>278963.44400761143</v>
      </c>
      <c r="AM156" s="78">
        <f t="shared" si="50"/>
        <v>197969.20887425353</v>
      </c>
      <c r="AN156" s="77">
        <f t="shared" si="51"/>
        <v>7.4477872922152253</v>
      </c>
      <c r="AO156" s="77">
        <f t="shared" si="52"/>
        <v>0.46016884576418582</v>
      </c>
      <c r="AP156" s="77">
        <f t="shared" si="53"/>
        <v>0.5217286847818362</v>
      </c>
      <c r="AQ156" s="77">
        <f t="shared" si="54"/>
        <v>0.14526418060922691</v>
      </c>
      <c r="AR156" s="77">
        <f t="shared" si="55"/>
        <v>0.10308818424320386</v>
      </c>
      <c r="AS156" s="77">
        <f t="shared" si="59"/>
        <v>8.6780371876136773</v>
      </c>
      <c r="AT156" s="77">
        <v>0</v>
      </c>
      <c r="AU156" s="77">
        <v>0</v>
      </c>
      <c r="AV156" s="77">
        <f t="shared" si="60"/>
        <v>8.68</v>
      </c>
      <c r="AW156" s="221"/>
      <c r="AX156" s="76">
        <v>1966.99</v>
      </c>
      <c r="AY156" s="76">
        <f t="shared" si="56"/>
        <v>5336.09</v>
      </c>
      <c r="BA156" s="24"/>
      <c r="BC156" s="24"/>
    </row>
    <row r="157" spans="1:55" x14ac:dyDescent="0.35">
      <c r="A157" s="75" t="s">
        <v>174</v>
      </c>
      <c r="B157" s="74">
        <v>384</v>
      </c>
      <c r="C157" s="75" t="s">
        <v>188</v>
      </c>
      <c r="D157" s="138">
        <f>'2YO 2026-27 rates'!D154</f>
        <v>8.19</v>
      </c>
      <c r="E157" s="138">
        <f t="shared" si="57"/>
        <v>8.19</v>
      </c>
      <c r="F157" s="76">
        <f>ACA!P164</f>
        <v>1.0596867117971902</v>
      </c>
      <c r="G157" s="76">
        <f>'Formula factor data'!L161</f>
        <v>546.35</v>
      </c>
      <c r="H157" s="76">
        <f>'Formula factor data'!M161</f>
        <v>1581.81</v>
      </c>
      <c r="I157" s="76">
        <f>'Formula factor data'!N161</f>
        <v>2128.16</v>
      </c>
      <c r="J157" s="76">
        <f>'Formula factor data'!X161</f>
        <v>549.80235591137091</v>
      </c>
      <c r="K157" s="76">
        <f>'Formula factor data'!Y161</f>
        <v>78.419857392171522</v>
      </c>
      <c r="L157" s="76">
        <f>'Formula factor data'!Z161</f>
        <v>126.80883570181999</v>
      </c>
      <c r="M157" s="76">
        <f>'Formula factor data'!AA161</f>
        <v>87.864197456993267</v>
      </c>
      <c r="N157" s="76">
        <f>'Formula factor data'!AB161</f>
        <v>234.72899127399648</v>
      </c>
      <c r="O157" s="76">
        <f>'Formula factor data'!AC161</f>
        <v>375.43904662179006</v>
      </c>
      <c r="P157" s="76">
        <f>'Formula factor data'!AD161</f>
        <v>333.9476200448766</v>
      </c>
      <c r="Q157" s="76">
        <f>'Formula factor data'!AE161</f>
        <v>299.13524219263996</v>
      </c>
      <c r="R157" s="76">
        <f>'Formula factor data'!AF161</f>
        <v>53.185422257694412</v>
      </c>
      <c r="S157" s="77">
        <f>$F157*'National calculations'!$E$48</f>
        <v>7.5818160730294579</v>
      </c>
      <c r="T157" s="77">
        <f>$F157*'National calculations'!$E$49</f>
        <v>1.363181267889582</v>
      </c>
      <c r="U157" s="77">
        <f>$F157*'National calculations'!$E$57</f>
        <v>1.4185709052524236</v>
      </c>
      <c r="V157" s="77">
        <f>$F157*'National calculations'!$E$58</f>
        <v>1.0768713441332272</v>
      </c>
      <c r="W157" s="77">
        <f>$F157*'National calculations'!$E$59</f>
        <v>1.0147441512024626</v>
      </c>
      <c r="X157" s="77">
        <f>$F157*'National calculations'!$E$60</f>
        <v>0.92155336180631831</v>
      </c>
      <c r="Y157" s="77">
        <f>$F157*'National calculations'!$E$61</f>
        <v>0.59020833284224861</v>
      </c>
      <c r="Z157" s="77">
        <f>$F157*'National calculations'!$E$62</f>
        <v>0.48666301129097755</v>
      </c>
      <c r="AA157" s="77">
        <f>$F157*'National calculations'!$E$51</f>
        <v>0.56514024479790137</v>
      </c>
      <c r="AB157" s="77">
        <f>$F157*'National calculations'!$E$52</f>
        <v>3.6490228243183425</v>
      </c>
      <c r="AC157" s="78">
        <f t="shared" si="49"/>
        <v>9197131.0855676718</v>
      </c>
      <c r="AD157" s="78">
        <f t="shared" si="49"/>
        <v>427203.75539336685</v>
      </c>
      <c r="AE157" s="78">
        <f t="shared" si="49"/>
        <v>63409.153011629867</v>
      </c>
      <c r="AF157" s="78">
        <f t="shared" si="49"/>
        <v>77837.376769607436</v>
      </c>
      <c r="AG157" s="78">
        <f t="shared" si="49"/>
        <v>50821.01786766186</v>
      </c>
      <c r="AH157" s="78">
        <f t="shared" si="49"/>
        <v>123299.71588251574</v>
      </c>
      <c r="AI157" s="78">
        <f t="shared" si="49"/>
        <v>126304.73466060207</v>
      </c>
      <c r="AJ157" s="78">
        <f t="shared" si="48"/>
        <v>92636.373999162068</v>
      </c>
      <c r="AK157" s="78">
        <f t="shared" si="58"/>
        <v>534308.37219117908</v>
      </c>
      <c r="AL157" s="78">
        <f t="shared" si="50"/>
        <v>96360.41748024401</v>
      </c>
      <c r="AM157" s="78">
        <f t="shared" si="50"/>
        <v>110622.64725142135</v>
      </c>
      <c r="AN157" s="77">
        <f t="shared" si="51"/>
        <v>7.5818160730294588</v>
      </c>
      <c r="AO157" s="77">
        <f t="shared" si="52"/>
        <v>0.35217289706598276</v>
      </c>
      <c r="AP157" s="77">
        <f t="shared" si="53"/>
        <v>0.44046646356821467</v>
      </c>
      <c r="AQ157" s="77">
        <f t="shared" si="54"/>
        <v>7.9436397639476394E-2</v>
      </c>
      <c r="AR157" s="77">
        <f t="shared" si="55"/>
        <v>9.1193716515363371E-2</v>
      </c>
      <c r="AS157" s="77">
        <f t="shared" si="59"/>
        <v>8.5450855478184966</v>
      </c>
      <c r="AT157" s="77">
        <v>0</v>
      </c>
      <c r="AU157" s="77">
        <v>0</v>
      </c>
      <c r="AV157" s="77">
        <f t="shared" si="60"/>
        <v>8.5500000000000007</v>
      </c>
      <c r="AW157" s="221"/>
      <c r="AX157" s="76">
        <v>1305.3499999999999</v>
      </c>
      <c r="AY157" s="76">
        <f t="shared" si="56"/>
        <v>3433.5099999999998</v>
      </c>
      <c r="BA157" s="24"/>
      <c r="BC157" s="24"/>
    </row>
    <row r="158" spans="1:55" x14ac:dyDescent="0.35">
      <c r="A158" s="75" t="s">
        <v>174</v>
      </c>
      <c r="B158" s="74">
        <v>816</v>
      </c>
      <c r="C158" s="75" t="s">
        <v>189</v>
      </c>
      <c r="D158" s="138">
        <f>'2YO 2026-27 rates'!D155</f>
        <v>7.91</v>
      </c>
      <c r="E158" s="138">
        <f t="shared" si="57"/>
        <v>7.91</v>
      </c>
      <c r="F158" s="76">
        <f>ACA!P165</f>
        <v>1.0766279942514076</v>
      </c>
      <c r="G158" s="76">
        <f>'Formula factor data'!L162</f>
        <v>173.67</v>
      </c>
      <c r="H158" s="76">
        <f>'Formula factor data'!M162</f>
        <v>989.91</v>
      </c>
      <c r="I158" s="76">
        <f>'Formula factor data'!N162</f>
        <v>1163.58</v>
      </c>
      <c r="J158" s="76">
        <f>'Formula factor data'!X162</f>
        <v>205.93296730604953</v>
      </c>
      <c r="K158" s="76">
        <f>'Formula factor data'!Y162</f>
        <v>0</v>
      </c>
      <c r="L158" s="76">
        <f>'Formula factor data'!Z162</f>
        <v>12.066349281168984</v>
      </c>
      <c r="M158" s="76">
        <f>'Formula factor data'!AA162</f>
        <v>29.206049964647654</v>
      </c>
      <c r="N158" s="76">
        <f>'Formula factor data'!AB162</f>
        <v>37.021753476313926</v>
      </c>
      <c r="O158" s="76">
        <f>'Formula factor data'!AC162</f>
        <v>81.859210464294137</v>
      </c>
      <c r="P158" s="76">
        <f>'Formula factor data'!AD162</f>
        <v>114.21896535470185</v>
      </c>
      <c r="Q158" s="76">
        <f>'Formula factor data'!AE162</f>
        <v>134.71562083966799</v>
      </c>
      <c r="R158" s="76">
        <f>'Formula factor data'!AF162</f>
        <v>25.989162418062634</v>
      </c>
      <c r="S158" s="77">
        <f>$F158*'National calculations'!$E$48</f>
        <v>7.7030270745256253</v>
      </c>
      <c r="T158" s="77">
        <f>$F158*'National calculations'!$E$49</f>
        <v>1.3849745381443812</v>
      </c>
      <c r="U158" s="77">
        <f>$F158*'National calculations'!$E$57</f>
        <v>1.4412496933505192</v>
      </c>
      <c r="V158" s="77">
        <f>$F158*'National calculations'!$E$58</f>
        <v>1.094087358455869</v>
      </c>
      <c r="W158" s="77">
        <f>$F158*'National calculations'!$E$59</f>
        <v>1.0309669339295677</v>
      </c>
      <c r="X158" s="77">
        <f>$F158*'National calculations'!$E$60</f>
        <v>0.93628629714011757</v>
      </c>
      <c r="Y158" s="77">
        <f>$F158*'National calculations'!$E$61</f>
        <v>0.59964403299985036</v>
      </c>
      <c r="Z158" s="77">
        <f>$F158*'National calculations'!$E$62</f>
        <v>0.49444332545601771</v>
      </c>
      <c r="AA158" s="77">
        <f>$F158*'National calculations'!$E$51</f>
        <v>0.57417517975252519</v>
      </c>
      <c r="AB158" s="77">
        <f>$F158*'National calculations'!$E$52</f>
        <v>3.707359996673576</v>
      </c>
      <c r="AC158" s="78">
        <f t="shared" si="49"/>
        <v>5108960.2987246206</v>
      </c>
      <c r="AD158" s="78">
        <f t="shared" si="49"/>
        <v>162570.79228153679</v>
      </c>
      <c r="AE158" s="78">
        <f t="shared" si="49"/>
        <v>0</v>
      </c>
      <c r="AF158" s="78">
        <f t="shared" si="49"/>
        <v>7524.9349204068276</v>
      </c>
      <c r="AG158" s="78">
        <f t="shared" si="49"/>
        <v>17162.968917020535</v>
      </c>
      <c r="AH158" s="78">
        <f t="shared" si="49"/>
        <v>19757.887471304177</v>
      </c>
      <c r="AI158" s="78">
        <f t="shared" si="49"/>
        <v>27979.240647565945</v>
      </c>
      <c r="AJ158" s="78">
        <f t="shared" si="48"/>
        <v>32190.638884270942</v>
      </c>
      <c r="AK158" s="78">
        <f t="shared" si="58"/>
        <v>104615.67084056843</v>
      </c>
      <c r="AL158" s="78">
        <f t="shared" si="50"/>
        <v>44089.708512320962</v>
      </c>
      <c r="AM158" s="78">
        <f t="shared" si="50"/>
        <v>54920.173224593287</v>
      </c>
      <c r="AN158" s="77">
        <f t="shared" si="51"/>
        <v>7.7030270745256271</v>
      </c>
      <c r="AO158" s="77">
        <f t="shared" si="52"/>
        <v>0.24511586335567639</v>
      </c>
      <c r="AP158" s="77">
        <f t="shared" si="53"/>
        <v>0.15773411766494461</v>
      </c>
      <c r="AQ158" s="77">
        <f t="shared" si="54"/>
        <v>6.6476190559385195E-2</v>
      </c>
      <c r="AR158" s="77">
        <f t="shared" si="55"/>
        <v>8.2805807160468314E-2</v>
      </c>
      <c r="AS158" s="77">
        <f t="shared" si="59"/>
        <v>8.2551590532661017</v>
      </c>
      <c r="AT158" s="77">
        <v>0</v>
      </c>
      <c r="AU158" s="77">
        <v>0</v>
      </c>
      <c r="AV158" s="77">
        <f t="shared" si="60"/>
        <v>8.26</v>
      </c>
      <c r="AW158" s="221"/>
      <c r="AX158" s="76">
        <v>816.9</v>
      </c>
      <c r="AY158" s="76">
        <f t="shared" si="56"/>
        <v>1980.48</v>
      </c>
      <c r="BA158" s="24"/>
      <c r="BC158" s="24"/>
    </row>
  </sheetData>
  <sortState xmlns:xlrd2="http://schemas.microsoft.com/office/spreadsheetml/2017/richdata2" ref="A7:S157">
    <sortCondition ref="A7:A157"/>
    <sortCondition ref="C7:C157"/>
  </sortState>
  <mergeCells count="3">
    <mergeCell ref="A4:A6"/>
    <mergeCell ref="B4:B6"/>
    <mergeCell ref="C4:C6"/>
  </mergeCells>
  <phoneticPr fontId="8"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A4C32-3A69-4507-9B66-31CC663D862A}">
  <sheetPr codeName="Sheet11">
    <tabColor theme="6" tint="0.39997558519241921"/>
  </sheetPr>
  <dimension ref="A1:BA158"/>
  <sheetViews>
    <sheetView showGridLines="0" zoomScaleNormal="100" workbookViewId="0"/>
  </sheetViews>
  <sheetFormatPr defaultColWidth="28.81640625" defaultRowHeight="15.5" x14ac:dyDescent="0.35"/>
  <cols>
    <col min="1" max="1" width="35.7265625" style="133" customWidth="1"/>
    <col min="2" max="2" width="18.7265625" style="133" customWidth="1"/>
    <col min="3" max="3" width="39.54296875" style="133" bestFit="1" customWidth="1"/>
    <col min="4" max="16384" width="28.81640625" style="133"/>
  </cols>
  <sheetData>
    <row r="1" spans="1:53" s="24" customFormat="1" ht="45" customHeight="1" x14ac:dyDescent="0.35">
      <c r="A1" s="203" t="s">
        <v>532</v>
      </c>
      <c r="B1" s="81"/>
      <c r="C1" s="81"/>
      <c r="D1" s="81"/>
      <c r="E1" s="81"/>
      <c r="F1" s="81"/>
      <c r="G1" s="81"/>
      <c r="H1" s="81"/>
      <c r="O1" s="81"/>
      <c r="AU1" s="225"/>
      <c r="AW1" s="225"/>
    </row>
    <row r="2" spans="1:53" s="201" customFormat="1" ht="15.75" customHeight="1" x14ac:dyDescent="0.35">
      <c r="A2" s="26" t="s">
        <v>668</v>
      </c>
      <c r="B2" s="22"/>
      <c r="C2" s="22"/>
      <c r="D2" s="22"/>
      <c r="E2" s="22"/>
      <c r="F2" s="22"/>
      <c r="G2" s="22"/>
      <c r="H2" s="22"/>
      <c r="I2" s="22"/>
      <c r="J2" s="27"/>
      <c r="K2" s="200"/>
    </row>
    <row r="3" spans="1:53" s="201" customFormat="1" ht="15.75" customHeight="1" x14ac:dyDescent="0.35">
      <c r="A3" s="28" t="s">
        <v>436</v>
      </c>
      <c r="B3" s="21"/>
      <c r="C3" s="21"/>
      <c r="D3" s="21"/>
      <c r="E3" s="21"/>
      <c r="F3" s="21"/>
      <c r="G3" s="21"/>
      <c r="H3" s="21"/>
      <c r="I3" s="21"/>
      <c r="J3" s="29"/>
      <c r="K3" s="200"/>
      <c r="AI3" s="216"/>
    </row>
    <row r="4" spans="1:53" ht="260.25" customHeight="1" x14ac:dyDescent="0.35">
      <c r="A4" s="276" t="s">
        <v>190</v>
      </c>
      <c r="B4" s="279" t="s">
        <v>336</v>
      </c>
      <c r="C4" s="279" t="s">
        <v>337</v>
      </c>
      <c r="D4" s="182" t="s">
        <v>419</v>
      </c>
      <c r="E4" s="65" t="s">
        <v>626</v>
      </c>
      <c r="F4" s="65" t="s">
        <v>669</v>
      </c>
      <c r="G4" s="65" t="s">
        <v>603</v>
      </c>
      <c r="H4" s="65" t="s">
        <v>670</v>
      </c>
      <c r="I4" s="65" t="s">
        <v>671</v>
      </c>
      <c r="J4" s="65" t="s">
        <v>672</v>
      </c>
      <c r="K4" s="65" t="s">
        <v>673</v>
      </c>
      <c r="L4" s="65" t="s">
        <v>674</v>
      </c>
      <c r="M4" s="65" t="s">
        <v>675</v>
      </c>
      <c r="N4" s="65" t="s">
        <v>676</v>
      </c>
      <c r="O4" s="65" t="s">
        <v>677</v>
      </c>
      <c r="P4" s="65" t="s">
        <v>678</v>
      </c>
      <c r="Q4" s="65" t="s">
        <v>679</v>
      </c>
      <c r="R4" s="65" t="s">
        <v>680</v>
      </c>
      <c r="S4" s="65" t="s">
        <v>681</v>
      </c>
      <c r="T4" s="65" t="s">
        <v>682</v>
      </c>
      <c r="U4" s="65" t="s">
        <v>683</v>
      </c>
      <c r="V4" s="65" t="s">
        <v>684</v>
      </c>
      <c r="W4" s="65" t="s">
        <v>685</v>
      </c>
      <c r="X4" s="65" t="s">
        <v>686</v>
      </c>
      <c r="Y4" s="65" t="s">
        <v>687</v>
      </c>
      <c r="Z4" s="65" t="s">
        <v>688</v>
      </c>
      <c r="AA4" s="65" t="s">
        <v>604</v>
      </c>
      <c r="AB4" s="65" t="s">
        <v>605</v>
      </c>
      <c r="AC4" s="65" t="s">
        <v>606</v>
      </c>
      <c r="AD4" s="65" t="s">
        <v>607</v>
      </c>
      <c r="AE4" s="65" t="s">
        <v>608</v>
      </c>
      <c r="AF4" s="65" t="s">
        <v>609</v>
      </c>
      <c r="AG4" s="65" t="s">
        <v>610</v>
      </c>
      <c r="AH4" s="65" t="s">
        <v>611</v>
      </c>
      <c r="AI4" s="65" t="s">
        <v>612</v>
      </c>
      <c r="AJ4" s="65" t="s">
        <v>613</v>
      </c>
      <c r="AK4" s="65" t="s">
        <v>614</v>
      </c>
      <c r="AL4" s="65" t="s">
        <v>365</v>
      </c>
      <c r="AM4" s="65" t="s">
        <v>366</v>
      </c>
      <c r="AN4" s="65" t="s">
        <v>367</v>
      </c>
      <c r="AO4" s="65" t="s">
        <v>368</v>
      </c>
      <c r="AP4" s="65" t="s">
        <v>369</v>
      </c>
      <c r="AQ4" s="65" t="s">
        <v>402</v>
      </c>
      <c r="AR4" s="65" t="s">
        <v>314</v>
      </c>
      <c r="AS4" s="65" t="s">
        <v>582</v>
      </c>
      <c r="AT4" s="66" t="s">
        <v>403</v>
      </c>
      <c r="AU4" s="218"/>
      <c r="AV4" s="65" t="s">
        <v>615</v>
      </c>
      <c r="AW4" s="65" t="s">
        <v>438</v>
      </c>
    </row>
    <row r="5" spans="1:53" ht="38.5" customHeight="1" x14ac:dyDescent="0.35">
      <c r="A5" s="277"/>
      <c r="B5" s="280"/>
      <c r="C5" s="280"/>
      <c r="D5" s="104" t="s">
        <v>195</v>
      </c>
      <c r="E5" s="67" t="s">
        <v>196</v>
      </c>
      <c r="F5" s="67" t="s">
        <v>197</v>
      </c>
      <c r="G5" s="67" t="s">
        <v>198</v>
      </c>
      <c r="H5" s="67" t="s">
        <v>199</v>
      </c>
      <c r="I5" s="67" t="s">
        <v>200</v>
      </c>
      <c r="J5" s="67" t="s">
        <v>201</v>
      </c>
      <c r="K5" s="67" t="s">
        <v>202</v>
      </c>
      <c r="L5" s="67" t="s">
        <v>203</v>
      </c>
      <c r="M5" s="67" t="s">
        <v>204</v>
      </c>
      <c r="N5" s="67" t="s">
        <v>205</v>
      </c>
      <c r="O5" s="67" t="s">
        <v>206</v>
      </c>
      <c r="P5" s="67" t="s">
        <v>207</v>
      </c>
      <c r="Q5" s="67" t="s">
        <v>208</v>
      </c>
      <c r="R5" s="67" t="s">
        <v>209</v>
      </c>
      <c r="S5" s="67" t="s">
        <v>210</v>
      </c>
      <c r="T5" s="67" t="s">
        <v>211</v>
      </c>
      <c r="U5" s="67" t="s">
        <v>212</v>
      </c>
      <c r="V5" s="67" t="s">
        <v>213</v>
      </c>
      <c r="W5" s="67" t="s">
        <v>214</v>
      </c>
      <c r="X5" s="67" t="s">
        <v>215</v>
      </c>
      <c r="Y5" s="67" t="s">
        <v>216</v>
      </c>
      <c r="Z5" s="67" t="s">
        <v>217</v>
      </c>
      <c r="AA5" s="67" t="s">
        <v>218</v>
      </c>
      <c r="AB5" s="67" t="s">
        <v>219</v>
      </c>
      <c r="AC5" s="67" t="s">
        <v>220</v>
      </c>
      <c r="AD5" s="67" t="s">
        <v>221</v>
      </c>
      <c r="AE5" s="67" t="s">
        <v>222</v>
      </c>
      <c r="AF5" s="67" t="s">
        <v>223</v>
      </c>
      <c r="AG5" s="67" t="s">
        <v>224</v>
      </c>
      <c r="AH5" s="67" t="s">
        <v>225</v>
      </c>
      <c r="AI5" s="67" t="s">
        <v>226</v>
      </c>
      <c r="AJ5" s="67" t="s">
        <v>227</v>
      </c>
      <c r="AK5" s="67" t="s">
        <v>233</v>
      </c>
      <c r="AL5" s="67" t="s">
        <v>234</v>
      </c>
      <c r="AM5" s="67" t="s">
        <v>235</v>
      </c>
      <c r="AN5" s="67" t="s">
        <v>236</v>
      </c>
      <c r="AO5" s="67" t="s">
        <v>237</v>
      </c>
      <c r="AP5" s="67" t="s">
        <v>238</v>
      </c>
      <c r="AQ5" s="67" t="s">
        <v>239</v>
      </c>
      <c r="AR5" s="67" t="s">
        <v>240</v>
      </c>
      <c r="AS5" s="67" t="s">
        <v>241</v>
      </c>
      <c r="AT5" s="68" t="s">
        <v>242</v>
      </c>
      <c r="AU5" s="219"/>
      <c r="AV5" s="67" t="s">
        <v>243</v>
      </c>
      <c r="AW5" s="67" t="s">
        <v>244</v>
      </c>
    </row>
    <row r="6" spans="1:53" ht="46.5" x14ac:dyDescent="0.35">
      <c r="A6" s="278"/>
      <c r="B6" s="281"/>
      <c r="C6" s="281"/>
      <c r="D6" s="105"/>
      <c r="E6" s="69" t="s">
        <v>430</v>
      </c>
      <c r="F6" s="67"/>
      <c r="G6" s="67"/>
      <c r="H6" s="67"/>
      <c r="I6" s="67"/>
      <c r="J6" s="67"/>
      <c r="K6" s="67"/>
      <c r="L6" s="67"/>
      <c r="M6" s="67"/>
      <c r="N6" s="67"/>
      <c r="O6" s="67"/>
      <c r="P6" s="67"/>
      <c r="Q6" s="69" t="s">
        <v>575</v>
      </c>
      <c r="R6" s="69" t="s">
        <v>547</v>
      </c>
      <c r="S6" s="69" t="s">
        <v>548</v>
      </c>
      <c r="T6" s="69" t="s">
        <v>549</v>
      </c>
      <c r="U6" s="69" t="s">
        <v>576</v>
      </c>
      <c r="V6" s="69" t="s">
        <v>550</v>
      </c>
      <c r="W6" s="69" t="s">
        <v>551</v>
      </c>
      <c r="X6" s="69" t="s">
        <v>552</v>
      </c>
      <c r="Y6" s="69" t="s">
        <v>553</v>
      </c>
      <c r="Z6" s="69" t="s">
        <v>577</v>
      </c>
      <c r="AA6" s="69" t="s">
        <v>501</v>
      </c>
      <c r="AB6" s="69" t="s">
        <v>256</v>
      </c>
      <c r="AC6" s="69" t="s">
        <v>257</v>
      </c>
      <c r="AD6" s="69" t="s">
        <v>247</v>
      </c>
      <c r="AE6" s="69" t="s">
        <v>248</v>
      </c>
      <c r="AF6" s="69" t="s">
        <v>249</v>
      </c>
      <c r="AG6" s="69" t="s">
        <v>250</v>
      </c>
      <c r="AH6" s="69" t="s">
        <v>251</v>
      </c>
      <c r="AI6" s="69" t="s">
        <v>502</v>
      </c>
      <c r="AJ6" s="69" t="s">
        <v>252</v>
      </c>
      <c r="AK6" s="69" t="s">
        <v>253</v>
      </c>
      <c r="AL6" s="69" t="s">
        <v>507</v>
      </c>
      <c r="AM6" s="69" t="s">
        <v>503</v>
      </c>
      <c r="AN6" s="69" t="s">
        <v>504</v>
      </c>
      <c r="AO6" s="69" t="s">
        <v>505</v>
      </c>
      <c r="AP6" s="69" t="s">
        <v>506</v>
      </c>
      <c r="AQ6" s="69" t="s">
        <v>529</v>
      </c>
      <c r="AR6" s="69" t="s">
        <v>587</v>
      </c>
      <c r="AS6" s="69"/>
      <c r="AT6" s="70" t="s">
        <v>508</v>
      </c>
      <c r="AU6" s="219"/>
      <c r="AV6" s="69"/>
      <c r="AW6" s="69" t="s">
        <v>538</v>
      </c>
    </row>
    <row r="7" spans="1:53" s="220" customFormat="1" x14ac:dyDescent="0.35">
      <c r="A7" s="43" t="s">
        <v>230</v>
      </c>
      <c r="B7" s="44"/>
      <c r="C7" s="43"/>
      <c r="D7" s="41">
        <v>11.548352748771411</v>
      </c>
      <c r="E7" s="43" t="s">
        <v>231</v>
      </c>
      <c r="F7" s="42" t="s">
        <v>231</v>
      </c>
      <c r="G7" s="71">
        <f>SUM(G8:G158)</f>
        <v>247140.96000000002</v>
      </c>
      <c r="H7" s="71">
        <f>SUM(H8:H158)</f>
        <v>59674.016108380267</v>
      </c>
      <c r="I7" s="71">
        <f t="shared" ref="I7:N7" si="0">SUM(I8:I158)</f>
        <v>7574.8525733181677</v>
      </c>
      <c r="J7" s="71">
        <f t="shared" si="0"/>
        <v>14137.119034118476</v>
      </c>
      <c r="K7" s="71">
        <f t="shared" si="0"/>
        <v>13390.86218397532</v>
      </c>
      <c r="L7" s="71">
        <f t="shared" si="0"/>
        <v>13334.125293221896</v>
      </c>
      <c r="M7" s="71">
        <f t="shared" si="0"/>
        <v>25823.866515965416</v>
      </c>
      <c r="N7" s="71">
        <f t="shared" si="0"/>
        <v>25637.030439847691</v>
      </c>
      <c r="O7" s="71">
        <f>SUM(O8:O158)</f>
        <v>49846.180851965961</v>
      </c>
      <c r="P7" s="71">
        <f>SUM(P8:P158)</f>
        <v>5772.3634193580783</v>
      </c>
      <c r="Q7" s="42">
        <f t="shared" ref="Q7:X7" si="1">AA7/(G7*15*38)</f>
        <v>10.777642606950126</v>
      </c>
      <c r="R7" s="42">
        <f t="shared" si="1"/>
        <v>1.9948957090757389</v>
      </c>
      <c r="S7" s="42">
        <f t="shared" si="1"/>
        <v>2.0403498514657317</v>
      </c>
      <c r="T7" s="42">
        <f t="shared" si="1"/>
        <v>1.5785801901194003</v>
      </c>
      <c r="U7" s="42">
        <f t="shared" si="1"/>
        <v>1.5284844450355317</v>
      </c>
      <c r="V7" s="42">
        <f t="shared" si="1"/>
        <v>1.3906314032377733</v>
      </c>
      <c r="W7" s="42">
        <f t="shared" si="1"/>
        <v>0.89730800982647174</v>
      </c>
      <c r="X7" s="42">
        <f t="shared" si="1"/>
        <v>0.7445859674154317</v>
      </c>
      <c r="Y7" s="42">
        <f>AJ7/(O7*15*38)</f>
        <v>0.89558094002824562</v>
      </c>
      <c r="Z7" s="42">
        <f>AK7/(P7*15*38)</f>
        <v>5.1557494751067958</v>
      </c>
      <c r="AA7" s="72">
        <f>SUM(AA8:AA158)</f>
        <v>1518250256.0385776</v>
      </c>
      <c r="AB7" s="72">
        <f>SUM(AB8:AB158)</f>
        <v>67854760.046416864</v>
      </c>
      <c r="AC7" s="72">
        <f t="shared" ref="AC7:AI7" si="2">SUM(AC8:AC158)</f>
        <v>8809549.114021387</v>
      </c>
      <c r="AD7" s="72">
        <f t="shared" si="2"/>
        <v>12720448.34999302</v>
      </c>
      <c r="AE7" s="72">
        <f t="shared" si="2"/>
        <v>11666602.995677859</v>
      </c>
      <c r="AF7" s="72">
        <f t="shared" si="2"/>
        <v>10569426.419453027</v>
      </c>
      <c r="AG7" s="72">
        <f t="shared" si="2"/>
        <v>13208018.49359527</v>
      </c>
      <c r="AH7" s="72">
        <f t="shared" si="2"/>
        <v>10880714.673676332</v>
      </c>
      <c r="AI7" s="72">
        <f t="shared" si="2"/>
        <v>67854760.046416894</v>
      </c>
      <c r="AJ7" s="72">
        <f>SUM(AJ8:AJ158)</f>
        <v>25445535.017406322</v>
      </c>
      <c r="AK7" s="72">
        <f>SUM(AK8:AK158)</f>
        <v>16963690.011604216</v>
      </c>
      <c r="AL7" s="42">
        <f>AA7/($G$7*15*38)</f>
        <v>10.777642606950126</v>
      </c>
      <c r="AM7" s="42">
        <f>AB7/($G$7*15*38)</f>
        <v>0.48168235114860891</v>
      </c>
      <c r="AN7" s="42">
        <f>AI7/($G$7*15*38)</f>
        <v>0.48168235114860913</v>
      </c>
      <c r="AO7" s="42">
        <f>AJ7/($G$7*15*38)</f>
        <v>0.18063088168072833</v>
      </c>
      <c r="AP7" s="42">
        <f>AK7/($G$7*15*38)</f>
        <v>0.12042058778715223</v>
      </c>
      <c r="AQ7" s="42">
        <f>(AA7+AB7+AI7+AJ7+AK7)/($G7*15*38)</f>
        <v>12.042058778715225</v>
      </c>
      <c r="AR7" s="41">
        <f>(SUMPRODUCT($G$8:$G$158,AR8:AR158)*15*38)/($G$7*15*38)</f>
        <v>0</v>
      </c>
      <c r="AS7" s="41">
        <f>(SUMPRODUCT($G$8:$G$158,AS8:AS158)*15*38)/($G$7*15*38)</f>
        <v>0</v>
      </c>
      <c r="AT7" s="42"/>
      <c r="AV7" s="71">
        <f>SUM(AV8:AV158)</f>
        <v>194454.33999999997</v>
      </c>
      <c r="AW7" s="71">
        <f>SUM(AW8:AW158)</f>
        <v>441595.29999999987</v>
      </c>
      <c r="AY7" s="24"/>
      <c r="BA7" s="24"/>
    </row>
    <row r="8" spans="1:53" x14ac:dyDescent="0.35">
      <c r="A8" s="73" t="s">
        <v>29</v>
      </c>
      <c r="B8" s="74">
        <v>831</v>
      </c>
      <c r="C8" s="75" t="s">
        <v>30</v>
      </c>
      <c r="D8" s="138">
        <f>'Under 2s 2026-27 rates'!D4</f>
        <v>11.51</v>
      </c>
      <c r="E8" s="138">
        <f>$D8*100%</f>
        <v>11.51</v>
      </c>
      <c r="F8" s="76">
        <f>ACA!W15</f>
        <v>1.0453075540443006</v>
      </c>
      <c r="G8" s="76">
        <f>'Formula factor data'!AH12</f>
        <v>1043.3699999999999</v>
      </c>
      <c r="H8" s="76">
        <f>'Formula factor data'!AI12</f>
        <v>390.87278910702969</v>
      </c>
      <c r="I8" s="76">
        <f>'Formula factor data'!AJ12</f>
        <v>61.94328679540709</v>
      </c>
      <c r="J8" s="76">
        <f>'Formula factor data'!AK12</f>
        <v>89.239174712943623</v>
      </c>
      <c r="K8" s="76">
        <f>'Formula factor data'!AL12</f>
        <v>113.8122807933194</v>
      </c>
      <c r="L8" s="76">
        <f>'Formula factor data'!AM12</f>
        <v>95.43350339248434</v>
      </c>
      <c r="M8" s="76">
        <f>'Formula factor data'!AN12</f>
        <v>145.87303692588725</v>
      </c>
      <c r="N8" s="76">
        <f>'Formula factor data'!AO12</f>
        <v>124.56726905010437</v>
      </c>
      <c r="O8" s="76">
        <f>'Formula factor data'!AP12</f>
        <v>375.32085189947992</v>
      </c>
      <c r="P8" s="76">
        <f>'Formula factor data'!AQ12</f>
        <v>30.517593946715834</v>
      </c>
      <c r="Q8" s="77">
        <f>$F8*'National calculations'!$E$66</f>
        <v>10.078228483449129</v>
      </c>
      <c r="R8" s="77">
        <f>$F8*'National calculations'!$E$67</f>
        <v>1.8743256358644538</v>
      </c>
      <c r="S8" s="77">
        <f>$F8*'National calculations'!$E$75</f>
        <v>2.0099925585118226</v>
      </c>
      <c r="T8" s="77">
        <f>$F8*'National calculations'!$E$76</f>
        <v>1.5258337670454711</v>
      </c>
      <c r="U8" s="77">
        <f>$F8*'National calculations'!$E$77</f>
        <v>1.4378048958697704</v>
      </c>
      <c r="V8" s="77">
        <f>$F8*'National calculations'!$E$78</f>
        <v>1.3057615891062204</v>
      </c>
      <c r="W8" s="77">
        <f>$F8*'National calculations'!$E$79</f>
        <v>0.83627427616915262</v>
      </c>
      <c r="X8" s="77">
        <f>$F8*'National calculations'!$E$80</f>
        <v>0.68955949087631907</v>
      </c>
      <c r="Y8" s="77">
        <f>$F8*'National calculations'!$E$69</f>
        <v>0.81010415846710082</v>
      </c>
      <c r="Z8" s="77">
        <f>$F8*'National calculations'!$E$70</f>
        <v>4.8789417366043297</v>
      </c>
      <c r="AA8" s="78">
        <f t="shared" ref="AA8:AH39" si="3">G8*Q8*38*15</f>
        <v>5993733.1140825013</v>
      </c>
      <c r="AB8" s="78">
        <f t="shared" si="3"/>
        <v>417595.04672153317</v>
      </c>
      <c r="AC8" s="78">
        <f t="shared" si="3"/>
        <v>70968.16093986317</v>
      </c>
      <c r="AD8" s="78">
        <f t="shared" si="3"/>
        <v>77613.563288559439</v>
      </c>
      <c r="AE8" s="78">
        <f t="shared" si="3"/>
        <v>93274.71708480161</v>
      </c>
      <c r="AF8" s="78">
        <f t="shared" si="3"/>
        <v>71029.639734934215</v>
      </c>
      <c r="AG8" s="78">
        <f t="shared" si="3"/>
        <v>69534.224969641684</v>
      </c>
      <c r="AH8" s="78">
        <f t="shared" si="3"/>
        <v>48961.029296844754</v>
      </c>
      <c r="AI8" s="78">
        <f>SUM(AC8:AH8)</f>
        <v>431381.33531464485</v>
      </c>
      <c r="AJ8" s="78">
        <f t="shared" ref="AJ8:AK39" si="4">O8*Y8*38*15</f>
        <v>173307.92024341464</v>
      </c>
      <c r="AK8" s="78">
        <f t="shared" si="4"/>
        <v>84869.330800204043</v>
      </c>
      <c r="AL8" s="77">
        <f t="shared" ref="AL8:AL39" si="5">AA8/($G8*15*38)</f>
        <v>10.078228483449129</v>
      </c>
      <c r="AM8" s="77">
        <f t="shared" ref="AM8:AM39" si="6">AB8/($G8*15*38)</f>
        <v>0.70216978539266595</v>
      </c>
      <c r="AN8" s="77">
        <f t="shared" ref="AN8:AN39" si="7">AI8/($G8*15*38)</f>
        <v>0.72535089201446401</v>
      </c>
      <c r="AO8" s="77">
        <f t="shared" ref="AO8:AO39" si="8">AJ8/($G8*15*38)</f>
        <v>0.29141050910337041</v>
      </c>
      <c r="AP8" s="77">
        <f t="shared" ref="AP8:AP39" si="9">AK8/($G8*15*38)</f>
        <v>0.14270446994582509</v>
      </c>
      <c r="AQ8" s="77">
        <f>(AA8+AB8+AI8+AJ8+AK8)/($G8*15*38)</f>
        <v>11.939864139905453</v>
      </c>
      <c r="AR8" s="77">
        <v>0</v>
      </c>
      <c r="AS8" s="77">
        <v>0</v>
      </c>
      <c r="AT8" s="77">
        <f t="shared" ref="AT8:AT39" si="10">ROUND(AQ8+AR8,2)</f>
        <v>11.94</v>
      </c>
      <c r="AU8" s="221"/>
      <c r="AV8" s="76">
        <v>820.94</v>
      </c>
      <c r="AW8" s="76">
        <f t="shared" ref="AW8:AW39" si="11">G8 +AV8</f>
        <v>1864.31</v>
      </c>
      <c r="AY8" s="24"/>
      <c r="BA8" s="24"/>
    </row>
    <row r="9" spans="1:53" x14ac:dyDescent="0.35">
      <c r="A9" s="75" t="s">
        <v>29</v>
      </c>
      <c r="B9" s="74">
        <v>830</v>
      </c>
      <c r="C9" s="75" t="s">
        <v>31</v>
      </c>
      <c r="D9" s="138">
        <f>'Under 2s 2026-27 rates'!D5</f>
        <v>10.51</v>
      </c>
      <c r="E9" s="138">
        <f t="shared" ref="E9:E72" si="12">$D9*100%</f>
        <v>10.51</v>
      </c>
      <c r="F9" s="76">
        <f>ACA!W16</f>
        <v>1.0213945324372915</v>
      </c>
      <c r="G9" s="76">
        <f>'Formula factor data'!AH13</f>
        <v>3888.76</v>
      </c>
      <c r="H9" s="76">
        <f>'Formula factor data'!AI13</f>
        <v>1154.5859349551324</v>
      </c>
      <c r="I9" s="76">
        <f>'Formula factor data'!AJ13</f>
        <v>44.791787290725317</v>
      </c>
      <c r="J9" s="76">
        <f>'Formula factor data'!AK13</f>
        <v>197.65264867970853</v>
      </c>
      <c r="K9" s="76">
        <f>'Formula factor data'!AL13</f>
        <v>202.73108261289732</v>
      </c>
      <c r="L9" s="76">
        <f>'Formula factor data'!AM13</f>
        <v>165.86165225794656</v>
      </c>
      <c r="M9" s="76">
        <f>'Formula factor data'!AN13</f>
        <v>457.36376002298437</v>
      </c>
      <c r="N9" s="76">
        <f>'Formula factor data'!AO13</f>
        <v>347.77115574476977</v>
      </c>
      <c r="O9" s="76">
        <f>'Formula factor data'!AP13</f>
        <v>197.14376732016802</v>
      </c>
      <c r="P9" s="76">
        <f>'Formula factor data'!AQ13</f>
        <v>100.03668287043119</v>
      </c>
      <c r="Q9" s="77">
        <f>$F9*'National calculations'!$E$66</f>
        <v>9.8476734716225529</v>
      </c>
      <c r="R9" s="77">
        <f>$F9*'National calculations'!$E$67</f>
        <v>1.831447547730884</v>
      </c>
      <c r="S9" s="77">
        <f>$F9*'National calculations'!$E$75</f>
        <v>1.9640108803964613</v>
      </c>
      <c r="T9" s="77">
        <f>$F9*'National calculations'!$E$76</f>
        <v>1.4909279676002332</v>
      </c>
      <c r="U9" s="77">
        <f>$F9*'National calculations'!$E$77</f>
        <v>1.4049128925463732</v>
      </c>
      <c r="V9" s="77">
        <f>$F9*'National calculations'!$E$78</f>
        <v>1.2758902799655842</v>
      </c>
      <c r="W9" s="77">
        <f>$F9*'National calculations'!$E$79</f>
        <v>0.81714321301166648</v>
      </c>
      <c r="X9" s="77">
        <f>$F9*'National calculations'!$E$80</f>
        <v>0.67378475458856735</v>
      </c>
      <c r="Y9" s="77">
        <f>$F9*'National calculations'!$E$69</f>
        <v>0.79157177709245063</v>
      </c>
      <c r="Z9" s="77">
        <f>$F9*'National calculations'!$E$70</f>
        <v>4.7673284236464735</v>
      </c>
      <c r="AA9" s="78">
        <f t="shared" si="3"/>
        <v>21828286.053018946</v>
      </c>
      <c r="AB9" s="78">
        <f t="shared" si="3"/>
        <v>1205301.2401543439</v>
      </c>
      <c r="AC9" s="78">
        <f t="shared" si="3"/>
        <v>50143.787827091423</v>
      </c>
      <c r="AD9" s="78">
        <f t="shared" si="3"/>
        <v>167970.94121849924</v>
      </c>
      <c r="AE9" s="78">
        <f t="shared" si="3"/>
        <v>162347.12165916371</v>
      </c>
      <c r="AF9" s="78">
        <f t="shared" si="3"/>
        <v>120624.12386291911</v>
      </c>
      <c r="AG9" s="78">
        <f t="shared" si="3"/>
        <v>213027.06465675859</v>
      </c>
      <c r="AH9" s="78">
        <f t="shared" si="3"/>
        <v>133564.05461108912</v>
      </c>
      <c r="AI9" s="78">
        <f t="shared" ref="AI9:AI72" si="13">SUM(AC9:AH9)</f>
        <v>847677.09383552126</v>
      </c>
      <c r="AJ9" s="78">
        <f t="shared" si="4"/>
        <v>88950.46207698583</v>
      </c>
      <c r="AK9" s="78">
        <f t="shared" si="4"/>
        <v>271837.40134364349</v>
      </c>
      <c r="AL9" s="77">
        <f t="shared" si="5"/>
        <v>9.8476734716225529</v>
      </c>
      <c r="AM9" s="77">
        <f t="shared" si="6"/>
        <v>0.54376294222789445</v>
      </c>
      <c r="AN9" s="77">
        <f t="shared" si="7"/>
        <v>0.38242339362744648</v>
      </c>
      <c r="AO9" s="77">
        <f t="shared" si="8"/>
        <v>4.0129358006234891E-2</v>
      </c>
      <c r="AP9" s="77">
        <f t="shared" si="9"/>
        <v>0.12263747869642633</v>
      </c>
      <c r="AQ9" s="77">
        <f t="shared" ref="AQ9:AQ72" si="14">(AA9+AB9+AI9+AJ9+AK9)/($G9*15*38)</f>
        <v>10.936626644180555</v>
      </c>
      <c r="AR9" s="77">
        <v>0</v>
      </c>
      <c r="AS9" s="77">
        <v>0</v>
      </c>
      <c r="AT9" s="77">
        <f t="shared" si="10"/>
        <v>10.94</v>
      </c>
      <c r="AU9" s="221"/>
      <c r="AV9" s="76">
        <v>3059.74</v>
      </c>
      <c r="AW9" s="76">
        <f t="shared" si="11"/>
        <v>6948.5</v>
      </c>
      <c r="AY9" s="24"/>
      <c r="BA9" s="24"/>
    </row>
    <row r="10" spans="1:53" x14ac:dyDescent="0.35">
      <c r="A10" s="75" t="s">
        <v>29</v>
      </c>
      <c r="B10" s="74">
        <v>856</v>
      </c>
      <c r="C10" s="75" t="s">
        <v>32</v>
      </c>
      <c r="D10" s="138">
        <f>'Under 2s 2026-27 rates'!D6</f>
        <v>11.27</v>
      </c>
      <c r="E10" s="138">
        <f t="shared" si="12"/>
        <v>11.27</v>
      </c>
      <c r="F10" s="76">
        <f>ACA!W17</f>
        <v>1.0334622894073724</v>
      </c>
      <c r="G10" s="76">
        <f>'Formula factor data'!AH14</f>
        <v>907.98</v>
      </c>
      <c r="H10" s="76">
        <f>'Formula factor data'!AI14</f>
        <v>239.1701736560133</v>
      </c>
      <c r="I10" s="76">
        <f>'Formula factor data'!AJ14</f>
        <v>86.113830845771147</v>
      </c>
      <c r="J10" s="76">
        <f>'Formula factor data'!AK14</f>
        <v>77.819880597014929</v>
      </c>
      <c r="K10" s="76">
        <f>'Formula factor data'!AL14</f>
        <v>84.079004975124377</v>
      </c>
      <c r="L10" s="76">
        <f>'Formula factor data'!AM14</f>
        <v>83.224378109452729</v>
      </c>
      <c r="M10" s="76">
        <f>'Formula factor data'!AN14</f>
        <v>125.30457711442787</v>
      </c>
      <c r="N10" s="76">
        <f>'Formula factor data'!AO14</f>
        <v>151.62708457711443</v>
      </c>
      <c r="O10" s="76">
        <f>'Formula factor data'!AP14</f>
        <v>534.56405376641408</v>
      </c>
      <c r="P10" s="76">
        <f>'Formula factor data'!AQ14</f>
        <v>16.161204860516857</v>
      </c>
      <c r="Q10" s="77">
        <f>$F10*'National calculations'!$E$66</f>
        <v>9.9640235463509477</v>
      </c>
      <c r="R10" s="77">
        <f>$F10*'National calculations'!$E$67</f>
        <v>1.8530860656664829</v>
      </c>
      <c r="S10" s="77">
        <f>$F10*'National calculations'!$E$75</f>
        <v>1.9872156315856637</v>
      </c>
      <c r="T10" s="77">
        <f>$F10*'National calculations'!$E$76</f>
        <v>1.5085432531745182</v>
      </c>
      <c r="U10" s="77">
        <f>$F10*'National calculations'!$E$77</f>
        <v>1.4215119116452188</v>
      </c>
      <c r="V10" s="77">
        <f>$F10*'National calculations'!$E$78</f>
        <v>1.2909648993512703</v>
      </c>
      <c r="W10" s="77">
        <f>$F10*'National calculations'!$E$79</f>
        <v>0.82679774452834198</v>
      </c>
      <c r="X10" s="77">
        <f>$F10*'National calculations'!$E$80</f>
        <v>0.681745508646177</v>
      </c>
      <c r="Y10" s="77">
        <f>$F10*'National calculations'!$E$69</f>
        <v>0.80092418258020293</v>
      </c>
      <c r="Z10" s="77">
        <f>$F10*'National calculations'!$E$70</f>
        <v>4.8236543182798055</v>
      </c>
      <c r="AA10" s="78">
        <f t="shared" si="3"/>
        <v>5156866.4367809687</v>
      </c>
      <c r="AB10" s="78">
        <f t="shared" si="3"/>
        <v>252625.66219124498</v>
      </c>
      <c r="AC10" s="78">
        <f t="shared" si="3"/>
        <v>97542.24792889088</v>
      </c>
      <c r="AD10" s="78">
        <f t="shared" si="3"/>
        <v>66914.953827359874</v>
      </c>
      <c r="AE10" s="78">
        <f t="shared" si="3"/>
        <v>68126.005042107645</v>
      </c>
      <c r="AF10" s="78">
        <f t="shared" si="3"/>
        <v>61240.658018495778</v>
      </c>
      <c r="AG10" s="78">
        <f t="shared" si="3"/>
        <v>59052.878790253395</v>
      </c>
      <c r="AH10" s="78">
        <f t="shared" si="3"/>
        <v>58921.517822750218</v>
      </c>
      <c r="AI10" s="78">
        <f t="shared" si="13"/>
        <v>411798.26142985775</v>
      </c>
      <c r="AJ10" s="78">
        <f t="shared" si="4"/>
        <v>244042.80834578618</v>
      </c>
      <c r="AK10" s="78">
        <f t="shared" si="4"/>
        <v>44434.957400000931</v>
      </c>
      <c r="AL10" s="77">
        <f t="shared" si="5"/>
        <v>9.9640235463509477</v>
      </c>
      <c r="AM10" s="77">
        <f t="shared" si="6"/>
        <v>0.48811968999866867</v>
      </c>
      <c r="AN10" s="77">
        <f t="shared" si="7"/>
        <v>0.79567070885682567</v>
      </c>
      <c r="AO10" s="77">
        <f t="shared" si="8"/>
        <v>0.47153602259920357</v>
      </c>
      <c r="AP10" s="77">
        <f t="shared" si="9"/>
        <v>8.5856588927109317E-2</v>
      </c>
      <c r="AQ10" s="77">
        <f t="shared" si="14"/>
        <v>11.805206556732754</v>
      </c>
      <c r="AR10" s="77">
        <v>0</v>
      </c>
      <c r="AS10" s="77">
        <v>0</v>
      </c>
      <c r="AT10" s="77">
        <f t="shared" si="10"/>
        <v>11.81</v>
      </c>
      <c r="AU10" s="221"/>
      <c r="AV10" s="76">
        <v>714.42</v>
      </c>
      <c r="AW10" s="76">
        <f t="shared" si="11"/>
        <v>1622.4</v>
      </c>
      <c r="AY10" s="24"/>
      <c r="BA10" s="24"/>
    </row>
    <row r="11" spans="1:53" x14ac:dyDescent="0.35">
      <c r="A11" s="75" t="s">
        <v>29</v>
      </c>
      <c r="B11" s="74">
        <v>855</v>
      </c>
      <c r="C11" s="75" t="s">
        <v>33</v>
      </c>
      <c r="D11" s="138">
        <f>'Under 2s 2026-27 rates'!D7</f>
        <v>10.18</v>
      </c>
      <c r="E11" s="138">
        <f t="shared" si="12"/>
        <v>10.18</v>
      </c>
      <c r="F11" s="76">
        <f>ACA!W18</f>
        <v>1.0392906198105061</v>
      </c>
      <c r="G11" s="76">
        <f>'Formula factor data'!AH15</f>
        <v>4073.29</v>
      </c>
      <c r="H11" s="76">
        <f>'Formula factor data'!AI15</f>
        <v>669.78754694035479</v>
      </c>
      <c r="I11" s="76">
        <f>'Formula factor data'!AJ15</f>
        <v>11.8278608960177</v>
      </c>
      <c r="J11" s="76">
        <f>'Formula factor data'!AK15</f>
        <v>37.398569690265489</v>
      </c>
      <c r="K11" s="76">
        <f>'Formula factor data'!AL15</f>
        <v>48.212613938053103</v>
      </c>
      <c r="L11" s="76">
        <f>'Formula factor data'!AM15</f>
        <v>62.180754424778762</v>
      </c>
      <c r="M11" s="76">
        <f>'Formula factor data'!AN15</f>
        <v>197.24366122787609</v>
      </c>
      <c r="N11" s="76">
        <f>'Formula factor data'!AO15</f>
        <v>305.04616482300884</v>
      </c>
      <c r="O11" s="76">
        <f>'Formula factor data'!AP15</f>
        <v>445.24594297397505</v>
      </c>
      <c r="P11" s="76">
        <f>'Formula factor data'!AQ15</f>
        <v>87.44762592932922</v>
      </c>
      <c r="Q11" s="77">
        <f>$F11*'National calculations'!$E$66</f>
        <v>10.020216812392652</v>
      </c>
      <c r="R11" s="77">
        <f>$F11*'National calculations'!$E$67</f>
        <v>1.8635367593849161</v>
      </c>
      <c r="S11" s="77">
        <f>$F11*'National calculations'!$E$75</f>
        <v>1.998422764542392</v>
      </c>
      <c r="T11" s="77">
        <f>$F11*'National calculations'!$E$76</f>
        <v>1.5170508577548083</v>
      </c>
      <c r="U11" s="77">
        <f>$F11*'National calculations'!$E$77</f>
        <v>1.4295286928843383</v>
      </c>
      <c r="V11" s="77">
        <f>$F11*'National calculations'!$E$78</f>
        <v>1.2982454455786341</v>
      </c>
      <c r="W11" s="77">
        <f>$F11*'National calculations'!$E$79</f>
        <v>0.83146056626946241</v>
      </c>
      <c r="X11" s="77">
        <f>$F11*'National calculations'!$E$80</f>
        <v>0.68559029148534656</v>
      </c>
      <c r="Y11" s="77">
        <f>$F11*'National calculations'!$E$69</f>
        <v>0.80544108736887599</v>
      </c>
      <c r="Z11" s="77">
        <f>$F11*'National calculations'!$E$70</f>
        <v>4.8508578760734418</v>
      </c>
      <c r="AA11" s="78">
        <f t="shared" si="3"/>
        <v>23264691.895657994</v>
      </c>
      <c r="AB11" s="78">
        <f t="shared" si="3"/>
        <v>711459.01737991255</v>
      </c>
      <c r="AC11" s="78">
        <f t="shared" si="3"/>
        <v>13473.12788815225</v>
      </c>
      <c r="AD11" s="78">
        <f t="shared" si="3"/>
        <v>32339.253369629532</v>
      </c>
      <c r="AE11" s="78">
        <f t="shared" si="3"/>
        <v>39285.1495405393</v>
      </c>
      <c r="AF11" s="78">
        <f t="shared" si="3"/>
        <v>46013.752303729139</v>
      </c>
      <c r="AG11" s="78">
        <f t="shared" si="3"/>
        <v>93480.185966827354</v>
      </c>
      <c r="AH11" s="78">
        <f t="shared" si="3"/>
        <v>119207.9127627714</v>
      </c>
      <c r="AI11" s="78">
        <f t="shared" si="13"/>
        <v>343799.38183164899</v>
      </c>
      <c r="AJ11" s="78">
        <f t="shared" si="4"/>
        <v>204413.0445796572</v>
      </c>
      <c r="AK11" s="78">
        <f t="shared" si="4"/>
        <v>241791.72284043016</v>
      </c>
      <c r="AL11" s="77">
        <f t="shared" si="5"/>
        <v>10.020216812392652</v>
      </c>
      <c r="AM11" s="77">
        <f t="shared" si="6"/>
        <v>0.30642888542225105</v>
      </c>
      <c r="AN11" s="77">
        <f t="shared" si="7"/>
        <v>0.1480760786074557</v>
      </c>
      <c r="AO11" s="77">
        <f t="shared" si="8"/>
        <v>8.804170006445379E-2</v>
      </c>
      <c r="AP11" s="77">
        <f t="shared" si="9"/>
        <v>0.10414087997250646</v>
      </c>
      <c r="AQ11" s="77">
        <f t="shared" si="14"/>
        <v>10.666904356459321</v>
      </c>
      <c r="AR11" s="77">
        <v>0</v>
      </c>
      <c r="AS11" s="77">
        <v>0</v>
      </c>
      <c r="AT11" s="77">
        <f t="shared" si="10"/>
        <v>10.67</v>
      </c>
      <c r="AU11" s="221"/>
      <c r="AV11" s="76">
        <v>3204.93</v>
      </c>
      <c r="AW11" s="76">
        <f t="shared" si="11"/>
        <v>7278.2199999999993</v>
      </c>
      <c r="AY11" s="24"/>
      <c r="BA11" s="24"/>
    </row>
    <row r="12" spans="1:53" x14ac:dyDescent="0.35">
      <c r="A12" s="75" t="s">
        <v>29</v>
      </c>
      <c r="B12" s="74">
        <v>925</v>
      </c>
      <c r="C12" s="75" t="s">
        <v>34</v>
      </c>
      <c r="D12" s="138">
        <f>'Under 2s 2026-27 rates'!D8</f>
        <v>10.58</v>
      </c>
      <c r="E12" s="138">
        <f t="shared" si="12"/>
        <v>10.58</v>
      </c>
      <c r="F12" s="76">
        <f>ACA!W19</f>
        <v>1.0190416484567622</v>
      </c>
      <c r="G12" s="76">
        <f>'Formula factor data'!AH16</f>
        <v>3256.16</v>
      </c>
      <c r="H12" s="76">
        <f>'Formula factor data'!AI16</f>
        <v>952.21625566752925</v>
      </c>
      <c r="I12" s="76">
        <f>'Formula factor data'!AJ16</f>
        <v>81.54538181410723</v>
      </c>
      <c r="J12" s="76">
        <f>'Formula factor data'!AK16</f>
        <v>171.11760210656058</v>
      </c>
      <c r="K12" s="76">
        <f>'Formula factor data'!AL16</f>
        <v>174.94859319849849</v>
      </c>
      <c r="L12" s="76">
        <f>'Formula factor data'!AM16</f>
        <v>132.53404896632864</v>
      </c>
      <c r="M12" s="76">
        <f>'Formula factor data'!AN16</f>
        <v>296.08088296263094</v>
      </c>
      <c r="N12" s="76">
        <f>'Formula factor data'!AO16</f>
        <v>336.12386128074399</v>
      </c>
      <c r="O12" s="76">
        <f>'Formula factor data'!AP16</f>
        <v>423.84046912046398</v>
      </c>
      <c r="P12" s="76">
        <f>'Formula factor data'!AQ16</f>
        <v>73.913986732044989</v>
      </c>
      <c r="Q12" s="77">
        <f>$F12*'National calculations'!$E$66</f>
        <v>9.8249883754907241</v>
      </c>
      <c r="R12" s="77">
        <f>$F12*'National calculations'!$E$67</f>
        <v>1.8272286259926278</v>
      </c>
      <c r="S12" s="77">
        <f>$F12*'National calculations'!$E$75</f>
        <v>1.9594865858253487</v>
      </c>
      <c r="T12" s="77">
        <f>$F12*'National calculations'!$E$76</f>
        <v>1.4874934666119433</v>
      </c>
      <c r="U12" s="77">
        <f>$F12*'National calculations'!$E$77</f>
        <v>1.4016765358458694</v>
      </c>
      <c r="V12" s="77">
        <f>$F12*'National calculations'!$E$78</f>
        <v>1.2729511396967592</v>
      </c>
      <c r="W12" s="77">
        <f>$F12*'National calculations'!$E$79</f>
        <v>0.8152608422776999</v>
      </c>
      <c r="X12" s="77">
        <f>$F12*'National calculations'!$E$80</f>
        <v>0.67223262433424402</v>
      </c>
      <c r="Y12" s="77">
        <f>$F12*'National calculations'!$E$69</f>
        <v>0.78974831270664103</v>
      </c>
      <c r="Z12" s="77">
        <f>$F12*'National calculations'!$E$70</f>
        <v>4.7563464080573024</v>
      </c>
      <c r="AA12" s="78">
        <f t="shared" si="3"/>
        <v>18235288.464780591</v>
      </c>
      <c r="AB12" s="78">
        <f t="shared" si="3"/>
        <v>991752.57627999783</v>
      </c>
      <c r="AC12" s="78">
        <f t="shared" si="3"/>
        <v>91078.636626427193</v>
      </c>
      <c r="AD12" s="78">
        <f t="shared" si="3"/>
        <v>145085.69963881225</v>
      </c>
      <c r="AE12" s="78">
        <f t="shared" si="3"/>
        <v>139776.16269738038</v>
      </c>
      <c r="AF12" s="78">
        <f t="shared" si="3"/>
        <v>96164.340147779047</v>
      </c>
      <c r="AG12" s="78">
        <f t="shared" si="3"/>
        <v>137588.39551507056</v>
      </c>
      <c r="AH12" s="78">
        <f t="shared" si="3"/>
        <v>128793.45246096494</v>
      </c>
      <c r="AI12" s="78">
        <f t="shared" si="13"/>
        <v>738486.68708643434</v>
      </c>
      <c r="AJ12" s="78">
        <f t="shared" si="4"/>
        <v>190794.55834646622</v>
      </c>
      <c r="AK12" s="78">
        <f t="shared" si="4"/>
        <v>200389.49941994966</v>
      </c>
      <c r="AL12" s="77">
        <f t="shared" si="5"/>
        <v>9.8249883754907259</v>
      </c>
      <c r="AM12" s="77">
        <f t="shared" si="6"/>
        <v>0.53434622392364761</v>
      </c>
      <c r="AN12" s="77">
        <f t="shared" si="7"/>
        <v>0.39788913293542327</v>
      </c>
      <c r="AO12" s="77">
        <f t="shared" si="8"/>
        <v>0.10279817187873988</v>
      </c>
      <c r="AP12" s="77">
        <f t="shared" si="9"/>
        <v>0.10796782876092002</v>
      </c>
      <c r="AQ12" s="77">
        <f t="shared" si="14"/>
        <v>10.967989732989457</v>
      </c>
      <c r="AR12" s="77">
        <v>0</v>
      </c>
      <c r="AS12" s="77">
        <v>0</v>
      </c>
      <c r="AT12" s="77">
        <f t="shared" si="10"/>
        <v>10.97</v>
      </c>
      <c r="AU12" s="221"/>
      <c r="AV12" s="76">
        <v>2561.9899999999998</v>
      </c>
      <c r="AW12" s="76">
        <f t="shared" si="11"/>
        <v>5818.15</v>
      </c>
      <c r="AY12" s="24"/>
      <c r="BA12" s="24"/>
    </row>
    <row r="13" spans="1:53" x14ac:dyDescent="0.35">
      <c r="A13" s="75" t="s">
        <v>29</v>
      </c>
      <c r="B13" s="74">
        <v>940</v>
      </c>
      <c r="C13" s="75" t="s">
        <v>35</v>
      </c>
      <c r="D13" s="138">
        <f>'Under 2s 2026-27 rates'!D9</f>
        <v>10.86</v>
      </c>
      <c r="E13" s="138">
        <f t="shared" si="12"/>
        <v>10.86</v>
      </c>
      <c r="F13" s="76">
        <f>ACA!W20</f>
        <v>1.0587966529722197</v>
      </c>
      <c r="G13" s="76">
        <f>'Formula factor data'!AH17</f>
        <v>1604.99</v>
      </c>
      <c r="H13" s="76">
        <f>'Formula factor data'!AI17</f>
        <v>322.14507230404439</v>
      </c>
      <c r="I13" s="76">
        <f>'Formula factor data'!AJ17</f>
        <v>27.687287331323216</v>
      </c>
      <c r="J13" s="76">
        <f>'Formula factor data'!AK17</f>
        <v>62.831895605753552</v>
      </c>
      <c r="K13" s="76">
        <f>'Formula factor data'!AL17</f>
        <v>61.562564381394893</v>
      </c>
      <c r="L13" s="76">
        <f>'Formula factor data'!AM17</f>
        <v>99.959833918244286</v>
      </c>
      <c r="M13" s="76">
        <f>'Formula factor data'!AN17</f>
        <v>230.46295042261875</v>
      </c>
      <c r="N13" s="76">
        <f>'Formula factor data'!AO17</f>
        <v>105.59249122633582</v>
      </c>
      <c r="O13" s="76">
        <f>'Formula factor data'!AP17</f>
        <v>337.75006322312402</v>
      </c>
      <c r="P13" s="76">
        <f>'Formula factor data'!AQ17</f>
        <v>34.058351874540556</v>
      </c>
      <c r="Q13" s="77">
        <f>$F13*'National calculations'!$E$66</f>
        <v>10.208282284845131</v>
      </c>
      <c r="R13" s="77">
        <f>$F13*'National calculations'!$E$67</f>
        <v>1.8985127412072695</v>
      </c>
      <c r="S13" s="77">
        <f>$F13*'National calculations'!$E$75</f>
        <v>2.0359303682609697</v>
      </c>
      <c r="T13" s="77">
        <f>$F13*'National calculations'!$E$76</f>
        <v>1.5455237832054074</v>
      </c>
      <c r="U13" s="77">
        <f>$F13*'National calculations'!$E$77</f>
        <v>1.4563589495589411</v>
      </c>
      <c r="V13" s="77">
        <f>$F13*'National calculations'!$E$78</f>
        <v>1.3226116990892429</v>
      </c>
      <c r="W13" s="77">
        <f>$F13*'National calculations'!$E$79</f>
        <v>0.84706591964142541</v>
      </c>
      <c r="X13" s="77">
        <f>$F13*'National calculations'!$E$80</f>
        <v>0.69845786356398265</v>
      </c>
      <c r="Y13" s="77">
        <f>$F13*'National calculations'!$E$69</f>
        <v>0.82055809146816105</v>
      </c>
      <c r="Z13" s="77">
        <f>$F13*'National calculations'!$E$70</f>
        <v>4.9419017023043574</v>
      </c>
      <c r="AA13" s="78">
        <f t="shared" si="3"/>
        <v>9338988.8610815443</v>
      </c>
      <c r="AB13" s="78">
        <f t="shared" si="3"/>
        <v>348610.01884322823</v>
      </c>
      <c r="AC13" s="78">
        <f t="shared" si="3"/>
        <v>32130.551782786653</v>
      </c>
      <c r="AD13" s="78">
        <f t="shared" si="3"/>
        <v>55351.667731465714</v>
      </c>
      <c r="AE13" s="78">
        <f t="shared" si="3"/>
        <v>51104.599208946485</v>
      </c>
      <c r="AF13" s="78">
        <f t="shared" si="3"/>
        <v>75358.586094193932</v>
      </c>
      <c r="AG13" s="78">
        <f t="shared" si="3"/>
        <v>111273.86729451672</v>
      </c>
      <c r="AH13" s="78">
        <f t="shared" si="3"/>
        <v>42038.586323296709</v>
      </c>
      <c r="AI13" s="78">
        <f t="shared" si="13"/>
        <v>367257.85843520617</v>
      </c>
      <c r="AJ13" s="78">
        <f t="shared" si="4"/>
        <v>157971.82194482189</v>
      </c>
      <c r="AK13" s="78">
        <f t="shared" si="4"/>
        <v>95938.425450689479</v>
      </c>
      <c r="AL13" s="77">
        <f t="shared" si="5"/>
        <v>10.208282284845131</v>
      </c>
      <c r="AM13" s="77">
        <f t="shared" si="6"/>
        <v>0.38105939867934713</v>
      </c>
      <c r="AN13" s="77">
        <f t="shared" si="7"/>
        <v>0.40144301979605296</v>
      </c>
      <c r="AO13" s="77">
        <f t="shared" si="8"/>
        <v>0.1726761831984108</v>
      </c>
      <c r="AP13" s="77">
        <f t="shared" si="9"/>
        <v>0.10486858304816403</v>
      </c>
      <c r="AQ13" s="77">
        <f t="shared" si="14"/>
        <v>11.268329469567107</v>
      </c>
      <c r="AR13" s="77">
        <v>0</v>
      </c>
      <c r="AS13" s="77">
        <v>0</v>
      </c>
      <c r="AT13" s="77">
        <f t="shared" si="10"/>
        <v>11.27</v>
      </c>
      <c r="AU13" s="221"/>
      <c r="AV13" s="76">
        <v>1262.83</v>
      </c>
      <c r="AW13" s="76">
        <f t="shared" si="11"/>
        <v>2867.8199999999997</v>
      </c>
      <c r="AY13" s="24"/>
      <c r="BA13" s="24"/>
    </row>
    <row r="14" spans="1:53" x14ac:dyDescent="0.35">
      <c r="A14" s="75" t="s">
        <v>29</v>
      </c>
      <c r="B14" s="74">
        <v>892</v>
      </c>
      <c r="C14" s="75" t="s">
        <v>36</v>
      </c>
      <c r="D14" s="138">
        <f>'Under 2s 2026-27 rates'!D10</f>
        <v>11.78</v>
      </c>
      <c r="E14" s="138">
        <f t="shared" si="12"/>
        <v>11.78</v>
      </c>
      <c r="F14" s="76">
        <f>ACA!W21</f>
        <v>1.0389808620275578</v>
      </c>
      <c r="G14" s="76">
        <f>'Formula factor data'!AH18</f>
        <v>903.68</v>
      </c>
      <c r="H14" s="76">
        <f>'Formula factor data'!AI18</f>
        <v>337.18320376103657</v>
      </c>
      <c r="I14" s="76">
        <f>'Formula factor data'!AJ18</f>
        <v>87.28188506512241</v>
      </c>
      <c r="J14" s="76">
        <f>'Formula factor data'!AK18</f>
        <v>199.41363782154082</v>
      </c>
      <c r="K14" s="76">
        <f>'Formula factor data'!AL18</f>
        <v>178.96929774897015</v>
      </c>
      <c r="L14" s="76">
        <f>'Formula factor data'!AM18</f>
        <v>117.49688569575412</v>
      </c>
      <c r="M14" s="76">
        <f>'Formula factor data'!AN18</f>
        <v>72.685981140547824</v>
      </c>
      <c r="N14" s="76">
        <f>'Formula factor data'!AO18</f>
        <v>67.501700849666719</v>
      </c>
      <c r="O14" s="76">
        <f>'Formula factor data'!AP18</f>
        <v>359.25632222284798</v>
      </c>
      <c r="P14" s="76">
        <f>'Formula factor data'!AQ18</f>
        <v>22.00765871682902</v>
      </c>
      <c r="Q14" s="77">
        <f>$F14*'National calculations'!$E$66</f>
        <v>10.017230313635419</v>
      </c>
      <c r="R14" s="77">
        <f>$F14*'National calculations'!$E$67</f>
        <v>1.8629813372498305</v>
      </c>
      <c r="S14" s="77">
        <f>$F14*'National calculations'!$E$75</f>
        <v>1.9978271399950918</v>
      </c>
      <c r="T14" s="77">
        <f>$F14*'National calculations'!$E$76</f>
        <v>1.5165987048137921</v>
      </c>
      <c r="U14" s="77">
        <f>$F14*'National calculations'!$E$77</f>
        <v>1.4291026256899191</v>
      </c>
      <c r="V14" s="77">
        <f>$F14*'National calculations'!$E$78</f>
        <v>1.2978585070041107</v>
      </c>
      <c r="W14" s="77">
        <f>$F14*'National calculations'!$E$79</f>
        <v>0.8312127516767901</v>
      </c>
      <c r="X14" s="77">
        <f>$F14*'National calculations'!$E$80</f>
        <v>0.68538595313700268</v>
      </c>
      <c r="Y14" s="77">
        <f>$F14*'National calculations'!$E$69</f>
        <v>0.80520102781213299</v>
      </c>
      <c r="Z14" s="77">
        <f>$F14*'National calculations'!$E$70</f>
        <v>4.8494120908883858</v>
      </c>
      <c r="AA14" s="78">
        <f t="shared" si="3"/>
        <v>5159851.2932008514</v>
      </c>
      <c r="AB14" s="78">
        <f t="shared" si="3"/>
        <v>358054.62902932329</v>
      </c>
      <c r="AC14" s="78">
        <f t="shared" si="3"/>
        <v>99393.247723429275</v>
      </c>
      <c r="AD14" s="78">
        <f t="shared" si="3"/>
        <v>172385.36496014262</v>
      </c>
      <c r="AE14" s="78">
        <f t="shared" si="3"/>
        <v>145786.33119863248</v>
      </c>
      <c r="AF14" s="78">
        <f t="shared" si="3"/>
        <v>86921.76960863272</v>
      </c>
      <c r="AG14" s="78">
        <f t="shared" si="3"/>
        <v>34437.983203532356</v>
      </c>
      <c r="AH14" s="78">
        <f t="shared" si="3"/>
        <v>26370.889017874058</v>
      </c>
      <c r="AI14" s="78">
        <f t="shared" si="13"/>
        <v>565295.58571224345</v>
      </c>
      <c r="AJ14" s="78">
        <f t="shared" si="4"/>
        <v>164885.92914405107</v>
      </c>
      <c r="AK14" s="78">
        <f t="shared" si="4"/>
        <v>60832.797575915421</v>
      </c>
      <c r="AL14" s="77">
        <f t="shared" si="5"/>
        <v>10.017230313635419</v>
      </c>
      <c r="AM14" s="77">
        <f t="shared" si="6"/>
        <v>0.69511997149535021</v>
      </c>
      <c r="AN14" s="77">
        <f t="shared" si="7"/>
        <v>1.0974533480882913</v>
      </c>
      <c r="AO14" s="77">
        <f t="shared" si="8"/>
        <v>0.32010618792254336</v>
      </c>
      <c r="AP14" s="77">
        <f t="shared" si="9"/>
        <v>0.11809955545495732</v>
      </c>
      <c r="AQ14" s="77">
        <f t="shared" si="14"/>
        <v>12.248009376596562</v>
      </c>
      <c r="AR14" s="77">
        <v>0</v>
      </c>
      <c r="AS14" s="77">
        <v>0</v>
      </c>
      <c r="AT14" s="77">
        <f t="shared" si="10"/>
        <v>12.25</v>
      </c>
      <c r="AU14" s="221"/>
      <c r="AV14" s="76">
        <v>711.03</v>
      </c>
      <c r="AW14" s="76">
        <f t="shared" si="11"/>
        <v>1614.71</v>
      </c>
      <c r="AY14" s="24"/>
      <c r="BA14" s="24"/>
    </row>
    <row r="15" spans="1:53" x14ac:dyDescent="0.35">
      <c r="A15" s="75" t="s">
        <v>29</v>
      </c>
      <c r="B15" s="74">
        <v>891</v>
      </c>
      <c r="C15" s="75" t="s">
        <v>37</v>
      </c>
      <c r="D15" s="138">
        <f>'Under 2s 2026-27 rates'!D11</f>
        <v>10.66</v>
      </c>
      <c r="E15" s="138">
        <f t="shared" si="12"/>
        <v>10.66</v>
      </c>
      <c r="F15" s="76">
        <f>ACA!W22</f>
        <v>1.0415599185324389</v>
      </c>
      <c r="G15" s="76">
        <f>'Formula factor data'!AH19</f>
        <v>4587.8100000000004</v>
      </c>
      <c r="H15" s="76">
        <f>'Formula factor data'!AI19</f>
        <v>1044.2770098843137</v>
      </c>
      <c r="I15" s="76">
        <f>'Formula factor data'!AJ19</f>
        <v>65.305333621871171</v>
      </c>
      <c r="J15" s="76">
        <f>'Formula factor data'!AK19</f>
        <v>284.05613864242952</v>
      </c>
      <c r="K15" s="76">
        <f>'Formula factor data'!AL19</f>
        <v>157.96830700425593</v>
      </c>
      <c r="L15" s="76">
        <f>'Formula factor data'!AM19</f>
        <v>261.33164755103519</v>
      </c>
      <c r="M15" s="76">
        <f>'Formula factor data'!AN19</f>
        <v>582.01172329221674</v>
      </c>
      <c r="N15" s="76">
        <f>'Formula factor data'!AO19</f>
        <v>458.45922240276224</v>
      </c>
      <c r="O15" s="76">
        <f>'Formula factor data'!AP19</f>
        <v>589.76961589619395</v>
      </c>
      <c r="P15" s="76">
        <f>'Formula factor data'!AQ19</f>
        <v>103.76520492688901</v>
      </c>
      <c r="Q15" s="77">
        <f>$F15*'National calculations'!$E$66</f>
        <v>10.042096029593708</v>
      </c>
      <c r="R15" s="77">
        <f>$F15*'National calculations'!$E$67</f>
        <v>1.8676058056225491</v>
      </c>
      <c r="S15" s="77">
        <f>$F15*'National calculations'!$E$75</f>
        <v>2.0027863353656179</v>
      </c>
      <c r="T15" s="77">
        <f>$F15*'National calculations'!$E$76</f>
        <v>1.5203633494746294</v>
      </c>
      <c r="U15" s="77">
        <f>$F15*'National calculations'!$E$77</f>
        <v>1.4326500793126313</v>
      </c>
      <c r="V15" s="77">
        <f>$F15*'National calculations'!$E$78</f>
        <v>1.3010801740696349</v>
      </c>
      <c r="W15" s="77">
        <f>$F15*'National calculations'!$E$79</f>
        <v>0.83327606653897979</v>
      </c>
      <c r="X15" s="77">
        <f>$F15*'National calculations'!$E$80</f>
        <v>0.68708728293565036</v>
      </c>
      <c r="Y15" s="77">
        <f>$F15*'National calculations'!$E$69</f>
        <v>0.8071997739146004</v>
      </c>
      <c r="Z15" s="77">
        <f>$F15*'National calculations'!$E$70</f>
        <v>4.8614497599686883</v>
      </c>
      <c r="AA15" s="78">
        <f t="shared" si="3"/>
        <v>26260600.293752279</v>
      </c>
      <c r="AB15" s="78">
        <f t="shared" si="3"/>
        <v>1111669.749612717</v>
      </c>
      <c r="AC15" s="78">
        <f t="shared" si="3"/>
        <v>74551.798988494571</v>
      </c>
      <c r="AD15" s="78">
        <f t="shared" si="3"/>
        <v>246165.06915958331</v>
      </c>
      <c r="AE15" s="78">
        <f t="shared" si="3"/>
        <v>128998.58530836171</v>
      </c>
      <c r="AF15" s="78">
        <f t="shared" si="3"/>
        <v>193807.65252679505</v>
      </c>
      <c r="AG15" s="78">
        <f t="shared" si="3"/>
        <v>276436.57049477159</v>
      </c>
      <c r="AH15" s="78">
        <f t="shared" si="3"/>
        <v>179550.85583077781</v>
      </c>
      <c r="AI15" s="78">
        <f t="shared" si="13"/>
        <v>1099510.5323087841</v>
      </c>
      <c r="AJ15" s="78">
        <f t="shared" si="4"/>
        <v>271355.28334947187</v>
      </c>
      <c r="AK15" s="78">
        <f t="shared" si="4"/>
        <v>287536.11843340803</v>
      </c>
      <c r="AL15" s="77">
        <f t="shared" si="5"/>
        <v>10.042096029593708</v>
      </c>
      <c r="AM15" s="77">
        <f t="shared" si="6"/>
        <v>0.42510431040912761</v>
      </c>
      <c r="AN15" s="77">
        <f t="shared" si="7"/>
        <v>0.42045460604422619</v>
      </c>
      <c r="AO15" s="77">
        <f t="shared" si="8"/>
        <v>0.10376669927767464</v>
      </c>
      <c r="AP15" s="77">
        <f t="shared" si="9"/>
        <v>0.10995427678672968</v>
      </c>
      <c r="AQ15" s="77">
        <f t="shared" si="14"/>
        <v>11.101375922111465</v>
      </c>
      <c r="AR15" s="77">
        <v>0</v>
      </c>
      <c r="AS15" s="77">
        <v>0</v>
      </c>
      <c r="AT15" s="77">
        <f t="shared" si="10"/>
        <v>11.1</v>
      </c>
      <c r="AU15" s="221"/>
      <c r="AV15" s="76">
        <v>3609.76</v>
      </c>
      <c r="AW15" s="76">
        <f t="shared" si="11"/>
        <v>8197.57</v>
      </c>
      <c r="AY15" s="24"/>
      <c r="BA15" s="24"/>
    </row>
    <row r="16" spans="1:53" x14ac:dyDescent="0.35">
      <c r="A16" s="75" t="s">
        <v>29</v>
      </c>
      <c r="B16" s="74">
        <v>857</v>
      </c>
      <c r="C16" s="75" t="s">
        <v>38</v>
      </c>
      <c r="D16" s="138">
        <f>'Under 2s 2026-27 rates'!D12</f>
        <v>9.76</v>
      </c>
      <c r="E16" s="138">
        <f t="shared" si="12"/>
        <v>9.76</v>
      </c>
      <c r="F16" s="76">
        <f>ACA!W23</f>
        <v>1.0348706406661732</v>
      </c>
      <c r="G16" s="76">
        <f>'Formula factor data'!AH20</f>
        <v>179.25</v>
      </c>
      <c r="H16" s="76">
        <f>'Formula factor data'!AI20</f>
        <v>20.876232928679816</v>
      </c>
      <c r="I16" s="76">
        <f>'Formula factor data'!AJ20</f>
        <v>0</v>
      </c>
      <c r="J16" s="76">
        <f>'Formula factor data'!AK20</f>
        <v>0</v>
      </c>
      <c r="K16" s="76">
        <f>'Formula factor data'!AL20</f>
        <v>0</v>
      </c>
      <c r="L16" s="76">
        <f>'Formula factor data'!AM20</f>
        <v>0</v>
      </c>
      <c r="M16" s="76">
        <f>'Formula factor data'!AN20</f>
        <v>0</v>
      </c>
      <c r="N16" s="76">
        <f>'Formula factor data'!AO20</f>
        <v>0</v>
      </c>
      <c r="O16" s="76">
        <f>'Formula factor data'!AP20</f>
        <v>10.052671467307501</v>
      </c>
      <c r="P16" s="76">
        <f>'Formula factor data'!AQ20</f>
        <v>3.6427820602662933</v>
      </c>
      <c r="Q16" s="77">
        <f>$F16*'National calculations'!$E$66</f>
        <v>9.9776020244899737</v>
      </c>
      <c r="R16" s="77">
        <f>$F16*'National calculations'!$E$67</f>
        <v>1.8556113596418868</v>
      </c>
      <c r="S16" s="77">
        <f>$F16*'National calculations'!$E$75</f>
        <v>1.9899237106950207</v>
      </c>
      <c r="T16" s="77">
        <f>$F16*'National calculations'!$E$76</f>
        <v>1.5105990212575338</v>
      </c>
      <c r="U16" s="77">
        <f>$F16*'National calculations'!$E$77</f>
        <v>1.4234490777234448</v>
      </c>
      <c r="V16" s="77">
        <f>$F16*'National calculations'!$E$78</f>
        <v>1.2927241624223125</v>
      </c>
      <c r="W16" s="77">
        <f>$F16*'National calculations'!$E$79</f>
        <v>0.82792446357384075</v>
      </c>
      <c r="X16" s="77">
        <f>$F16*'National calculations'!$E$80</f>
        <v>0.68267455768369356</v>
      </c>
      <c r="Y16" s="77">
        <f>$F16*'National calculations'!$E$69</f>
        <v>0.8020156424160404</v>
      </c>
      <c r="Z16" s="77">
        <f>$F16*'National calculations'!$E$70</f>
        <v>4.8302277556473801</v>
      </c>
      <c r="AA16" s="78">
        <f t="shared" si="3"/>
        <v>1019436.5428472018</v>
      </c>
      <c r="AB16" s="78">
        <f t="shared" si="3"/>
        <v>22080.75973232332</v>
      </c>
      <c r="AC16" s="78">
        <f t="shared" si="3"/>
        <v>0</v>
      </c>
      <c r="AD16" s="78">
        <f t="shared" si="3"/>
        <v>0</v>
      </c>
      <c r="AE16" s="78">
        <f t="shared" si="3"/>
        <v>0</v>
      </c>
      <c r="AF16" s="78">
        <f t="shared" si="3"/>
        <v>0</v>
      </c>
      <c r="AG16" s="78">
        <f t="shared" si="3"/>
        <v>0</v>
      </c>
      <c r="AH16" s="78">
        <f t="shared" si="3"/>
        <v>0</v>
      </c>
      <c r="AI16" s="78">
        <f t="shared" si="13"/>
        <v>0</v>
      </c>
      <c r="AJ16" s="78">
        <f t="shared" si="4"/>
        <v>4595.5678659645146</v>
      </c>
      <c r="AK16" s="78">
        <f t="shared" si="4"/>
        <v>10029.416198705381</v>
      </c>
      <c r="AL16" s="77">
        <f t="shared" si="5"/>
        <v>9.9776020244899737</v>
      </c>
      <c r="AM16" s="77">
        <f t="shared" si="6"/>
        <v>0.21611255212824704</v>
      </c>
      <c r="AN16" s="77">
        <f t="shared" si="7"/>
        <v>0</v>
      </c>
      <c r="AO16" s="77">
        <f t="shared" si="8"/>
        <v>4.4978520305997353E-2</v>
      </c>
      <c r="AP16" s="77">
        <f t="shared" si="9"/>
        <v>9.81616012009629E-2</v>
      </c>
      <c r="AQ16" s="77">
        <f t="shared" si="14"/>
        <v>10.33685469812518</v>
      </c>
      <c r="AR16" s="77">
        <v>0</v>
      </c>
      <c r="AS16" s="77">
        <v>0</v>
      </c>
      <c r="AT16" s="77">
        <f t="shared" si="10"/>
        <v>10.34</v>
      </c>
      <c r="AU16" s="221"/>
      <c r="AV16" s="76">
        <v>141.03</v>
      </c>
      <c r="AW16" s="76">
        <f t="shared" si="11"/>
        <v>320.27999999999997</v>
      </c>
      <c r="AY16" s="24"/>
      <c r="BA16" s="24"/>
    </row>
    <row r="17" spans="1:53" x14ac:dyDescent="0.35">
      <c r="A17" s="75" t="s">
        <v>29</v>
      </c>
      <c r="B17" s="74">
        <v>941</v>
      </c>
      <c r="C17" s="75" t="s">
        <v>39</v>
      </c>
      <c r="D17" s="138">
        <f>'Under 2s 2026-27 rates'!D13</f>
        <v>10.9</v>
      </c>
      <c r="E17" s="138">
        <f t="shared" si="12"/>
        <v>10.9</v>
      </c>
      <c r="F17" s="76">
        <f>ACA!W24</f>
        <v>1.0805351722077987</v>
      </c>
      <c r="G17" s="76">
        <f>'Formula factor data'!AH21</f>
        <v>1949.79</v>
      </c>
      <c r="H17" s="76">
        <f>'Formula factor data'!AI21</f>
        <v>312.59550895625216</v>
      </c>
      <c r="I17" s="76">
        <f>'Formula factor data'!AJ21</f>
        <v>25.884658008658008</v>
      </c>
      <c r="J17" s="76">
        <f>'Formula factor data'!AK21</f>
        <v>51.367380333951765</v>
      </c>
      <c r="K17" s="76">
        <f>'Formula factor data'!AL21</f>
        <v>30.386337662337663</v>
      </c>
      <c r="L17" s="76">
        <f>'Formula factor data'!AM21</f>
        <v>69.052550401978962</v>
      </c>
      <c r="M17" s="76">
        <f>'Formula factor data'!AN21</f>
        <v>218.0099146567718</v>
      </c>
      <c r="N17" s="76">
        <f>'Formula factor data'!AO21</f>
        <v>166.72292145949288</v>
      </c>
      <c r="O17" s="76">
        <f>'Formula factor data'!AP21</f>
        <v>484.97990270986799</v>
      </c>
      <c r="P17" s="76">
        <f>'Formula factor data'!AQ21</f>
        <v>36.655603809211065</v>
      </c>
      <c r="Q17" s="77">
        <f>$F17*'National calculations'!$E$66</f>
        <v>10.417872049025419</v>
      </c>
      <c r="R17" s="77">
        <f>$F17*'National calculations'!$E$67</f>
        <v>1.9374917610482105</v>
      </c>
      <c r="S17" s="77">
        <f>$F17*'National calculations'!$E$75</f>
        <v>2.0777307567949723</v>
      </c>
      <c r="T17" s="77">
        <f>$F17*'National calculations'!$E$76</f>
        <v>1.5772554650122417</v>
      </c>
      <c r="U17" s="77">
        <f>$F17*'National calculations'!$E$77</f>
        <v>1.4862599574153812</v>
      </c>
      <c r="V17" s="77">
        <f>$F17*'National calculations'!$E$78</f>
        <v>1.3497666960200914</v>
      </c>
      <c r="W17" s="77">
        <f>$F17*'National calculations'!$E$79</f>
        <v>0.86445732217017113</v>
      </c>
      <c r="X17" s="77">
        <f>$F17*'National calculations'!$E$80</f>
        <v>0.71279814284207121</v>
      </c>
      <c r="Y17" s="77">
        <f>$F17*'National calculations'!$E$69</f>
        <v>0.8374052526347715</v>
      </c>
      <c r="Z17" s="77">
        <f>$F17*'National calculations'!$E$70</f>
        <v>5.0433655904969683</v>
      </c>
      <c r="AA17" s="78">
        <f t="shared" si="3"/>
        <v>11578217.763207484</v>
      </c>
      <c r="AB17" s="78">
        <f t="shared" si="3"/>
        <v>345221.19719174405</v>
      </c>
      <c r="AC17" s="78">
        <f t="shared" si="3"/>
        <v>30655.369542013585</v>
      </c>
      <c r="AD17" s="78">
        <f t="shared" si="3"/>
        <v>46181.104372400026</v>
      </c>
      <c r="AE17" s="78">
        <f t="shared" si="3"/>
        <v>25742.338244420163</v>
      </c>
      <c r="AF17" s="78">
        <f t="shared" si="3"/>
        <v>53126.754700468788</v>
      </c>
      <c r="AG17" s="78">
        <f t="shared" si="3"/>
        <v>107422.35220752208</v>
      </c>
      <c r="AH17" s="78">
        <f t="shared" si="3"/>
        <v>67738.679607752696</v>
      </c>
      <c r="AI17" s="78">
        <f t="shared" si="13"/>
        <v>330866.59867457737</v>
      </c>
      <c r="AJ17" s="78">
        <f t="shared" si="4"/>
        <v>231491.08923238004</v>
      </c>
      <c r="AK17" s="78">
        <f t="shared" si="4"/>
        <v>105374.53824165088</v>
      </c>
      <c r="AL17" s="77">
        <f t="shared" si="5"/>
        <v>10.417872049025418</v>
      </c>
      <c r="AM17" s="77">
        <f t="shared" si="6"/>
        <v>0.31062382263905886</v>
      </c>
      <c r="AN17" s="77">
        <f t="shared" si="7"/>
        <v>0.29770781313523137</v>
      </c>
      <c r="AO17" s="77">
        <f t="shared" si="8"/>
        <v>0.20829151752319169</v>
      </c>
      <c r="AP17" s="77">
        <f t="shared" si="9"/>
        <v>9.4814113802134947E-2</v>
      </c>
      <c r="AQ17" s="77">
        <f t="shared" si="14"/>
        <v>11.329309316125032</v>
      </c>
      <c r="AR17" s="77">
        <v>0</v>
      </c>
      <c r="AS17" s="77">
        <v>0</v>
      </c>
      <c r="AT17" s="77">
        <f t="shared" si="10"/>
        <v>11.33</v>
      </c>
      <c r="AU17" s="221"/>
      <c r="AV17" s="76">
        <v>1534.12</v>
      </c>
      <c r="AW17" s="76">
        <f t="shared" si="11"/>
        <v>3483.91</v>
      </c>
      <c r="AY17" s="24"/>
      <c r="BA17" s="24"/>
    </row>
    <row r="18" spans="1:53" x14ac:dyDescent="0.35">
      <c r="A18" s="75" t="s">
        <v>40</v>
      </c>
      <c r="B18" s="74">
        <v>822</v>
      </c>
      <c r="C18" s="75" t="s">
        <v>41</v>
      </c>
      <c r="D18" s="138">
        <f>'Under 2s 2026-27 rates'!D14</f>
        <v>11.52</v>
      </c>
      <c r="E18" s="138">
        <f t="shared" si="12"/>
        <v>11.52</v>
      </c>
      <c r="F18" s="76">
        <f>ACA!W25</f>
        <v>1.1273728890642154</v>
      </c>
      <c r="G18" s="76">
        <f>'Formula factor data'!AH22</f>
        <v>827.31</v>
      </c>
      <c r="H18" s="76">
        <f>'Formula factor data'!AI22</f>
        <v>178.23141526551348</v>
      </c>
      <c r="I18" s="76">
        <f>'Formula factor data'!AJ22</f>
        <v>0</v>
      </c>
      <c r="J18" s="76">
        <f>'Formula factor data'!AK22</f>
        <v>5.5944087552273327</v>
      </c>
      <c r="K18" s="76">
        <f>'Formula factor data'!AL22</f>
        <v>15.899898567488208</v>
      </c>
      <c r="L18" s="76">
        <f>'Formula factor data'!AM22</f>
        <v>80.824484384731733</v>
      </c>
      <c r="M18" s="76">
        <f>'Formula factor data'!AN22</f>
        <v>67.353736987276434</v>
      </c>
      <c r="N18" s="76">
        <f>'Formula factor data'!AO22</f>
        <v>133.45609306877836</v>
      </c>
      <c r="O18" s="76">
        <f>'Formula factor data'!AP22</f>
        <v>228.65058837465898</v>
      </c>
      <c r="P18" s="76">
        <f>'Formula factor data'!AQ22</f>
        <v>16.93303220114689</v>
      </c>
      <c r="Q18" s="77">
        <f>$F18*'National calculations'!$E$66</f>
        <v>10.869453222715148</v>
      </c>
      <c r="R18" s="77">
        <f>$F18*'National calculations'!$E$67</f>
        <v>2.0214757838266606</v>
      </c>
      <c r="S18" s="77">
        <f>$F18*'National calculations'!$E$75</f>
        <v>2.167793688010613</v>
      </c>
      <c r="T18" s="77">
        <f>$F18*'National calculations'!$E$76</f>
        <v>1.6456244054971074</v>
      </c>
      <c r="U18" s="77">
        <f>$F18*'National calculations'!$E$77</f>
        <v>1.550684535949197</v>
      </c>
      <c r="V18" s="77">
        <f>$F18*'National calculations'!$E$78</f>
        <v>1.4082747316273323</v>
      </c>
      <c r="W18" s="77">
        <f>$F18*'National calculations'!$E$79</f>
        <v>0.9019287607051456</v>
      </c>
      <c r="X18" s="77">
        <f>$F18*'National calculations'!$E$80</f>
        <v>0.74369564479196248</v>
      </c>
      <c r="Y18" s="77">
        <f>$F18*'National calculations'!$E$69</f>
        <v>0.87370407115156534</v>
      </c>
      <c r="Z18" s="77">
        <f>$F18*'National calculations'!$E$70</f>
        <v>5.2619792327057979</v>
      </c>
      <c r="AA18" s="78">
        <f t="shared" si="3"/>
        <v>5125672.1870401474</v>
      </c>
      <c r="AB18" s="78">
        <f t="shared" si="3"/>
        <v>205365.57922954168</v>
      </c>
      <c r="AC18" s="78">
        <f t="shared" si="3"/>
        <v>0</v>
      </c>
      <c r="AD18" s="78">
        <f t="shared" si="3"/>
        <v>5247.5884816994112</v>
      </c>
      <c r="AE18" s="78">
        <f t="shared" si="3"/>
        <v>14053.764294105909</v>
      </c>
      <c r="AF18" s="78">
        <f t="shared" si="3"/>
        <v>64879.155061820587</v>
      </c>
      <c r="AG18" s="78">
        <f t="shared" si="3"/>
        <v>34626.5153419829</v>
      </c>
      <c r="AH18" s="78">
        <f t="shared" si="3"/>
        <v>56572.907656134725</v>
      </c>
      <c r="AI18" s="78">
        <f t="shared" si="13"/>
        <v>175379.93083574352</v>
      </c>
      <c r="AJ18" s="78">
        <f t="shared" si="4"/>
        <v>113870.58146245999</v>
      </c>
      <c r="AK18" s="78">
        <f t="shared" si="4"/>
        <v>50787.720359828891</v>
      </c>
      <c r="AL18" s="77">
        <f t="shared" si="5"/>
        <v>10.869453222715148</v>
      </c>
      <c r="AM18" s="77">
        <f t="shared" si="6"/>
        <v>0.43549635550928778</v>
      </c>
      <c r="AN18" s="77">
        <f t="shared" si="7"/>
        <v>0.37190906574985788</v>
      </c>
      <c r="AO18" s="77">
        <f t="shared" si="8"/>
        <v>0.24147290608615915</v>
      </c>
      <c r="AP18" s="77">
        <f t="shared" si="9"/>
        <v>0.10769997194422101</v>
      </c>
      <c r="AQ18" s="77">
        <f t="shared" si="14"/>
        <v>12.026031522004674</v>
      </c>
      <c r="AR18" s="77">
        <v>0</v>
      </c>
      <c r="AS18" s="77">
        <v>0</v>
      </c>
      <c r="AT18" s="77">
        <f t="shared" si="10"/>
        <v>12.03</v>
      </c>
      <c r="AU18" s="221"/>
      <c r="AV18" s="76">
        <v>650.94000000000005</v>
      </c>
      <c r="AW18" s="76">
        <f t="shared" si="11"/>
        <v>1478.25</v>
      </c>
      <c r="AY18" s="24"/>
      <c r="BA18" s="24"/>
    </row>
    <row r="19" spans="1:53" x14ac:dyDescent="0.35">
      <c r="A19" s="75" t="s">
        <v>40</v>
      </c>
      <c r="B19" s="74">
        <v>873</v>
      </c>
      <c r="C19" s="75" t="s">
        <v>42</v>
      </c>
      <c r="D19" s="138">
        <f>'Under 2s 2026-27 rates'!D15</f>
        <v>11.38</v>
      </c>
      <c r="E19" s="138">
        <f t="shared" si="12"/>
        <v>11.38</v>
      </c>
      <c r="F19" s="76">
        <f>ACA!W26</f>
        <v>1.1299775385848103</v>
      </c>
      <c r="G19" s="76">
        <f>'Formula factor data'!AH23</f>
        <v>3202.8</v>
      </c>
      <c r="H19" s="76">
        <f>'Formula factor data'!AI23</f>
        <v>690.25215456674482</v>
      </c>
      <c r="I19" s="76">
        <f>'Formula factor data'!AJ23</f>
        <v>4.4089133614385272</v>
      </c>
      <c r="J19" s="76">
        <f>'Formula factor data'!AK23</f>
        <v>17.451948722360839</v>
      </c>
      <c r="K19" s="76">
        <f>'Formula factor data'!AL23</f>
        <v>37.843173019014024</v>
      </c>
      <c r="L19" s="76">
        <f>'Formula factor data'!AM23</f>
        <v>67.235928761937544</v>
      </c>
      <c r="M19" s="76">
        <f>'Formula factor data'!AN23</f>
        <v>266.18814419685106</v>
      </c>
      <c r="N19" s="76">
        <f>'Formula factor data'!AO23</f>
        <v>246.89914824055754</v>
      </c>
      <c r="O19" s="76">
        <f>'Formula factor data'!AP23</f>
        <v>607.82294588004004</v>
      </c>
      <c r="P19" s="76">
        <f>'Formula factor data'!AQ23</f>
        <v>60.96953058803593</v>
      </c>
      <c r="Q19" s="77">
        <f>$F19*'National calculations'!$E$66</f>
        <v>10.894565691180816</v>
      </c>
      <c r="R19" s="77">
        <f>$F19*'National calculations'!$E$67</f>
        <v>2.0261461426602927</v>
      </c>
      <c r="S19" s="77">
        <f>$F19*'National calculations'!$E$75</f>
        <v>2.1728020954727723</v>
      </c>
      <c r="T19" s="77">
        <f>$F19*'National calculations'!$E$76</f>
        <v>1.6494264082421044</v>
      </c>
      <c r="U19" s="77">
        <f>$F19*'National calculations'!$E$77</f>
        <v>1.5542671923819826</v>
      </c>
      <c r="V19" s="77">
        <f>$F19*'National calculations'!$E$78</f>
        <v>1.411528368591801</v>
      </c>
      <c r="W19" s="77">
        <f>$F19*'National calculations'!$E$79</f>
        <v>0.9040125506711536</v>
      </c>
      <c r="X19" s="77">
        <f>$F19*'National calculations'!$E$80</f>
        <v>0.74541385757095158</v>
      </c>
      <c r="Y19" s="77">
        <f>$F19*'National calculations'!$E$69</f>
        <v>0.87572265161606078</v>
      </c>
      <c r="Z19" s="77">
        <f>$F19*'National calculations'!$E$70</f>
        <v>5.274136356421292</v>
      </c>
      <c r="AA19" s="78">
        <f t="shared" si="3"/>
        <v>19889075.547556937</v>
      </c>
      <c r="AB19" s="78">
        <f t="shared" si="3"/>
        <v>797174.49204986868</v>
      </c>
      <c r="AC19" s="78">
        <f t="shared" si="3"/>
        <v>5460.4268285801754</v>
      </c>
      <c r="AD19" s="78">
        <f t="shared" si="3"/>
        <v>16407.851905830943</v>
      </c>
      <c r="AE19" s="78">
        <f t="shared" si="3"/>
        <v>33526.489299080458</v>
      </c>
      <c r="AF19" s="78">
        <f t="shared" si="3"/>
        <v>54096.08987657258</v>
      </c>
      <c r="AG19" s="78">
        <f t="shared" si="3"/>
        <v>137163.3312204752</v>
      </c>
      <c r="AH19" s="78">
        <f t="shared" si="3"/>
        <v>104903.96651695644</v>
      </c>
      <c r="AI19" s="78">
        <f t="shared" si="13"/>
        <v>351558.15564749582</v>
      </c>
      <c r="AJ19" s="78">
        <f t="shared" si="4"/>
        <v>303402.06347111781</v>
      </c>
      <c r="AK19" s="78">
        <f t="shared" si="4"/>
        <v>183290.12220773118</v>
      </c>
      <c r="AL19" s="77">
        <f t="shared" si="5"/>
        <v>10.894565691180818</v>
      </c>
      <c r="AM19" s="77">
        <f t="shared" si="6"/>
        <v>0.43666533671736174</v>
      </c>
      <c r="AN19" s="77">
        <f t="shared" si="7"/>
        <v>0.19257171665992684</v>
      </c>
      <c r="AO19" s="77">
        <f t="shared" si="8"/>
        <v>0.16619343133481768</v>
      </c>
      <c r="AP19" s="77">
        <f t="shared" si="9"/>
        <v>0.10040015546031607</v>
      </c>
      <c r="AQ19" s="77">
        <f t="shared" si="14"/>
        <v>11.790396331353241</v>
      </c>
      <c r="AR19" s="77">
        <v>0</v>
      </c>
      <c r="AS19" s="77">
        <v>0</v>
      </c>
      <c r="AT19" s="77">
        <f t="shared" si="10"/>
        <v>11.79</v>
      </c>
      <c r="AU19" s="221"/>
      <c r="AV19" s="76">
        <v>2520.0100000000002</v>
      </c>
      <c r="AW19" s="76">
        <f t="shared" si="11"/>
        <v>5722.81</v>
      </c>
      <c r="AY19" s="24"/>
      <c r="BA19" s="24"/>
    </row>
    <row r="20" spans="1:53" x14ac:dyDescent="0.35">
      <c r="A20" s="75" t="s">
        <v>40</v>
      </c>
      <c r="B20" s="74">
        <v>823</v>
      </c>
      <c r="C20" s="75" t="s">
        <v>43</v>
      </c>
      <c r="D20" s="138">
        <f>'Under 2s 2026-27 rates'!D16</f>
        <v>10.98</v>
      </c>
      <c r="E20" s="138">
        <f t="shared" si="12"/>
        <v>10.98</v>
      </c>
      <c r="F20" s="76">
        <f>ACA!W27</f>
        <v>1.1307006279597693</v>
      </c>
      <c r="G20" s="76">
        <f>'Formula factor data'!AH24</f>
        <v>1735.14</v>
      </c>
      <c r="H20" s="76">
        <f>'Formula factor data'!AI24</f>
        <v>220.02999332354119</v>
      </c>
      <c r="I20" s="76">
        <f>'Formula factor data'!AJ24</f>
        <v>0</v>
      </c>
      <c r="J20" s="76">
        <f>'Formula factor data'!AK24</f>
        <v>5.8696355303360983</v>
      </c>
      <c r="K20" s="76">
        <f>'Formula factor data'!AL24</f>
        <v>64.755333915320819</v>
      </c>
      <c r="L20" s="76">
        <f>'Formula factor data'!AM24</f>
        <v>26.981389131383676</v>
      </c>
      <c r="M20" s="76">
        <f>'Formula factor data'!AN24</f>
        <v>132.06679943256222</v>
      </c>
      <c r="N20" s="76">
        <f>'Formula factor data'!AO24</f>
        <v>123.35701767786992</v>
      </c>
      <c r="O20" s="76">
        <f>'Formula factor data'!AP24</f>
        <v>212.02920033002403</v>
      </c>
      <c r="P20" s="76">
        <f>'Formula factor data'!AQ24</f>
        <v>31.401605568445479</v>
      </c>
      <c r="Q20" s="77">
        <f>$F20*'National calculations'!$E$66</f>
        <v>10.901537285240952</v>
      </c>
      <c r="R20" s="77">
        <f>$F20*'National calculations'!$E$67</f>
        <v>2.027442703607607</v>
      </c>
      <c r="S20" s="77">
        <f>$F20*'National calculations'!$E$75</f>
        <v>2.1741925037379604</v>
      </c>
      <c r="T20" s="77">
        <f>$F20*'National calculations'!$E$76</f>
        <v>1.6504819006477944</v>
      </c>
      <c r="U20" s="77">
        <f>$F20*'National calculations'!$E$77</f>
        <v>1.5552617909950368</v>
      </c>
      <c r="V20" s="77">
        <f>$F20*'National calculations'!$E$78</f>
        <v>1.4124316265159012</v>
      </c>
      <c r="W20" s="77">
        <f>$F20*'National calculations'!$E$79</f>
        <v>0.90459104170119531</v>
      </c>
      <c r="X20" s="77">
        <f>$F20*'National calculations'!$E$80</f>
        <v>0.7458908589465999</v>
      </c>
      <c r="Y20" s="77">
        <f>$F20*'National calculations'!$E$69</f>
        <v>0.87628303952039688</v>
      </c>
      <c r="Z20" s="77">
        <f>$F20*'National calculations'!$E$70</f>
        <v>5.2775113544466414</v>
      </c>
      <c r="AA20" s="78">
        <f t="shared" si="3"/>
        <v>10781945.240914403</v>
      </c>
      <c r="AB20" s="78">
        <f t="shared" si="3"/>
        <v>254275.97658702714</v>
      </c>
      <c r="AC20" s="78">
        <f t="shared" si="3"/>
        <v>0</v>
      </c>
      <c r="AD20" s="78">
        <f t="shared" si="3"/>
        <v>5522.0045075448006</v>
      </c>
      <c r="AE20" s="78">
        <f t="shared" si="3"/>
        <v>57405.553062925399</v>
      </c>
      <c r="AF20" s="78">
        <f t="shared" si="3"/>
        <v>21722.33938180426</v>
      </c>
      <c r="AG20" s="78">
        <f t="shared" si="3"/>
        <v>68095.872893521242</v>
      </c>
      <c r="AH20" s="78">
        <f t="shared" si="3"/>
        <v>52446.196967517259</v>
      </c>
      <c r="AI20" s="78">
        <f t="shared" si="13"/>
        <v>205191.96681331296</v>
      </c>
      <c r="AJ20" s="78">
        <f t="shared" si="4"/>
        <v>105904.62751539538</v>
      </c>
      <c r="AK20" s="78">
        <f t="shared" si="4"/>
        <v>94461.728063135757</v>
      </c>
      <c r="AL20" s="77">
        <f t="shared" si="5"/>
        <v>10.901537285240952</v>
      </c>
      <c r="AM20" s="77">
        <f t="shared" si="6"/>
        <v>0.25709637524271478</v>
      </c>
      <c r="AN20" s="77">
        <f t="shared" si="7"/>
        <v>0.20746793151562568</v>
      </c>
      <c r="AO20" s="77">
        <f t="shared" si="8"/>
        <v>0.10707930895044353</v>
      </c>
      <c r="AP20" s="77">
        <f t="shared" si="9"/>
        <v>9.5509486228964741E-2</v>
      </c>
      <c r="AQ20" s="77">
        <f t="shared" si="14"/>
        <v>11.568690387178702</v>
      </c>
      <c r="AR20" s="77">
        <v>0</v>
      </c>
      <c r="AS20" s="77">
        <v>0</v>
      </c>
      <c r="AT20" s="77">
        <f t="shared" si="10"/>
        <v>11.57</v>
      </c>
      <c r="AU20" s="221"/>
      <c r="AV20" s="76">
        <v>1365.23</v>
      </c>
      <c r="AW20" s="76">
        <f t="shared" si="11"/>
        <v>3100.37</v>
      </c>
      <c r="AY20" s="24"/>
      <c r="BA20" s="24"/>
    </row>
    <row r="21" spans="1:53" x14ac:dyDescent="0.35">
      <c r="A21" s="75" t="s">
        <v>40</v>
      </c>
      <c r="B21" s="74">
        <v>881</v>
      </c>
      <c r="C21" s="75" t="s">
        <v>44</v>
      </c>
      <c r="D21" s="138">
        <f>'Under 2s 2026-27 rates'!D17</f>
        <v>11.11</v>
      </c>
      <c r="E21" s="138">
        <f t="shared" si="12"/>
        <v>11.11</v>
      </c>
      <c r="F21" s="76">
        <f>ACA!W28</f>
        <v>1.1004753334530821</v>
      </c>
      <c r="G21" s="76">
        <f>'Formula factor data'!AH25</f>
        <v>6936.48</v>
      </c>
      <c r="H21" s="76">
        <f>'Formula factor data'!AI25</f>
        <v>1403.8237174463018</v>
      </c>
      <c r="I21" s="76">
        <f>'Formula factor data'!AJ25</f>
        <v>107.28730981887512</v>
      </c>
      <c r="J21" s="76">
        <f>'Formula factor data'!AK25</f>
        <v>183.82663870352715</v>
      </c>
      <c r="K21" s="76">
        <f>'Formula factor data'!AL25</f>
        <v>248.38086749285034</v>
      </c>
      <c r="L21" s="76">
        <f>'Formula factor data'!AM25</f>
        <v>342.02995996186843</v>
      </c>
      <c r="M21" s="76">
        <f>'Formula factor data'!AN25</f>
        <v>592.14660057197329</v>
      </c>
      <c r="N21" s="76">
        <f>'Formula factor data'!AO25</f>
        <v>810.93666920877024</v>
      </c>
      <c r="O21" s="76">
        <f>'Formula factor data'!AP25</f>
        <v>849.13165540756779</v>
      </c>
      <c r="P21" s="76">
        <f>'Formula factor data'!AQ25</f>
        <v>155.72412842837969</v>
      </c>
      <c r="Q21" s="77">
        <f>$F21*'National calculations'!$E$66</f>
        <v>10.610123124079132</v>
      </c>
      <c r="R21" s="77">
        <f>$F21*'National calculations'!$E$67</f>
        <v>1.9732461715666305</v>
      </c>
      <c r="S21" s="77">
        <f>$F21*'National calculations'!$E$75</f>
        <v>2.1160731332213909</v>
      </c>
      <c r="T21" s="77">
        <f>$F21*'National calculations'!$E$76</f>
        <v>1.6063620865330266</v>
      </c>
      <c r="U21" s="77">
        <f>$F21*'National calculations'!$E$77</f>
        <v>1.5136873507715054</v>
      </c>
      <c r="V21" s="77">
        <f>$F21*'National calculations'!$E$78</f>
        <v>1.3746752471292247</v>
      </c>
      <c r="W21" s="77">
        <f>$F21*'National calculations'!$E$79</f>
        <v>0.88040998973444751</v>
      </c>
      <c r="X21" s="77">
        <f>$F21*'National calculations'!$E$80</f>
        <v>0.72595209679857975</v>
      </c>
      <c r="Y21" s="77">
        <f>$F21*'National calculations'!$E$69</f>
        <v>0.85285870217965443</v>
      </c>
      <c r="Z21" s="77">
        <f>$F21*'National calculations'!$E$70</f>
        <v>5.1364356965703726</v>
      </c>
      <c r="AA21" s="78">
        <f t="shared" si="3"/>
        <v>41950236.903196074</v>
      </c>
      <c r="AB21" s="78">
        <f t="shared" si="3"/>
        <v>1578951.1723230497</v>
      </c>
      <c r="AC21" s="78">
        <f t="shared" si="3"/>
        <v>129405.84249069306</v>
      </c>
      <c r="AD21" s="78">
        <f t="shared" si="3"/>
        <v>168316.5214576459</v>
      </c>
      <c r="AE21" s="78">
        <f t="shared" si="3"/>
        <v>214303.45705962114</v>
      </c>
      <c r="AF21" s="78">
        <f t="shared" si="3"/>
        <v>268002.6682496228</v>
      </c>
      <c r="AG21" s="78">
        <f t="shared" si="3"/>
        <v>297159.11604258965</v>
      </c>
      <c r="AH21" s="78">
        <f t="shared" si="3"/>
        <v>335559.66996828892</v>
      </c>
      <c r="AI21" s="78">
        <f t="shared" si="13"/>
        <v>1412747.2752684616</v>
      </c>
      <c r="AJ21" s="78">
        <f t="shared" si="4"/>
        <v>412787.91331801907</v>
      </c>
      <c r="AK21" s="78">
        <f t="shared" si="4"/>
        <v>455924.17408379802</v>
      </c>
      <c r="AL21" s="77">
        <f t="shared" si="5"/>
        <v>10.610123124079131</v>
      </c>
      <c r="AM21" s="77">
        <f t="shared" si="6"/>
        <v>0.39935093534549948</v>
      </c>
      <c r="AN21" s="77">
        <f t="shared" si="7"/>
        <v>0.35731437151106255</v>
      </c>
      <c r="AO21" s="77">
        <f t="shared" si="8"/>
        <v>0.1044030000245888</v>
      </c>
      <c r="AP21" s="77">
        <f t="shared" si="9"/>
        <v>0.11531309426061037</v>
      </c>
      <c r="AQ21" s="77">
        <f t="shared" si="14"/>
        <v>11.58650452522089</v>
      </c>
      <c r="AR21" s="77">
        <v>0</v>
      </c>
      <c r="AS21" s="77">
        <v>0</v>
      </c>
      <c r="AT21" s="77">
        <f t="shared" si="10"/>
        <v>11.59</v>
      </c>
      <c r="AU21" s="221"/>
      <c r="AV21" s="76">
        <v>5457.74</v>
      </c>
      <c r="AW21" s="76">
        <f t="shared" si="11"/>
        <v>12394.22</v>
      </c>
      <c r="AY21" s="24"/>
      <c r="BA21" s="24"/>
    </row>
    <row r="22" spans="1:53" x14ac:dyDescent="0.35">
      <c r="A22" s="75" t="s">
        <v>40</v>
      </c>
      <c r="B22" s="74">
        <v>919</v>
      </c>
      <c r="C22" s="75" t="s">
        <v>45</v>
      </c>
      <c r="D22" s="138">
        <f>'Under 2s 2026-27 rates'!D18</f>
        <v>12.19</v>
      </c>
      <c r="E22" s="138">
        <f t="shared" si="12"/>
        <v>12.19</v>
      </c>
      <c r="F22" s="76">
        <f>ACA!W29</f>
        <v>1.2167401218969782</v>
      </c>
      <c r="G22" s="76">
        <f>'Formula factor data'!AH26</f>
        <v>5870.66</v>
      </c>
      <c r="H22" s="76">
        <f>'Formula factor data'!AI26</f>
        <v>948.07305789786517</v>
      </c>
      <c r="I22" s="76">
        <f>'Formula factor data'!AJ26</f>
        <v>0</v>
      </c>
      <c r="J22" s="76">
        <f>'Formula factor data'!AK26</f>
        <v>33.933475010064988</v>
      </c>
      <c r="K22" s="76">
        <f>'Formula factor data'!AL26</f>
        <v>94.878671421176747</v>
      </c>
      <c r="L22" s="76">
        <f>'Formula factor data'!AM26</f>
        <v>114.04011129004428</v>
      </c>
      <c r="M22" s="76">
        <f>'Formula factor data'!AN26</f>
        <v>432.69401219301773</v>
      </c>
      <c r="N22" s="76">
        <f>'Formula factor data'!AO26</f>
        <v>719.94678696727442</v>
      </c>
      <c r="O22" s="76">
        <f>'Formula factor data'!AP26</f>
        <v>1257.7813154107519</v>
      </c>
      <c r="P22" s="76">
        <f>'Formula factor data'!AQ26</f>
        <v>115.41584801874299</v>
      </c>
      <c r="Q22" s="77">
        <f>$F22*'National calculations'!$E$66</f>
        <v>11.731078481173778</v>
      </c>
      <c r="R22" s="77">
        <f>$F22*'National calculations'!$E$67</f>
        <v>2.1817188576058979</v>
      </c>
      <c r="S22" s="77">
        <f>$F22*'National calculations'!$E$75</f>
        <v>2.3396354318817512</v>
      </c>
      <c r="T22" s="77">
        <f>$F22*'National calculations'!$E$76</f>
        <v>1.7760736125233729</v>
      </c>
      <c r="U22" s="77">
        <f>$F22*'National calculations'!$E$77</f>
        <v>1.6736078271854855</v>
      </c>
      <c r="V22" s="77">
        <f>$F22*'National calculations'!$E$78</f>
        <v>1.5199091491786556</v>
      </c>
      <c r="W22" s="77">
        <f>$F22*'National calculations'!$E$79</f>
        <v>0.97342496070992579</v>
      </c>
      <c r="X22" s="77">
        <f>$F22*'National calculations'!$E$80</f>
        <v>0.80264865181344791</v>
      </c>
      <c r="Y22" s="77">
        <f>$F22*'National calculations'!$E$69</f>
        <v>0.94296289040377035</v>
      </c>
      <c r="Z22" s="77">
        <f>$F22*'National calculations'!$E$70</f>
        <v>5.6790981184018303</v>
      </c>
      <c r="AA22" s="78">
        <f t="shared" si="3"/>
        <v>39255428.72188396</v>
      </c>
      <c r="AB22" s="78">
        <f t="shared" si="3"/>
        <v>1179004.4552182006</v>
      </c>
      <c r="AC22" s="78">
        <f t="shared" si="3"/>
        <v>0</v>
      </c>
      <c r="AD22" s="78">
        <f t="shared" si="3"/>
        <v>34352.959241560704</v>
      </c>
      <c r="AE22" s="78">
        <f t="shared" si="3"/>
        <v>90510.121660361503</v>
      </c>
      <c r="AF22" s="78">
        <f t="shared" si="3"/>
        <v>98798.446858161522</v>
      </c>
      <c r="AG22" s="78">
        <f t="shared" si="3"/>
        <v>240081.2365364928</v>
      </c>
      <c r="AH22" s="78">
        <f t="shared" si="3"/>
        <v>329382.66122392262</v>
      </c>
      <c r="AI22" s="78">
        <f t="shared" si="13"/>
        <v>793125.42552049912</v>
      </c>
      <c r="AJ22" s="78">
        <f t="shared" si="4"/>
        <v>676043.42966507992</v>
      </c>
      <c r="AK22" s="78">
        <f t="shared" si="4"/>
        <v>373611.01743068715</v>
      </c>
      <c r="AL22" s="77">
        <f t="shared" si="5"/>
        <v>11.731078481173778</v>
      </c>
      <c r="AM22" s="77">
        <f t="shared" si="6"/>
        <v>0.35233327578225632</v>
      </c>
      <c r="AN22" s="77">
        <f t="shared" si="7"/>
        <v>0.23701732257501612</v>
      </c>
      <c r="AO22" s="77">
        <f t="shared" si="8"/>
        <v>0.20202858020658307</v>
      </c>
      <c r="AP22" s="77">
        <f t="shared" si="9"/>
        <v>0.11164978474600727</v>
      </c>
      <c r="AQ22" s="77">
        <f t="shared" si="14"/>
        <v>12.634107444483643</v>
      </c>
      <c r="AR22" s="77">
        <v>0</v>
      </c>
      <c r="AS22" s="77">
        <v>0</v>
      </c>
      <c r="AT22" s="77">
        <f t="shared" si="10"/>
        <v>12.63</v>
      </c>
      <c r="AU22" s="221"/>
      <c r="AV22" s="76">
        <v>4619.12</v>
      </c>
      <c r="AW22" s="76">
        <f t="shared" si="11"/>
        <v>10489.779999999999</v>
      </c>
      <c r="AY22" s="24"/>
      <c r="BA22" s="24"/>
    </row>
    <row r="23" spans="1:53" x14ac:dyDescent="0.35">
      <c r="A23" s="75" t="s">
        <v>40</v>
      </c>
      <c r="B23" s="74">
        <v>821</v>
      </c>
      <c r="C23" s="75" t="s">
        <v>46</v>
      </c>
      <c r="D23" s="138">
        <f>'Under 2s 2026-27 rates'!D19</f>
        <v>11.76</v>
      </c>
      <c r="E23" s="138">
        <f t="shared" si="12"/>
        <v>11.76</v>
      </c>
      <c r="F23" s="76">
        <f>ACA!W30</f>
        <v>1.1023616423509137</v>
      </c>
      <c r="G23" s="76">
        <f>'Formula factor data'!AH27</f>
        <v>551.61</v>
      </c>
      <c r="H23" s="76">
        <f>'Formula factor data'!AI27</f>
        <v>136.95978975880305</v>
      </c>
      <c r="I23" s="76">
        <f>'Formula factor data'!AJ27</f>
        <v>20.91846158574063</v>
      </c>
      <c r="J23" s="76">
        <f>'Formula factor data'!AK27</f>
        <v>17.968856791641059</v>
      </c>
      <c r="K23" s="76">
        <f>'Formula factor data'!AL27</f>
        <v>28.750170866625691</v>
      </c>
      <c r="L23" s="76">
        <f>'Formula factor data'!AM27</f>
        <v>24.546136447449292</v>
      </c>
      <c r="M23" s="76">
        <f>'Formula factor data'!AN27</f>
        <v>93.234634296250775</v>
      </c>
      <c r="N23" s="76">
        <f>'Formula factor data'!AO27</f>
        <v>120.35743700061464</v>
      </c>
      <c r="O23" s="76">
        <f>'Formula factor data'!AP27</f>
        <v>292.59623704234502</v>
      </c>
      <c r="P23" s="76">
        <f>'Formula factor data'!AQ27</f>
        <v>10.775088380995271</v>
      </c>
      <c r="Q23" s="77">
        <f>$F23*'National calculations'!$E$66</f>
        <v>10.628309783105136</v>
      </c>
      <c r="R23" s="77">
        <f>$F23*'National calculations'!$E$67</f>
        <v>1.9766284843708248</v>
      </c>
      <c r="S23" s="77">
        <f>$F23*'National calculations'!$E$75</f>
        <v>2.1197002636606834</v>
      </c>
      <c r="T23" s="77">
        <f>$F23*'National calculations'!$E$76</f>
        <v>1.6091155286183285</v>
      </c>
      <c r="U23" s="77">
        <f>$F23*'National calculations'!$E$77</f>
        <v>1.5162819404288093</v>
      </c>
      <c r="V23" s="77">
        <f>$F23*'National calculations'!$E$78</f>
        <v>1.3770315581445312</v>
      </c>
      <c r="W23" s="77">
        <f>$F23*'National calculations'!$E$79</f>
        <v>0.88191908780043038</v>
      </c>
      <c r="X23" s="77">
        <f>$F23*'National calculations'!$E$80</f>
        <v>0.72719644081789903</v>
      </c>
      <c r="Y23" s="77">
        <f>$F23*'National calculations'!$E$69</f>
        <v>0.8543205749809889</v>
      </c>
      <c r="Z23" s="77">
        <f>$F23*'National calculations'!$E$70</f>
        <v>5.1452399869193242</v>
      </c>
      <c r="AA23" s="78">
        <f t="shared" si="3"/>
        <v>3341728.7168914154</v>
      </c>
      <c r="AB23" s="78">
        <f t="shared" si="3"/>
        <v>154309.61434089314</v>
      </c>
      <c r="AC23" s="78">
        <f t="shared" si="3"/>
        <v>25274.295067042069</v>
      </c>
      <c r="AD23" s="78">
        <f t="shared" si="3"/>
        <v>16480.960902120671</v>
      </c>
      <c r="AE23" s="78">
        <f t="shared" si="3"/>
        <v>24848.217975505006</v>
      </c>
      <c r="AF23" s="78">
        <f t="shared" si="3"/>
        <v>19266.458575635839</v>
      </c>
      <c r="AG23" s="78">
        <f t="shared" si="3"/>
        <v>46868.480069075034</v>
      </c>
      <c r="AH23" s="78">
        <f t="shared" si="3"/>
        <v>49888.394893302539</v>
      </c>
      <c r="AI23" s="78">
        <f t="shared" si="13"/>
        <v>182626.80748268118</v>
      </c>
      <c r="AJ23" s="78">
        <f t="shared" si="4"/>
        <v>142483.46171635526</v>
      </c>
      <c r="AK23" s="78">
        <f t="shared" si="4"/>
        <v>31601.036892277407</v>
      </c>
      <c r="AL23" s="77">
        <f t="shared" si="5"/>
        <v>10.628309783105134</v>
      </c>
      <c r="AM23" s="77">
        <f t="shared" si="6"/>
        <v>0.49077903165404851</v>
      </c>
      <c r="AN23" s="77">
        <f t="shared" si="7"/>
        <v>0.5808413695624679</v>
      </c>
      <c r="AO23" s="77">
        <f t="shared" si="8"/>
        <v>0.45316615990879411</v>
      </c>
      <c r="AP23" s="77">
        <f t="shared" si="9"/>
        <v>0.10050654556749637</v>
      </c>
      <c r="AQ23" s="77">
        <f t="shared" si="14"/>
        <v>12.253602889797941</v>
      </c>
      <c r="AR23" s="77">
        <v>0</v>
      </c>
      <c r="AS23" s="77">
        <v>0</v>
      </c>
      <c r="AT23" s="77">
        <f t="shared" si="10"/>
        <v>12.25</v>
      </c>
      <c r="AU23" s="221"/>
      <c r="AV23" s="76">
        <v>434.02</v>
      </c>
      <c r="AW23" s="76">
        <f t="shared" si="11"/>
        <v>985.63</v>
      </c>
      <c r="AY23" s="24"/>
      <c r="BA23" s="24"/>
    </row>
    <row r="24" spans="1:53" x14ac:dyDescent="0.35">
      <c r="A24" s="75" t="s">
        <v>40</v>
      </c>
      <c r="B24" s="74">
        <v>926</v>
      </c>
      <c r="C24" s="75" t="s">
        <v>47</v>
      </c>
      <c r="D24" s="138">
        <f>'Under 2s 2026-27 rates'!D20</f>
        <v>10.78</v>
      </c>
      <c r="E24" s="138">
        <f t="shared" si="12"/>
        <v>10.78</v>
      </c>
      <c r="F24" s="76">
        <f>ACA!W31</f>
        <v>1.0528150815558688</v>
      </c>
      <c r="G24" s="76">
        <f>'Formula factor data'!AH28</f>
        <v>3012.99</v>
      </c>
      <c r="H24" s="76">
        <f>'Formula factor data'!AI28</f>
        <v>696.22294578653953</v>
      </c>
      <c r="I24" s="76">
        <f>'Formula factor data'!AJ28</f>
        <v>48.035375639271045</v>
      </c>
      <c r="J24" s="76">
        <f>'Formula factor data'!AK28</f>
        <v>148.22964560973853</v>
      </c>
      <c r="K24" s="76">
        <f>'Formula factor data'!AL28</f>
        <v>125.58646402074478</v>
      </c>
      <c r="L24" s="76">
        <f>'Formula factor data'!AM28</f>
        <v>175.0686883238493</v>
      </c>
      <c r="M24" s="76">
        <f>'Formula factor data'!AN28</f>
        <v>217.60603904055316</v>
      </c>
      <c r="N24" s="76">
        <f>'Formula factor data'!AO28</f>
        <v>263.94220869090356</v>
      </c>
      <c r="O24" s="76">
        <f>'Formula factor data'!AP28</f>
        <v>452.31773891150993</v>
      </c>
      <c r="P24" s="76">
        <f>'Formula factor data'!AQ28</f>
        <v>71.22925215137883</v>
      </c>
      <c r="Q24" s="77">
        <f>$F24*'National calculations'!$E$66</f>
        <v>10.150611560864599</v>
      </c>
      <c r="R24" s="77">
        <f>$F24*'National calculations'!$E$67</f>
        <v>1.8877872732767609</v>
      </c>
      <c r="S24" s="77">
        <f>$F24*'National calculations'!$E$75</f>
        <v>2.0244285724607232</v>
      </c>
      <c r="T24" s="77">
        <f>$F24*'National calculations'!$E$76</f>
        <v>1.5367924929628847</v>
      </c>
      <c r="U24" s="77">
        <f>$F24*'National calculations'!$E$77</f>
        <v>1.4481313875996409</v>
      </c>
      <c r="V24" s="77">
        <f>$F24*'National calculations'!$E$78</f>
        <v>1.3151397295547764</v>
      </c>
      <c r="W24" s="77">
        <f>$F24*'National calculations'!$E$79</f>
        <v>0.84228050095081197</v>
      </c>
      <c r="X24" s="77">
        <f>$F24*'National calculations'!$E$80</f>
        <v>0.69451199201207336</v>
      </c>
      <c r="Y24" s="77">
        <f>$F24*'National calculations'!$E$69</f>
        <v>0.81592242624235667</v>
      </c>
      <c r="Z24" s="77">
        <f>$F24*'National calculations'!$E$70</f>
        <v>4.9139828966659573</v>
      </c>
      <c r="AA24" s="78">
        <f t="shared" si="3"/>
        <v>17432703.942258574</v>
      </c>
      <c r="AB24" s="78">
        <f t="shared" si="3"/>
        <v>749162.86535887874</v>
      </c>
      <c r="AC24" s="78">
        <f t="shared" si="3"/>
        <v>55429.186551823725</v>
      </c>
      <c r="AD24" s="78">
        <f t="shared" si="3"/>
        <v>129844.97776632913</v>
      </c>
      <c r="AE24" s="78">
        <f t="shared" si="3"/>
        <v>103663.44923147329</v>
      </c>
      <c r="AF24" s="78">
        <f t="shared" si="3"/>
        <v>131236.67882696987</v>
      </c>
      <c r="AG24" s="78">
        <f t="shared" si="3"/>
        <v>104472.63443660946</v>
      </c>
      <c r="AH24" s="78">
        <f t="shared" si="3"/>
        <v>104487.28660637191</v>
      </c>
      <c r="AI24" s="78">
        <f t="shared" si="13"/>
        <v>629134.21341957734</v>
      </c>
      <c r="AJ24" s="78">
        <f t="shared" si="4"/>
        <v>210362.02657012755</v>
      </c>
      <c r="AK24" s="78">
        <f t="shared" si="4"/>
        <v>199511.01628408398</v>
      </c>
      <c r="AL24" s="77">
        <f t="shared" si="5"/>
        <v>10.150611560864599</v>
      </c>
      <c r="AM24" s="77">
        <f t="shared" si="6"/>
        <v>0.43621811437113484</v>
      </c>
      <c r="AN24" s="77">
        <f t="shared" si="7"/>
        <v>0.36632854210250743</v>
      </c>
      <c r="AO24" s="77">
        <f t="shared" si="8"/>
        <v>0.12248835441376707</v>
      </c>
      <c r="AP24" s="77">
        <f t="shared" si="9"/>
        <v>0.1161700924378051</v>
      </c>
      <c r="AQ24" s="77">
        <f t="shared" si="14"/>
        <v>11.191816664189814</v>
      </c>
      <c r="AR24" s="77">
        <v>0</v>
      </c>
      <c r="AS24" s="77">
        <v>0</v>
      </c>
      <c r="AT24" s="77">
        <f t="shared" si="10"/>
        <v>11.19</v>
      </c>
      <c r="AU24" s="221"/>
      <c r="AV24" s="76">
        <v>2370.67</v>
      </c>
      <c r="AW24" s="76">
        <f t="shared" si="11"/>
        <v>5383.66</v>
      </c>
      <c r="AY24" s="24"/>
      <c r="BA24" s="24"/>
    </row>
    <row r="25" spans="1:53" x14ac:dyDescent="0.35">
      <c r="A25" s="75" t="s">
        <v>40</v>
      </c>
      <c r="B25" s="74">
        <v>874</v>
      </c>
      <c r="C25" s="75" t="s">
        <v>48</v>
      </c>
      <c r="D25" s="138">
        <f>'Under 2s 2026-27 rates'!D21</f>
        <v>12.01</v>
      </c>
      <c r="E25" s="138">
        <f t="shared" si="12"/>
        <v>12.01</v>
      </c>
      <c r="F25" s="76">
        <f>ACA!W32</f>
        <v>1.1104075051987048</v>
      </c>
      <c r="G25" s="76">
        <f>'Formula factor data'!AH29</f>
        <v>855.19</v>
      </c>
      <c r="H25" s="76">
        <f>'Formula factor data'!AI29</f>
        <v>262.16755786648775</v>
      </c>
      <c r="I25" s="76">
        <f>'Formula factor data'!AJ29</f>
        <v>8.4482442373712612</v>
      </c>
      <c r="J25" s="76">
        <f>'Formula factor data'!AK29</f>
        <v>68.245036782736648</v>
      </c>
      <c r="K25" s="76">
        <f>'Formula factor data'!AL29</f>
        <v>64.530205983325175</v>
      </c>
      <c r="L25" s="76">
        <f>'Formula factor data'!AM29</f>
        <v>74.41644923982345</v>
      </c>
      <c r="M25" s="76">
        <f>'Formula factor data'!AN29</f>
        <v>162.0744727807749</v>
      </c>
      <c r="N25" s="76">
        <f>'Formula factor data'!AO29</f>
        <v>162.97322216772929</v>
      </c>
      <c r="O25" s="76">
        <f>'Formula factor data'!AP29</f>
        <v>358.34868154604396</v>
      </c>
      <c r="P25" s="76">
        <f>'Formula factor data'!AQ29</f>
        <v>26.33075699132112</v>
      </c>
      <c r="Q25" s="77">
        <f>$F25*'National calculations'!$E$66</f>
        <v>10.705883166950688</v>
      </c>
      <c r="R25" s="77">
        <f>$F25*'National calculations'!$E$67</f>
        <v>1.9910554029747489</v>
      </c>
      <c r="S25" s="77">
        <f>$F25*'National calculations'!$E$75</f>
        <v>2.1351714275189151</v>
      </c>
      <c r="T25" s="77">
        <f>$F25*'National calculations'!$E$76</f>
        <v>1.6208600617661832</v>
      </c>
      <c r="U25" s="77">
        <f>$F25*'National calculations'!$E$77</f>
        <v>1.5273489043565955</v>
      </c>
      <c r="V25" s="77">
        <f>$F25*'National calculations'!$E$78</f>
        <v>1.3870821682422148</v>
      </c>
      <c r="W25" s="77">
        <f>$F25*'National calculations'!$E$79</f>
        <v>0.88835599539108145</v>
      </c>
      <c r="X25" s="77">
        <f>$F25*'National calculations'!$E$80</f>
        <v>0.73250406637510257</v>
      </c>
      <c r="Y25" s="77">
        <f>$F25*'National calculations'!$E$69</f>
        <v>0.86055604790590312</v>
      </c>
      <c r="Z25" s="77">
        <f>$F25*'National calculations'!$E$70</f>
        <v>5.182793811057687</v>
      </c>
      <c r="AA25" s="78">
        <f t="shared" si="3"/>
        <v>5218671.6085603992</v>
      </c>
      <c r="AB25" s="78">
        <f t="shared" si="3"/>
        <v>297534.37556761637</v>
      </c>
      <c r="AC25" s="78">
        <f t="shared" si="3"/>
        <v>10281.916333751773</v>
      </c>
      <c r="AD25" s="78">
        <f t="shared" si="3"/>
        <v>63050.923084894122</v>
      </c>
      <c r="AE25" s="78">
        <f t="shared" si="3"/>
        <v>56179.279461726168</v>
      </c>
      <c r="AF25" s="78">
        <f t="shared" si="3"/>
        <v>58836.385965742789</v>
      </c>
      <c r="AG25" s="78">
        <f t="shared" si="3"/>
        <v>82068.502868950512</v>
      </c>
      <c r="AH25" s="78">
        <f t="shared" si="3"/>
        <v>68045.772330425389</v>
      </c>
      <c r="AI25" s="78">
        <f t="shared" si="13"/>
        <v>338462.78004549077</v>
      </c>
      <c r="AJ25" s="78">
        <f t="shared" si="4"/>
        <v>175776.10134322612</v>
      </c>
      <c r="AK25" s="78">
        <f t="shared" si="4"/>
        <v>77786.12409379732</v>
      </c>
      <c r="AL25" s="77">
        <f t="shared" si="5"/>
        <v>10.70588316695069</v>
      </c>
      <c r="AM25" s="77">
        <f t="shared" si="6"/>
        <v>0.61037913513343889</v>
      </c>
      <c r="AN25" s="77">
        <f t="shared" si="7"/>
        <v>0.69434201868239964</v>
      </c>
      <c r="AO25" s="77">
        <f t="shared" si="8"/>
        <v>0.3605972066599874</v>
      </c>
      <c r="AP25" s="77">
        <f t="shared" si="9"/>
        <v>0.1595749299864159</v>
      </c>
      <c r="AQ25" s="77">
        <f t="shared" si="14"/>
        <v>12.530776457412928</v>
      </c>
      <c r="AR25" s="77">
        <v>0</v>
      </c>
      <c r="AS25" s="77">
        <v>0</v>
      </c>
      <c r="AT25" s="77">
        <f t="shared" si="10"/>
        <v>12.53</v>
      </c>
      <c r="AU25" s="221"/>
      <c r="AV25" s="76">
        <v>672.88</v>
      </c>
      <c r="AW25" s="76">
        <f t="shared" si="11"/>
        <v>1528.0700000000002</v>
      </c>
      <c r="AY25" s="24"/>
      <c r="BA25" s="24"/>
    </row>
    <row r="26" spans="1:53" x14ac:dyDescent="0.35">
      <c r="A26" s="75" t="s">
        <v>40</v>
      </c>
      <c r="B26" s="74">
        <v>882</v>
      </c>
      <c r="C26" s="75" t="s">
        <v>49</v>
      </c>
      <c r="D26" s="138">
        <f>'Under 2s 2026-27 rates'!D22</f>
        <v>11.43</v>
      </c>
      <c r="E26" s="138">
        <f t="shared" si="12"/>
        <v>11.43</v>
      </c>
      <c r="F26" s="76">
        <f>ACA!W33</f>
        <v>1.098597736343607</v>
      </c>
      <c r="G26" s="76">
        <f>'Formula factor data'!AH30</f>
        <v>642.22</v>
      </c>
      <c r="H26" s="76">
        <f>'Formula factor data'!AI30</f>
        <v>158.81353042328041</v>
      </c>
      <c r="I26" s="76">
        <f>'Formula factor data'!AJ30</f>
        <v>54.651562125449459</v>
      </c>
      <c r="J26" s="76">
        <f>'Formula factor data'!AK30</f>
        <v>26.107025569316821</v>
      </c>
      <c r="K26" s="76">
        <f>'Formula factor data'!AL30</f>
        <v>60.232179384738316</v>
      </c>
      <c r="L26" s="76">
        <f>'Formula factor data'!AM30</f>
        <v>58.371973631642028</v>
      </c>
      <c r="M26" s="76">
        <f>'Formula factor data'!AN30</f>
        <v>80.373717538953258</v>
      </c>
      <c r="N26" s="76">
        <f>'Formula factor data'!AO30</f>
        <v>61.130209748302036</v>
      </c>
      <c r="O26" s="76">
        <f>'Formula factor data'!AP30</f>
        <v>109.35519995566202</v>
      </c>
      <c r="P26" s="76">
        <f>'Formula factor data'!AQ30</f>
        <v>17.337846373268135</v>
      </c>
      <c r="Q26" s="77">
        <f>$F26*'National calculations'!$E$66</f>
        <v>10.592020458891321</v>
      </c>
      <c r="R26" s="77">
        <f>$F26*'National calculations'!$E$67</f>
        <v>1.9698794797422978</v>
      </c>
      <c r="S26" s="77">
        <f>$F26*'National calculations'!$E$75</f>
        <v>2.1124627544354282</v>
      </c>
      <c r="T26" s="77">
        <f>$F26*'National calculations'!$E$76</f>
        <v>1.6036213610312737</v>
      </c>
      <c r="U26" s="77">
        <f>$F26*'National calculations'!$E$77</f>
        <v>1.5111047440486998</v>
      </c>
      <c r="V26" s="77">
        <f>$F26*'National calculations'!$E$78</f>
        <v>1.37232981857484</v>
      </c>
      <c r="W26" s="77">
        <f>$F26*'National calculations'!$E$79</f>
        <v>0.87890786133444831</v>
      </c>
      <c r="X26" s="77">
        <f>$F26*'National calculations'!$E$80</f>
        <v>0.72471349969682608</v>
      </c>
      <c r="Y26" s="77">
        <f>$F26*'National calculations'!$E$69</f>
        <v>0.85140358093765567</v>
      </c>
      <c r="Z26" s="77">
        <f>$F26*'National calculations'!$E$70</f>
        <v>5.1276720682329486</v>
      </c>
      <c r="AA26" s="78">
        <f t="shared" si="3"/>
        <v>3877372.2060922352</v>
      </c>
      <c r="AB26" s="78">
        <f t="shared" si="3"/>
        <v>178320.80337116204</v>
      </c>
      <c r="AC26" s="78">
        <f t="shared" si="3"/>
        <v>65806.151993183754</v>
      </c>
      <c r="AD26" s="78">
        <f t="shared" si="3"/>
        <v>23863.496809289281</v>
      </c>
      <c r="AE26" s="78">
        <f t="shared" si="3"/>
        <v>51879.765247222102</v>
      </c>
      <c r="AF26" s="78">
        <f t="shared" si="3"/>
        <v>45660.191990746993</v>
      </c>
      <c r="AG26" s="78">
        <f t="shared" si="3"/>
        <v>40265.42254810645</v>
      </c>
      <c r="AH26" s="78">
        <f t="shared" si="3"/>
        <v>25252.076299019012</v>
      </c>
      <c r="AI26" s="78">
        <f t="shared" si="13"/>
        <v>252727.10488756761</v>
      </c>
      <c r="AJ26" s="78">
        <f t="shared" si="4"/>
        <v>53070.083036750286</v>
      </c>
      <c r="AK26" s="78">
        <f t="shared" si="4"/>
        <v>50674.590625766941</v>
      </c>
      <c r="AL26" s="77">
        <f t="shared" si="5"/>
        <v>10.592020458891321</v>
      </c>
      <c r="AM26" s="77">
        <f t="shared" si="6"/>
        <v>0.48712826552622024</v>
      </c>
      <c r="AN26" s="77">
        <f t="shared" si="7"/>
        <v>0.6903878511532846</v>
      </c>
      <c r="AO26" s="77">
        <f t="shared" si="8"/>
        <v>0.14497432162873158</v>
      </c>
      <c r="AP26" s="77">
        <f t="shared" si="9"/>
        <v>0.13843042971492781</v>
      </c>
      <c r="AQ26" s="77">
        <f t="shared" si="14"/>
        <v>12.052941326914487</v>
      </c>
      <c r="AR26" s="77">
        <v>0</v>
      </c>
      <c r="AS26" s="77">
        <v>0</v>
      </c>
      <c r="AT26" s="77">
        <f t="shared" si="10"/>
        <v>12.05</v>
      </c>
      <c r="AU26" s="221"/>
      <c r="AV26" s="76">
        <v>505.31</v>
      </c>
      <c r="AW26" s="76">
        <f t="shared" si="11"/>
        <v>1147.53</v>
      </c>
      <c r="AY26" s="24"/>
      <c r="BA26" s="24"/>
    </row>
    <row r="27" spans="1:53" x14ac:dyDescent="0.35">
      <c r="A27" s="75" t="s">
        <v>40</v>
      </c>
      <c r="B27" s="74">
        <v>935</v>
      </c>
      <c r="C27" s="75" t="s">
        <v>50</v>
      </c>
      <c r="D27" s="138">
        <f>'Under 2s 2026-27 rates'!D23</f>
        <v>10.78</v>
      </c>
      <c r="E27" s="138">
        <f t="shared" si="12"/>
        <v>10.78</v>
      </c>
      <c r="F27" s="76">
        <f>ACA!W34</f>
        <v>1.0615923167041645</v>
      </c>
      <c r="G27" s="76">
        <f>'Formula factor data'!AH31</f>
        <v>2794.33</v>
      </c>
      <c r="H27" s="76">
        <f>'Formula factor data'!AI31</f>
        <v>631.70883269269677</v>
      </c>
      <c r="I27" s="76">
        <f>'Formula factor data'!AJ31</f>
        <v>42.057766479757468</v>
      </c>
      <c r="J27" s="76">
        <f>'Formula factor data'!AK31</f>
        <v>42.582551444745526</v>
      </c>
      <c r="K27" s="76">
        <f>'Formula factor data'!AL31</f>
        <v>132.62065758055428</v>
      </c>
      <c r="L27" s="76">
        <f>'Formula factor data'!AM31</f>
        <v>102.64260391450973</v>
      </c>
      <c r="M27" s="76">
        <f>'Formula factor data'!AN31</f>
        <v>224.90784213774046</v>
      </c>
      <c r="N27" s="76">
        <f>'Formula factor data'!AO31</f>
        <v>296.87835162181739</v>
      </c>
      <c r="O27" s="76">
        <f>'Formula factor data'!AP31</f>
        <v>359.31459134840503</v>
      </c>
      <c r="P27" s="76">
        <f>'Formula factor data'!AQ31</f>
        <v>67.787183026858941</v>
      </c>
      <c r="Q27" s="77">
        <f>$F27*'National calculations'!$E$66</f>
        <v>10.235236397770482</v>
      </c>
      <c r="R27" s="77">
        <f>$F27*'National calculations'!$E$67</f>
        <v>1.9035256048202485</v>
      </c>
      <c r="S27" s="77">
        <f>$F27*'National calculations'!$E$75</f>
        <v>2.0413060715892097</v>
      </c>
      <c r="T27" s="77">
        <f>$F27*'National calculations'!$E$76</f>
        <v>1.5496046090896187</v>
      </c>
      <c r="U27" s="77">
        <f>$F27*'National calculations'!$E$77</f>
        <v>1.460204343180602</v>
      </c>
      <c r="V27" s="77">
        <f>$F27*'National calculations'!$E$78</f>
        <v>1.3261039443170777</v>
      </c>
      <c r="W27" s="77">
        <f>$F27*'National calculations'!$E$79</f>
        <v>0.84930252613565671</v>
      </c>
      <c r="X27" s="77">
        <f>$F27*'National calculations'!$E$80</f>
        <v>0.70030208295396279</v>
      </c>
      <c r="Y27" s="77">
        <f>$F27*'National calculations'!$E$69</f>
        <v>0.82272470626603733</v>
      </c>
      <c r="Z27" s="77">
        <f>$F27*'National calculations'!$E$70</f>
        <v>4.954950379136859</v>
      </c>
      <c r="AA27" s="78">
        <f t="shared" si="3"/>
        <v>16302358.030327734</v>
      </c>
      <c r="AB27" s="78">
        <f t="shared" si="3"/>
        <v>685410.14455834555</v>
      </c>
      <c r="AC27" s="78">
        <f t="shared" si="3"/>
        <v>48936.081221387736</v>
      </c>
      <c r="AD27" s="78">
        <f t="shared" si="3"/>
        <v>37612.08725177688</v>
      </c>
      <c r="AE27" s="78">
        <f t="shared" si="3"/>
        <v>110382.35831091789</v>
      </c>
      <c r="AF27" s="78">
        <f t="shared" si="3"/>
        <v>77585.414286423926</v>
      </c>
      <c r="AG27" s="78">
        <f t="shared" si="3"/>
        <v>108878.43513092241</v>
      </c>
      <c r="AH27" s="78">
        <f t="shared" si="3"/>
        <v>118505.58097407769</v>
      </c>
      <c r="AI27" s="78">
        <f t="shared" si="13"/>
        <v>501899.95717550651</v>
      </c>
      <c r="AJ27" s="78">
        <f t="shared" si="4"/>
        <v>168501.6852258041</v>
      </c>
      <c r="AK27" s="78">
        <f t="shared" si="4"/>
        <v>191452.81309654599</v>
      </c>
      <c r="AL27" s="77">
        <f t="shared" si="5"/>
        <v>10.235236397770482</v>
      </c>
      <c r="AM27" s="77">
        <f t="shared" si="6"/>
        <v>0.43032638873062917</v>
      </c>
      <c r="AN27" s="77">
        <f t="shared" si="7"/>
        <v>0.31511175868948316</v>
      </c>
      <c r="AO27" s="77">
        <f t="shared" si="8"/>
        <v>0.10579172525228507</v>
      </c>
      <c r="AP27" s="77">
        <f t="shared" si="9"/>
        <v>0.12020131059665623</v>
      </c>
      <c r="AQ27" s="77">
        <f t="shared" si="14"/>
        <v>11.206667581039536</v>
      </c>
      <c r="AR27" s="77">
        <v>0</v>
      </c>
      <c r="AS27" s="77">
        <v>0</v>
      </c>
      <c r="AT27" s="77">
        <f t="shared" si="10"/>
        <v>11.21</v>
      </c>
      <c r="AU27" s="221"/>
      <c r="AV27" s="76">
        <v>2198.63</v>
      </c>
      <c r="AW27" s="76">
        <f t="shared" si="11"/>
        <v>4992.96</v>
      </c>
      <c r="AY27" s="24"/>
      <c r="BA27" s="24"/>
    </row>
    <row r="28" spans="1:53" x14ac:dyDescent="0.35">
      <c r="A28" s="75" t="s">
        <v>40</v>
      </c>
      <c r="B28" s="74">
        <v>883</v>
      </c>
      <c r="C28" s="75" t="s">
        <v>51</v>
      </c>
      <c r="D28" s="138">
        <f>'Under 2s 2026-27 rates'!D24</f>
        <v>11.89</v>
      </c>
      <c r="E28" s="138">
        <f t="shared" si="12"/>
        <v>11.89</v>
      </c>
      <c r="F28" s="76">
        <f>ACA!W35</f>
        <v>1.1369659482114787</v>
      </c>
      <c r="G28" s="76">
        <f>'Formula factor data'!AH32</f>
        <v>726.63</v>
      </c>
      <c r="H28" s="76">
        <f>'Formula factor data'!AI32</f>
        <v>163.47086868465706</v>
      </c>
      <c r="I28" s="76">
        <f>'Formula factor data'!AJ32</f>
        <v>11.096758677011024</v>
      </c>
      <c r="J28" s="76">
        <f>'Formula factor data'!AK32</f>
        <v>32.874889342588816</v>
      </c>
      <c r="K28" s="76">
        <f>'Formula factor data'!AL32</f>
        <v>42.42878317680686</v>
      </c>
      <c r="L28" s="76">
        <f>'Formula factor data'!AM32</f>
        <v>68.89484932625561</v>
      </c>
      <c r="M28" s="76">
        <f>'Formula factor data'!AN32</f>
        <v>111.32363250306247</v>
      </c>
      <c r="N28" s="76">
        <f>'Formula factor data'!AO32</f>
        <v>150.31064026133114</v>
      </c>
      <c r="O28" s="76">
        <f>'Formula factor data'!AP32</f>
        <v>190.382560371111</v>
      </c>
      <c r="P28" s="76">
        <f>'Formula factor data'!AQ32</f>
        <v>14.763578567917417</v>
      </c>
      <c r="Q28" s="77">
        <f>$F28*'National calculations'!$E$66</f>
        <v>10.961943745305653</v>
      </c>
      <c r="R28" s="77">
        <f>$F28*'National calculations'!$E$67</f>
        <v>2.0386769574109449</v>
      </c>
      <c r="S28" s="77">
        <f>$F28*'National calculations'!$E$75</f>
        <v>2.1862399122101426</v>
      </c>
      <c r="T28" s="77">
        <f>$F28*'National calculations'!$E$76</f>
        <v>1.6596273786120788</v>
      </c>
      <c r="U28" s="77">
        <f>$F28*'National calculations'!$E$77</f>
        <v>1.5638796452306123</v>
      </c>
      <c r="V28" s="77">
        <f>$F28*'National calculations'!$E$78</f>
        <v>1.4202580451584135</v>
      </c>
      <c r="W28" s="77">
        <f>$F28*'National calculations'!$E$79</f>
        <v>0.90960346712392792</v>
      </c>
      <c r="X28" s="77">
        <f>$F28*'National calculations'!$E$80</f>
        <v>0.75002391148815151</v>
      </c>
      <c r="Y28" s="77">
        <f>$F28*'National calculations'!$E$69</f>
        <v>0.8811386075973715</v>
      </c>
      <c r="Z28" s="77">
        <f>$F28*'National calculations'!$E$70</f>
        <v>5.3067545492853174</v>
      </c>
      <c r="AA28" s="78">
        <f t="shared" si="3"/>
        <v>4540207.9946813248</v>
      </c>
      <c r="AB28" s="78">
        <f t="shared" si="3"/>
        <v>189960.64712135564</v>
      </c>
      <c r="AC28" s="78">
        <f t="shared" si="3"/>
        <v>13828.30072803206</v>
      </c>
      <c r="AD28" s="78">
        <f t="shared" si="3"/>
        <v>31099.237860427624</v>
      </c>
      <c r="AE28" s="78">
        <f t="shared" si="3"/>
        <v>37821.500917803431</v>
      </c>
      <c r="AF28" s="78">
        <f t="shared" si="3"/>
        <v>55773.624494586998</v>
      </c>
      <c r="AG28" s="78">
        <f t="shared" si="3"/>
        <v>57718.406395640901</v>
      </c>
      <c r="AH28" s="78">
        <f t="shared" si="3"/>
        <v>64259.847377842445</v>
      </c>
      <c r="AI28" s="78">
        <f t="shared" si="13"/>
        <v>260500.91777433344</v>
      </c>
      <c r="AJ28" s="78">
        <f t="shared" si="4"/>
        <v>95619.451769047271</v>
      </c>
      <c r="AK28" s="78">
        <f t="shared" si="4"/>
        <v>44657.612005545372</v>
      </c>
      <c r="AL28" s="77">
        <f t="shared" si="5"/>
        <v>10.961943745305653</v>
      </c>
      <c r="AM28" s="77">
        <f t="shared" si="6"/>
        <v>0.45864372953960164</v>
      </c>
      <c r="AN28" s="77">
        <f t="shared" si="7"/>
        <v>0.62895717764207182</v>
      </c>
      <c r="AO28" s="77">
        <f t="shared" si="8"/>
        <v>0.23086498514542927</v>
      </c>
      <c r="AP28" s="77">
        <f t="shared" si="9"/>
        <v>0.10782198330515801</v>
      </c>
      <c r="AQ28" s="77">
        <f t="shared" si="14"/>
        <v>12.388231620937916</v>
      </c>
      <c r="AR28" s="77">
        <v>0</v>
      </c>
      <c r="AS28" s="77">
        <v>0</v>
      </c>
      <c r="AT28" s="77">
        <f t="shared" si="10"/>
        <v>12.39</v>
      </c>
      <c r="AU28" s="221"/>
      <c r="AV28" s="76">
        <v>571.72</v>
      </c>
      <c r="AW28" s="76">
        <f t="shared" si="11"/>
        <v>1298.3499999999999</v>
      </c>
      <c r="AY28" s="24"/>
      <c r="BA28" s="24"/>
    </row>
    <row r="29" spans="1:53" x14ac:dyDescent="0.35">
      <c r="A29" s="75" t="s">
        <v>52</v>
      </c>
      <c r="B29" s="74">
        <v>202</v>
      </c>
      <c r="C29" s="75" t="s">
        <v>53</v>
      </c>
      <c r="D29" s="138">
        <f>'Under 2s 2026-27 rates'!D25</f>
        <v>16.829999999999998</v>
      </c>
      <c r="E29" s="138">
        <f t="shared" si="12"/>
        <v>16.829999999999998</v>
      </c>
      <c r="F29" s="76">
        <f>ACA!W36</f>
        <v>1.5225271289582465</v>
      </c>
      <c r="G29" s="76">
        <f>'Formula factor data'!AH33</f>
        <v>350.25</v>
      </c>
      <c r="H29" s="76">
        <f>'Formula factor data'!AI33</f>
        <v>156.58151788428412</v>
      </c>
      <c r="I29" s="76">
        <f>'Formula factor data'!AJ33</f>
        <v>0</v>
      </c>
      <c r="J29" s="76">
        <f>'Formula factor data'!AK33</f>
        <v>24.503808760148342</v>
      </c>
      <c r="K29" s="76">
        <f>'Formula factor data'!AL33</f>
        <v>38.540000697255863</v>
      </c>
      <c r="L29" s="76">
        <f>'Formula factor data'!AM33</f>
        <v>32.051543550165384</v>
      </c>
      <c r="M29" s="76">
        <f>'Formula factor data'!AN33</f>
        <v>60.42632672081271</v>
      </c>
      <c r="N29" s="76">
        <f>'Formula factor data'!AO33</f>
        <v>55.89444853598058</v>
      </c>
      <c r="O29" s="76">
        <f>'Formula factor data'!AP33</f>
        <v>183.76125336930002</v>
      </c>
      <c r="P29" s="76">
        <f>'Formula factor data'!AQ33</f>
        <v>6.3206285003111384</v>
      </c>
      <c r="Q29" s="77">
        <f>$F29*'National calculations'!$E$66</f>
        <v>14.67929339888873</v>
      </c>
      <c r="R29" s="77">
        <f>$F29*'National calculations'!$E$67</f>
        <v>2.7300210527174715</v>
      </c>
      <c r="S29" s="77">
        <f>$F29*'National calculations'!$E$75</f>
        <v>2.9276246856709793</v>
      </c>
      <c r="T29" s="77">
        <f>$F29*'National calculations'!$E$76</f>
        <v>2.2224304183195751</v>
      </c>
      <c r="U29" s="77">
        <f>$F29*'National calculations'!$E$77</f>
        <v>2.0942132788011376</v>
      </c>
      <c r="V29" s="77">
        <f>$F29*'National calculations'!$E$78</f>
        <v>1.9018875695234825</v>
      </c>
      <c r="W29" s="77">
        <f>$F29*'National calculations'!$E$79</f>
        <v>1.218062825425152</v>
      </c>
      <c r="X29" s="77">
        <f>$F29*'National calculations'!$E$80</f>
        <v>1.004367592894424</v>
      </c>
      <c r="Y29" s="77">
        <f>$F29*'National calculations'!$E$69</f>
        <v>1.179945130766537</v>
      </c>
      <c r="Z29" s="77">
        <f>$F29*'National calculations'!$E$70</f>
        <v>7.1063498257967588</v>
      </c>
      <c r="AA29" s="78">
        <f t="shared" si="3"/>
        <v>2930610.8323876429</v>
      </c>
      <c r="AB29" s="78">
        <f t="shared" si="3"/>
        <v>243658.37896561518</v>
      </c>
      <c r="AC29" s="78">
        <f t="shared" si="3"/>
        <v>0</v>
      </c>
      <c r="AD29" s="78">
        <f t="shared" si="3"/>
        <v>31041.065673346428</v>
      </c>
      <c r="AE29" s="78">
        <f t="shared" si="3"/>
        <v>46005.259298363046</v>
      </c>
      <c r="AF29" s="78">
        <f t="shared" si="3"/>
        <v>34746.306389397054</v>
      </c>
      <c r="AG29" s="78">
        <f t="shared" si="3"/>
        <v>41953.745485701402</v>
      </c>
      <c r="AH29" s="78">
        <f t="shared" si="3"/>
        <v>31998.986457379124</v>
      </c>
      <c r="AI29" s="78">
        <f t="shared" si="13"/>
        <v>185745.36330418705</v>
      </c>
      <c r="AJ29" s="78">
        <f t="shared" si="4"/>
        <v>123592.07179789702</v>
      </c>
      <c r="AK29" s="78">
        <f t="shared" si="4"/>
        <v>25602.460428003891</v>
      </c>
      <c r="AL29" s="77">
        <f t="shared" si="5"/>
        <v>14.679293398888728</v>
      </c>
      <c r="AM29" s="77">
        <f t="shared" si="6"/>
        <v>1.2204734911935844</v>
      </c>
      <c r="AN29" s="77">
        <f t="shared" si="7"/>
        <v>0.93038988844653348</v>
      </c>
      <c r="AO29" s="77">
        <f t="shared" si="8"/>
        <v>0.61906694114678495</v>
      </c>
      <c r="AP29" s="77">
        <f t="shared" si="9"/>
        <v>0.12824153388183324</v>
      </c>
      <c r="AQ29" s="77">
        <f t="shared" si="14"/>
        <v>17.577465253557463</v>
      </c>
      <c r="AR29" s="77">
        <v>0</v>
      </c>
      <c r="AS29" s="77">
        <v>0</v>
      </c>
      <c r="AT29" s="77">
        <f t="shared" si="10"/>
        <v>17.579999999999998</v>
      </c>
      <c r="AU29" s="221"/>
      <c r="AV29" s="76">
        <v>275.58</v>
      </c>
      <c r="AW29" s="76">
        <f t="shared" si="11"/>
        <v>625.82999999999993</v>
      </c>
      <c r="AY29" s="24"/>
      <c r="BA29" s="24"/>
    </row>
    <row r="30" spans="1:53" x14ac:dyDescent="0.35">
      <c r="A30" s="75" t="s">
        <v>52</v>
      </c>
      <c r="B30" s="74">
        <v>204</v>
      </c>
      <c r="C30" s="75" t="s">
        <v>54</v>
      </c>
      <c r="D30" s="138">
        <f>'Under 2s 2026-27 rates'!D26</f>
        <v>15.79</v>
      </c>
      <c r="E30" s="138">
        <f t="shared" si="12"/>
        <v>15.79</v>
      </c>
      <c r="F30" s="76">
        <f>ACA!W37</f>
        <v>1.4305294275638376</v>
      </c>
      <c r="G30" s="76">
        <f>'Formula factor data'!AH34</f>
        <v>1023.52</v>
      </c>
      <c r="H30" s="76">
        <f>'Formula factor data'!AI34</f>
        <v>422.45364261373823</v>
      </c>
      <c r="I30" s="76">
        <f>'Formula factor data'!AJ34</f>
        <v>30.875796501205414</v>
      </c>
      <c r="J30" s="76">
        <f>'Formula factor data'!AK34</f>
        <v>152.2277999629103</v>
      </c>
      <c r="K30" s="76">
        <f>'Formula factor data'!AL34</f>
        <v>124.19915682759473</v>
      </c>
      <c r="L30" s="76">
        <f>'Formula factor data'!AM34</f>
        <v>111.10225134450145</v>
      </c>
      <c r="M30" s="76">
        <f>'Formula factor data'!AN34</f>
        <v>170.72977755013733</v>
      </c>
      <c r="N30" s="76">
        <f>'Formula factor data'!AO34</f>
        <v>170.73881613225126</v>
      </c>
      <c r="O30" s="76">
        <f>'Formula factor data'!AP34</f>
        <v>421.15680624753605</v>
      </c>
      <c r="P30" s="76">
        <f>'Formula factor data'!AQ34</f>
        <v>23.668468380052751</v>
      </c>
      <c r="Q30" s="77">
        <f>$F30*'National calculations'!$E$66</f>
        <v>13.792306740256311</v>
      </c>
      <c r="R30" s="77">
        <f>$F30*'National calculations'!$E$67</f>
        <v>2.5650613243609728</v>
      </c>
      <c r="S30" s="77">
        <f>$F30*'National calculations'!$E$75</f>
        <v>2.7507248876282704</v>
      </c>
      <c r="T30" s="77">
        <f>$F30*'National calculations'!$E$76</f>
        <v>2.0881415205353289</v>
      </c>
      <c r="U30" s="77">
        <f>$F30*'National calculations'!$E$77</f>
        <v>1.9676718174275212</v>
      </c>
      <c r="V30" s="77">
        <f>$F30*'National calculations'!$E$78</f>
        <v>1.7869672627658104</v>
      </c>
      <c r="W30" s="77">
        <f>$F30*'National calculations'!$E$79</f>
        <v>1.144462179524171</v>
      </c>
      <c r="X30" s="77">
        <f>$F30*'National calculations'!$E$80</f>
        <v>0.94367934101115902</v>
      </c>
      <c r="Y30" s="77">
        <f>$F30*'National calculations'!$E$69</f>
        <v>1.1086477215201607</v>
      </c>
      <c r="Z30" s="77">
        <f>$F30*'National calculations'!$E$70</f>
        <v>6.6769533067835409</v>
      </c>
      <c r="AA30" s="78">
        <f t="shared" si="3"/>
        <v>8046520.0230286689</v>
      </c>
      <c r="AB30" s="78">
        <f t="shared" si="3"/>
        <v>617663.11500223016</v>
      </c>
      <c r="AC30" s="78">
        <f t="shared" si="3"/>
        <v>48410.568460890616</v>
      </c>
      <c r="AD30" s="78">
        <f t="shared" si="3"/>
        <v>181187.71811891065</v>
      </c>
      <c r="AE30" s="78">
        <f t="shared" si="3"/>
        <v>139298.41296361387</v>
      </c>
      <c r="AF30" s="78">
        <f t="shared" si="3"/>
        <v>113165.56900415562</v>
      </c>
      <c r="AG30" s="78">
        <f t="shared" si="3"/>
        <v>111374.450795083</v>
      </c>
      <c r="AH30" s="78">
        <f t="shared" si="3"/>
        <v>91839.935290843743</v>
      </c>
      <c r="AI30" s="78">
        <f t="shared" si="13"/>
        <v>685276.65463349747</v>
      </c>
      <c r="AJ30" s="78">
        <f t="shared" si="4"/>
        <v>266141.28417995205</v>
      </c>
      <c r="AK30" s="78">
        <f t="shared" si="4"/>
        <v>90078.95718351609</v>
      </c>
      <c r="AL30" s="77">
        <f t="shared" si="5"/>
        <v>13.79230674025631</v>
      </c>
      <c r="AM30" s="77">
        <f t="shared" si="6"/>
        <v>1.0587184422423719</v>
      </c>
      <c r="AN30" s="77">
        <f t="shared" si="7"/>
        <v>1.1746128507220652</v>
      </c>
      <c r="AO30" s="77">
        <f t="shared" si="8"/>
        <v>0.45618506101398965</v>
      </c>
      <c r="AP30" s="77">
        <f t="shared" si="9"/>
        <v>0.15440172953796202</v>
      </c>
      <c r="AQ30" s="77">
        <f t="shared" si="14"/>
        <v>16.6362248237727</v>
      </c>
      <c r="AR30" s="77">
        <v>0</v>
      </c>
      <c r="AS30" s="77">
        <v>0</v>
      </c>
      <c r="AT30" s="77">
        <f t="shared" si="10"/>
        <v>16.64</v>
      </c>
      <c r="AU30" s="221"/>
      <c r="AV30" s="76">
        <v>805.32</v>
      </c>
      <c r="AW30" s="76">
        <f t="shared" si="11"/>
        <v>1828.8400000000001</v>
      </c>
      <c r="AY30" s="24"/>
      <c r="BA30" s="24"/>
    </row>
    <row r="31" spans="1:53" x14ac:dyDescent="0.35">
      <c r="A31" s="75" t="s">
        <v>52</v>
      </c>
      <c r="B31" s="74">
        <v>205</v>
      </c>
      <c r="C31" s="75" t="s">
        <v>55</v>
      </c>
      <c r="D31" s="138">
        <f>'Under 2s 2026-27 rates'!D27</f>
        <v>16.579999999999998</v>
      </c>
      <c r="E31" s="138">
        <f t="shared" si="12"/>
        <v>16.579999999999998</v>
      </c>
      <c r="F31" s="76">
        <f>ACA!W38</f>
        <v>1.5693642943697235</v>
      </c>
      <c r="G31" s="76">
        <f>'Formula factor data'!AH35</f>
        <v>351.12</v>
      </c>
      <c r="H31" s="76">
        <f>'Formula factor data'!AI35</f>
        <v>107.66527799530149</v>
      </c>
      <c r="I31" s="76">
        <f>'Formula factor data'!AJ35</f>
        <v>3.0752791767024306</v>
      </c>
      <c r="J31" s="76">
        <f>'Formula factor data'!AK35</f>
        <v>15.184190934968251</v>
      </c>
      <c r="K31" s="76">
        <f>'Formula factor data'!AL35</f>
        <v>33.136133128968687</v>
      </c>
      <c r="L31" s="76">
        <f>'Formula factor data'!AM35</f>
        <v>27.562189621195536</v>
      </c>
      <c r="M31" s="76">
        <f>'Formula factor data'!AN35</f>
        <v>62.159080359097878</v>
      </c>
      <c r="N31" s="76">
        <f>'Formula factor data'!AO35</f>
        <v>38.364107729362821</v>
      </c>
      <c r="O31" s="76">
        <f>'Formula factor data'!AP35</f>
        <v>162.182501137272</v>
      </c>
      <c r="P31" s="76">
        <f>'Formula factor data'!AQ35</f>
        <v>5.7071454371613735</v>
      </c>
      <c r="Q31" s="77">
        <f>$F31*'National calculations'!$E$66</f>
        <v>15.130869255877093</v>
      </c>
      <c r="R31" s="77">
        <f>$F31*'National calculations'!$E$67</f>
        <v>2.814004086708092</v>
      </c>
      <c r="S31" s="77">
        <f>$F31*'National calculations'!$E$75</f>
        <v>3.0176865565286217</v>
      </c>
      <c r="T31" s="77">
        <f>$F31*'National calculations'!$E$76</f>
        <v>2.2907985538611433</v>
      </c>
      <c r="U31" s="77">
        <f>$F31*'National calculations'!$E$77</f>
        <v>2.1586370988306922</v>
      </c>
      <c r="V31" s="77">
        <f>$F31*'National calculations'!$E$78</f>
        <v>1.9603949162850167</v>
      </c>
      <c r="W31" s="77">
        <f>$F31*'National calculations'!$E$79</f>
        <v>1.2555338227892807</v>
      </c>
      <c r="X31" s="77">
        <f>$F31*'National calculations'!$E$80</f>
        <v>1.0352647310718635</v>
      </c>
      <c r="Y31" s="77">
        <f>$F31*'National calculations'!$E$69</f>
        <v>1.2162435219183538</v>
      </c>
      <c r="Z31" s="77">
        <f>$F31*'National calculations'!$E$70</f>
        <v>7.324960894152829</v>
      </c>
      <c r="AA31" s="78">
        <f t="shared" si="3"/>
        <v>3028267.9634804321</v>
      </c>
      <c r="AB31" s="78">
        <f t="shared" si="3"/>
        <v>172693.2033969445</v>
      </c>
      <c r="AC31" s="78">
        <f t="shared" si="3"/>
        <v>5289.7303185911796</v>
      </c>
      <c r="AD31" s="78">
        <f t="shared" si="3"/>
        <v>19826.835902164748</v>
      </c>
      <c r="AE31" s="78">
        <f t="shared" si="3"/>
        <v>40771.465181871194</v>
      </c>
      <c r="AF31" s="78">
        <f t="shared" si="3"/>
        <v>30798.682556592968</v>
      </c>
      <c r="AG31" s="78">
        <f t="shared" si="3"/>
        <v>44484.411837064828</v>
      </c>
      <c r="AH31" s="78">
        <f t="shared" si="3"/>
        <v>22638.694372612954</v>
      </c>
      <c r="AI31" s="78">
        <f t="shared" si="13"/>
        <v>163809.82016889789</v>
      </c>
      <c r="AJ31" s="78">
        <f t="shared" si="4"/>
        <v>112434.44733473219</v>
      </c>
      <c r="AK31" s="78">
        <f t="shared" si="4"/>
        <v>23828.631772336394</v>
      </c>
      <c r="AL31" s="77">
        <f t="shared" si="5"/>
        <v>15.130869255877094</v>
      </c>
      <c r="AM31" s="77">
        <f t="shared" si="6"/>
        <v>0.86286891169782765</v>
      </c>
      <c r="AN31" s="77">
        <f t="shared" si="7"/>
        <v>0.8184827108086099</v>
      </c>
      <c r="AO31" s="77">
        <f t="shared" si="8"/>
        <v>0.56178348250376842</v>
      </c>
      <c r="AP31" s="77">
        <f t="shared" si="9"/>
        <v>0.11906076880966568</v>
      </c>
      <c r="AQ31" s="77">
        <f t="shared" si="14"/>
        <v>17.493065129696966</v>
      </c>
      <c r="AR31" s="77">
        <v>0</v>
      </c>
      <c r="AS31" s="77">
        <v>0</v>
      </c>
      <c r="AT31" s="77">
        <f t="shared" si="10"/>
        <v>17.489999999999998</v>
      </c>
      <c r="AU31" s="221"/>
      <c r="AV31" s="76">
        <v>276.27</v>
      </c>
      <c r="AW31" s="76">
        <f t="shared" si="11"/>
        <v>627.39</v>
      </c>
      <c r="AY31" s="24"/>
      <c r="BA31" s="24"/>
    </row>
    <row r="32" spans="1:53" x14ac:dyDescent="0.35">
      <c r="A32" s="75" t="s">
        <v>52</v>
      </c>
      <c r="B32" s="74">
        <v>309</v>
      </c>
      <c r="C32" s="75" t="s">
        <v>56</v>
      </c>
      <c r="D32" s="138">
        <f>'Under 2s 2026-27 rates'!D28</f>
        <v>14.1</v>
      </c>
      <c r="E32" s="138">
        <f t="shared" si="12"/>
        <v>14.1</v>
      </c>
      <c r="F32" s="76">
        <f>ACA!W39</f>
        <v>1.3049570817750793</v>
      </c>
      <c r="G32" s="76">
        <f>'Formula factor data'!AH36</f>
        <v>850.39</v>
      </c>
      <c r="H32" s="76">
        <f>'Formula factor data'!AI36</f>
        <v>206.86693297120016</v>
      </c>
      <c r="I32" s="76">
        <f>'Formula factor data'!AJ36</f>
        <v>11.377022763578275</v>
      </c>
      <c r="J32" s="76">
        <f>'Formula factor data'!AK36</f>
        <v>52.753160276890306</v>
      </c>
      <c r="K32" s="76">
        <f>'Formula factor data'!AL36</f>
        <v>70.809231230031955</v>
      </c>
      <c r="L32" s="76">
        <f>'Formula factor data'!AM36</f>
        <v>139.35437832800852</v>
      </c>
      <c r="M32" s="76">
        <f>'Formula factor data'!AN36</f>
        <v>163.01405750798722</v>
      </c>
      <c r="N32" s="76">
        <f>'Formula factor data'!AO36</f>
        <v>101.14795859957401</v>
      </c>
      <c r="O32" s="76">
        <f>'Formula factor data'!AP36</f>
        <v>414.79151659115098</v>
      </c>
      <c r="P32" s="76">
        <f>'Formula factor data'!AQ36</f>
        <v>13.528931818181817</v>
      </c>
      <c r="Q32" s="77">
        <f>$F32*'National calculations'!$E$66</f>
        <v>12.581613497712164</v>
      </c>
      <c r="R32" s="77">
        <f>$F32*'National calculations'!$E$67</f>
        <v>2.3398993938297306</v>
      </c>
      <c r="S32" s="77">
        <f>$F32*'National calculations'!$E$75</f>
        <v>2.5092653481714451</v>
      </c>
      <c r="T32" s="77">
        <f>$F32*'National calculations'!$E$76</f>
        <v>1.9048437679549652</v>
      </c>
      <c r="U32" s="77">
        <f>$F32*'National calculations'!$E$77</f>
        <v>1.7949489351883321</v>
      </c>
      <c r="V32" s="77">
        <f>$F32*'National calculations'!$E$78</f>
        <v>1.6301066860383837</v>
      </c>
      <c r="W32" s="77">
        <f>$F32*'National calculations'!$E$79</f>
        <v>1.04400091128301</v>
      </c>
      <c r="X32" s="77">
        <f>$F32*'National calculations'!$E$80</f>
        <v>0.86084285667195604</v>
      </c>
      <c r="Y32" s="77">
        <f>$F32*'National calculations'!$E$69</f>
        <v>1.0113302582354453</v>
      </c>
      <c r="Z32" s="77">
        <f>$F32*'National calculations'!$E$70</f>
        <v>6.0908481394940681</v>
      </c>
      <c r="AA32" s="78">
        <f t="shared" si="3"/>
        <v>6098588.6323220842</v>
      </c>
      <c r="AB32" s="78">
        <f t="shared" si="3"/>
        <v>275907.25230575429</v>
      </c>
      <c r="AC32" s="78">
        <f t="shared" si="3"/>
        <v>16272.342322022674</v>
      </c>
      <c r="AD32" s="78">
        <f t="shared" si="3"/>
        <v>57277.321298217445</v>
      </c>
      <c r="AE32" s="78">
        <f t="shared" si="3"/>
        <v>72446.403892774644</v>
      </c>
      <c r="AF32" s="78">
        <f t="shared" si="3"/>
        <v>129482.62718948923</v>
      </c>
      <c r="AG32" s="78">
        <f t="shared" si="3"/>
        <v>97006.4900164594</v>
      </c>
      <c r="AH32" s="78">
        <f t="shared" si="3"/>
        <v>49631.323647614598</v>
      </c>
      <c r="AI32" s="78">
        <f t="shared" si="13"/>
        <v>422116.50836657791</v>
      </c>
      <c r="AJ32" s="78">
        <f t="shared" si="4"/>
        <v>239109.99060516042</v>
      </c>
      <c r="AK32" s="78">
        <f t="shared" si="4"/>
        <v>46969.521440645447</v>
      </c>
      <c r="AL32" s="77">
        <f t="shared" si="5"/>
        <v>12.581613497712162</v>
      </c>
      <c r="AM32" s="77">
        <f t="shared" si="6"/>
        <v>0.56920684752022821</v>
      </c>
      <c r="AN32" s="77">
        <f t="shared" si="7"/>
        <v>0.87084194056386088</v>
      </c>
      <c r="AO32" s="77">
        <f t="shared" si="8"/>
        <v>0.49329273814132429</v>
      </c>
      <c r="AP32" s="77">
        <f t="shared" si="9"/>
        <v>9.6899856764678355E-2</v>
      </c>
      <c r="AQ32" s="77">
        <f t="shared" si="14"/>
        <v>14.611854880702257</v>
      </c>
      <c r="AR32" s="77">
        <v>0</v>
      </c>
      <c r="AS32" s="77">
        <v>0</v>
      </c>
      <c r="AT32" s="77">
        <f t="shared" si="10"/>
        <v>14.61</v>
      </c>
      <c r="AU32" s="221"/>
      <c r="AV32" s="76">
        <v>669.1</v>
      </c>
      <c r="AW32" s="76">
        <f t="shared" si="11"/>
        <v>1519.49</v>
      </c>
      <c r="AY32" s="24"/>
      <c r="BA32" s="24"/>
    </row>
    <row r="33" spans="1:53" x14ac:dyDescent="0.35">
      <c r="A33" s="75" t="s">
        <v>52</v>
      </c>
      <c r="B33" s="74">
        <v>206</v>
      </c>
      <c r="C33" s="75" t="s">
        <v>57</v>
      </c>
      <c r="D33" s="138">
        <f>'Under 2s 2026-27 rates'!D29</f>
        <v>16.37</v>
      </c>
      <c r="E33" s="138">
        <f t="shared" si="12"/>
        <v>16.37</v>
      </c>
      <c r="F33" s="76">
        <f>ACA!W40</f>
        <v>1.4477558310583913</v>
      </c>
      <c r="G33" s="76">
        <f>'Formula factor data'!AH37</f>
        <v>514.71</v>
      </c>
      <c r="H33" s="76">
        <f>'Formula factor data'!AI37</f>
        <v>229.02403088434292</v>
      </c>
      <c r="I33" s="76">
        <f>'Formula factor data'!AJ37</f>
        <v>14.466769995481249</v>
      </c>
      <c r="J33" s="76">
        <f>'Formula factor data'!AK37</f>
        <v>92.289619521012213</v>
      </c>
      <c r="K33" s="76">
        <f>'Formula factor data'!AL37</f>
        <v>102.38379665612293</v>
      </c>
      <c r="L33" s="76">
        <f>'Formula factor data'!AM37</f>
        <v>68.752045187528239</v>
      </c>
      <c r="M33" s="76">
        <f>'Formula factor data'!AN37</f>
        <v>92.754788974243112</v>
      </c>
      <c r="N33" s="76">
        <f>'Formula factor data'!AO37</f>
        <v>54.657410754631726</v>
      </c>
      <c r="O33" s="76">
        <f>'Formula factor data'!AP37</f>
        <v>211.85337094576204</v>
      </c>
      <c r="P33" s="76">
        <f>'Formula factor data'!AQ37</f>
        <v>13.77604749787956</v>
      </c>
      <c r="Q33" s="77">
        <f>$F33*'National calculations'!$E$66</f>
        <v>13.958393390730132</v>
      </c>
      <c r="R33" s="77">
        <f>$F33*'National calculations'!$E$67</f>
        <v>2.5959497356794072</v>
      </c>
      <c r="S33" s="77">
        <f>$F33*'National calculations'!$E$75</f>
        <v>2.783849055438989</v>
      </c>
      <c r="T33" s="77">
        <f>$F33*'National calculations'!$E$76</f>
        <v>2.1132868742018598</v>
      </c>
      <c r="U33" s="77">
        <f>$F33*'National calculations'!$E$77</f>
        <v>1.9913664776132904</v>
      </c>
      <c r="V33" s="77">
        <f>$F33*'National calculations'!$E$78</f>
        <v>1.8084858827304378</v>
      </c>
      <c r="W33" s="77">
        <f>$F33*'National calculations'!$E$79</f>
        <v>1.1582437675914043</v>
      </c>
      <c r="X33" s="77">
        <f>$F33*'National calculations'!$E$80</f>
        <v>0.95504310661045655</v>
      </c>
      <c r="Y33" s="77">
        <f>$F33*'National calculations'!$E$69</f>
        <v>1.1219980326820551</v>
      </c>
      <c r="Z33" s="77">
        <f>$F33*'National calculations'!$E$70</f>
        <v>6.7573570297414278</v>
      </c>
      <c r="AA33" s="78">
        <f t="shared" si="3"/>
        <v>4095179.0574213429</v>
      </c>
      <c r="AB33" s="78">
        <f t="shared" si="3"/>
        <v>338884.8772899122</v>
      </c>
      <c r="AC33" s="78">
        <f t="shared" si="3"/>
        <v>22955.783272688943</v>
      </c>
      <c r="AD33" s="78">
        <f t="shared" si="3"/>
        <v>111169.63168853814</v>
      </c>
      <c r="AE33" s="78">
        <f t="shared" si="3"/>
        <v>116213.68649171396</v>
      </c>
      <c r="AF33" s="78">
        <f t="shared" si="3"/>
        <v>70872.148784379271</v>
      </c>
      <c r="AG33" s="78">
        <f t="shared" si="3"/>
        <v>61236.614058893603</v>
      </c>
      <c r="AH33" s="78">
        <f t="shared" si="3"/>
        <v>29754.104518840741</v>
      </c>
      <c r="AI33" s="78">
        <f t="shared" si="13"/>
        <v>412201.96881505463</v>
      </c>
      <c r="AJ33" s="78">
        <f t="shared" si="4"/>
        <v>135488.46728837781</v>
      </c>
      <c r="AK33" s="78">
        <f t="shared" si="4"/>
        <v>53061.112699053505</v>
      </c>
      <c r="AL33" s="77">
        <f t="shared" si="5"/>
        <v>13.958393390730132</v>
      </c>
      <c r="AM33" s="77">
        <f t="shared" si="6"/>
        <v>1.1550870828980249</v>
      </c>
      <c r="AN33" s="77">
        <f t="shared" si="7"/>
        <v>1.4049879520474469</v>
      </c>
      <c r="AO33" s="77">
        <f t="shared" si="8"/>
        <v>0.46181163260516928</v>
      </c>
      <c r="AP33" s="77">
        <f t="shared" si="9"/>
        <v>0.18085848614141603</v>
      </c>
      <c r="AQ33" s="77">
        <f t="shared" si="14"/>
        <v>17.16113854442219</v>
      </c>
      <c r="AR33" s="77">
        <v>0</v>
      </c>
      <c r="AS33" s="77">
        <v>0</v>
      </c>
      <c r="AT33" s="77">
        <f t="shared" si="10"/>
        <v>17.16</v>
      </c>
      <c r="AU33" s="221"/>
      <c r="AV33" s="76">
        <v>404.98</v>
      </c>
      <c r="AW33" s="76">
        <f t="shared" si="11"/>
        <v>919.69</v>
      </c>
      <c r="AY33" s="24"/>
      <c r="BA33" s="24"/>
    </row>
    <row r="34" spans="1:53" x14ac:dyDescent="0.35">
      <c r="A34" s="75" t="s">
        <v>52</v>
      </c>
      <c r="B34" s="74">
        <v>207</v>
      </c>
      <c r="C34" s="75" t="s">
        <v>58</v>
      </c>
      <c r="D34" s="138">
        <f>'Under 2s 2026-27 rates'!D30</f>
        <v>16.29</v>
      </c>
      <c r="E34" s="138">
        <f t="shared" si="12"/>
        <v>16.29</v>
      </c>
      <c r="F34" s="76">
        <f>ACA!W41</f>
        <v>1.5262807247806203</v>
      </c>
      <c r="G34" s="76">
        <f>'Formula factor data'!AH38</f>
        <v>137.27000000000001</v>
      </c>
      <c r="H34" s="76">
        <f>'Formula factor data'!AI38</f>
        <v>44.850179823224636</v>
      </c>
      <c r="I34" s="76">
        <f>'Formula factor data'!AJ38</f>
        <v>4.0749277920410787</v>
      </c>
      <c r="J34" s="76">
        <f>'Formula factor data'!AK38</f>
        <v>8.5022817715019254</v>
      </c>
      <c r="K34" s="76">
        <f>'Formula factor data'!AL38</f>
        <v>7.5771630295250327</v>
      </c>
      <c r="L34" s="76">
        <f>'Formula factor data'!AM38</f>
        <v>5.9471919127086013</v>
      </c>
      <c r="M34" s="76">
        <f>'Formula factor data'!AN38</f>
        <v>6.5419111039794613</v>
      </c>
      <c r="N34" s="76">
        <f>'Formula factor data'!AO38</f>
        <v>8.2379621309371007</v>
      </c>
      <c r="O34" s="76">
        <f>'Formula factor data'!AP38</f>
        <v>69.579567032122014</v>
      </c>
      <c r="P34" s="76">
        <f>'Formula factor data'!AQ38</f>
        <v>1.7236854496939258</v>
      </c>
      <c r="Q34" s="77">
        <f>$F34*'National calculations'!$E$66</f>
        <v>14.715483318483244</v>
      </c>
      <c r="R34" s="77">
        <f>$F34*'National calculations'!$E$67</f>
        <v>2.736751570304691</v>
      </c>
      <c r="S34" s="77">
        <f>$F34*'National calculations'!$E$75</f>
        <v>2.9348423697309878</v>
      </c>
      <c r="T34" s="77">
        <f>$F34*'National calculations'!$E$76</f>
        <v>2.2279095361461509</v>
      </c>
      <c r="U34" s="77">
        <f>$F34*'National calculations'!$E$77</f>
        <v>2.0993762936761802</v>
      </c>
      <c r="V34" s="77">
        <f>$F34*'National calculations'!$E$78</f>
        <v>1.9065764299712256</v>
      </c>
      <c r="W34" s="77">
        <f>$F34*'National calculations'!$E$79</f>
        <v>1.2210658034647177</v>
      </c>
      <c r="X34" s="77">
        <f>$F34*'National calculations'!$E$80</f>
        <v>1.0068437326814343</v>
      </c>
      <c r="Y34" s="77">
        <f>$F34*'National calculations'!$E$69</f>
        <v>1.1828541345072494</v>
      </c>
      <c r="Z34" s="77">
        <f>$F34*'National calculations'!$E$70</f>
        <v>7.1238696220034035</v>
      </c>
      <c r="AA34" s="78">
        <f t="shared" si="3"/>
        <v>1151396.8052230712</v>
      </c>
      <c r="AB34" s="78">
        <f t="shared" si="3"/>
        <v>69963.96603400493</v>
      </c>
      <c r="AC34" s="78">
        <f t="shared" si="3"/>
        <v>6816.7843204756055</v>
      </c>
      <c r="AD34" s="78">
        <f t="shared" si="3"/>
        <v>10797.119343506514</v>
      </c>
      <c r="AE34" s="78">
        <f t="shared" si="3"/>
        <v>9067.1703693775307</v>
      </c>
      <c r="AF34" s="78">
        <f t="shared" si="3"/>
        <v>6463.1022774128542</v>
      </c>
      <c r="AG34" s="78">
        <f t="shared" si="3"/>
        <v>4553.2192448740007</v>
      </c>
      <c r="AH34" s="78">
        <f t="shared" si="3"/>
        <v>4727.7741087125769</v>
      </c>
      <c r="AI34" s="78">
        <f t="shared" si="13"/>
        <v>42425.169664359084</v>
      </c>
      <c r="AJ34" s="78">
        <f t="shared" si="4"/>
        <v>46912.412768466806</v>
      </c>
      <c r="AK34" s="78">
        <f t="shared" si="4"/>
        <v>6999.2069353893858</v>
      </c>
      <c r="AL34" s="77">
        <f t="shared" si="5"/>
        <v>14.715483318483244</v>
      </c>
      <c r="AM34" s="77">
        <f t="shared" si="6"/>
        <v>0.8941778980087256</v>
      </c>
      <c r="AN34" s="77">
        <f t="shared" si="7"/>
        <v>0.54221696086671389</v>
      </c>
      <c r="AO34" s="77">
        <f t="shared" si="8"/>
        <v>0.59956639135404555</v>
      </c>
      <c r="AP34" s="77">
        <f t="shared" si="9"/>
        <v>8.9453707386638256E-2</v>
      </c>
      <c r="AQ34" s="77">
        <f t="shared" si="14"/>
        <v>16.84089827609937</v>
      </c>
      <c r="AR34" s="77">
        <v>0</v>
      </c>
      <c r="AS34" s="77">
        <v>0</v>
      </c>
      <c r="AT34" s="77">
        <f t="shared" si="10"/>
        <v>16.84</v>
      </c>
      <c r="AU34" s="221"/>
      <c r="AV34" s="76">
        <v>108</v>
      </c>
      <c r="AW34" s="76">
        <f t="shared" si="11"/>
        <v>245.27</v>
      </c>
      <c r="AY34" s="24"/>
      <c r="BA34" s="24"/>
    </row>
    <row r="35" spans="1:53" x14ac:dyDescent="0.35">
      <c r="A35" s="75" t="s">
        <v>52</v>
      </c>
      <c r="B35" s="74">
        <v>208</v>
      </c>
      <c r="C35" s="75" t="s">
        <v>59</v>
      </c>
      <c r="D35" s="138">
        <f>'Under 2s 2026-27 rates'!D31</f>
        <v>15.95</v>
      </c>
      <c r="E35" s="138">
        <f t="shared" si="12"/>
        <v>15.95</v>
      </c>
      <c r="F35" s="76">
        <f>ACA!W42</f>
        <v>1.4357003291000829</v>
      </c>
      <c r="G35" s="76">
        <f>'Formula factor data'!AH39</f>
        <v>1023.81</v>
      </c>
      <c r="H35" s="76">
        <f>'Formula factor data'!AI39</f>
        <v>374.70510805391552</v>
      </c>
      <c r="I35" s="76">
        <f>'Formula factor data'!AJ39</f>
        <v>7.2522465088038857</v>
      </c>
      <c r="J35" s="76">
        <f>'Formula factor data'!AK39</f>
        <v>42.822788909127702</v>
      </c>
      <c r="K35" s="76">
        <f>'Formula factor data'!AL39</f>
        <v>154.78366120218578</v>
      </c>
      <c r="L35" s="76">
        <f>'Formula factor data'!AM39</f>
        <v>146.2881724347298</v>
      </c>
      <c r="M35" s="76">
        <f>'Formula factor data'!AN39</f>
        <v>196.22506982392227</v>
      </c>
      <c r="N35" s="76">
        <f>'Formula factor data'!AO39</f>
        <v>164.7986682857721</v>
      </c>
      <c r="O35" s="76">
        <f>'Formula factor data'!AP39</f>
        <v>467.57253049692298</v>
      </c>
      <c r="P35" s="76">
        <f>'Formula factor data'!AQ39</f>
        <v>15.89701545860529</v>
      </c>
      <c r="Q35" s="77">
        <f>$F35*'National calculations'!$E$66</f>
        <v>13.842161471474958</v>
      </c>
      <c r="R35" s="77">
        <f>$F35*'National calculations'!$E$67</f>
        <v>2.5743331920255828</v>
      </c>
      <c r="S35" s="77">
        <f>$F35*'National calculations'!$E$75</f>
        <v>2.76066786906798</v>
      </c>
      <c r="T35" s="77">
        <f>$F35*'National calculations'!$E$76</f>
        <v>2.0956894772486852</v>
      </c>
      <c r="U35" s="77">
        <f>$F35*'National calculations'!$E$77</f>
        <v>1.974784315099722</v>
      </c>
      <c r="V35" s="77">
        <f>$F35*'National calculations'!$E$78</f>
        <v>1.7934265718762787</v>
      </c>
      <c r="W35" s="77">
        <f>$F35*'National calculations'!$E$79</f>
        <v>1.1485990404151449</v>
      </c>
      <c r="X35" s="77">
        <f>$F35*'National calculations'!$E$80</f>
        <v>0.94709043683354099</v>
      </c>
      <c r="Y35" s="77">
        <f>$F35*'National calculations'!$E$69</f>
        <v>1.1126551247206149</v>
      </c>
      <c r="Z35" s="77">
        <f>$F35*'National calculations'!$E$70</f>
        <v>6.7010883350089179</v>
      </c>
      <c r="AA35" s="78">
        <f t="shared" si="3"/>
        <v>8077893.7015831433</v>
      </c>
      <c r="AB35" s="78">
        <f t="shared" si="3"/>
        <v>549831.00422429456</v>
      </c>
      <c r="AC35" s="78">
        <f t="shared" si="3"/>
        <v>11411.995031786733</v>
      </c>
      <c r="AD35" s="78">
        <f t="shared" si="3"/>
        <v>51153.662818881356</v>
      </c>
      <c r="AE35" s="78">
        <f t="shared" si="3"/>
        <v>174228.67743419792</v>
      </c>
      <c r="AF35" s="78">
        <f t="shared" si="3"/>
        <v>149543.54448952811</v>
      </c>
      <c r="AG35" s="78">
        <f t="shared" si="3"/>
        <v>128468.83833593658</v>
      </c>
      <c r="AH35" s="78">
        <f t="shared" si="3"/>
        <v>88965.168359723903</v>
      </c>
      <c r="AI35" s="78">
        <f t="shared" si="13"/>
        <v>603771.88647005463</v>
      </c>
      <c r="AJ35" s="78">
        <f t="shared" si="4"/>
        <v>296540.77417451277</v>
      </c>
      <c r="AK35" s="78">
        <f t="shared" si="4"/>
        <v>60720.563765136329</v>
      </c>
      <c r="AL35" s="77">
        <f t="shared" si="5"/>
        <v>13.842161471474959</v>
      </c>
      <c r="AM35" s="77">
        <f t="shared" si="6"/>
        <v>0.94218243315139272</v>
      </c>
      <c r="AN35" s="77">
        <f t="shared" si="7"/>
        <v>1.0346147465171027</v>
      </c>
      <c r="AO35" s="77">
        <f t="shared" si="8"/>
        <v>0.50814796909190896</v>
      </c>
      <c r="AP35" s="77">
        <f t="shared" si="9"/>
        <v>0.10404987727324051</v>
      </c>
      <c r="AQ35" s="77">
        <f t="shared" si="14"/>
        <v>16.431156497508606</v>
      </c>
      <c r="AR35" s="77">
        <v>0</v>
      </c>
      <c r="AS35" s="77">
        <v>0</v>
      </c>
      <c r="AT35" s="77">
        <f t="shared" si="10"/>
        <v>16.43</v>
      </c>
      <c r="AU35" s="221"/>
      <c r="AV35" s="76">
        <v>805.55</v>
      </c>
      <c r="AW35" s="76">
        <f t="shared" si="11"/>
        <v>1829.36</v>
      </c>
      <c r="AY35" s="24"/>
      <c r="BA35" s="24"/>
    </row>
    <row r="36" spans="1:53" x14ac:dyDescent="0.35">
      <c r="A36" s="75" t="s">
        <v>52</v>
      </c>
      <c r="B36" s="74">
        <v>209</v>
      </c>
      <c r="C36" s="75" t="s">
        <v>60</v>
      </c>
      <c r="D36" s="138">
        <f>'Under 2s 2026-27 rates'!D32</f>
        <v>15.06</v>
      </c>
      <c r="E36" s="138">
        <f t="shared" si="12"/>
        <v>15.06</v>
      </c>
      <c r="F36" s="76">
        <f>ACA!W43</f>
        <v>1.3931379034906441</v>
      </c>
      <c r="G36" s="76">
        <f>'Formula factor data'!AH40</f>
        <v>1295.22</v>
      </c>
      <c r="H36" s="76">
        <f>'Formula factor data'!AI40</f>
        <v>331.09573409006327</v>
      </c>
      <c r="I36" s="76">
        <f>'Formula factor data'!AJ40</f>
        <v>0</v>
      </c>
      <c r="J36" s="76">
        <f>'Formula factor data'!AK40</f>
        <v>92.380844446844122</v>
      </c>
      <c r="K36" s="76">
        <f>'Formula factor data'!AL40</f>
        <v>115.24877490416284</v>
      </c>
      <c r="L36" s="76">
        <f>'Formula factor data'!AM40</f>
        <v>154.76064251390315</v>
      </c>
      <c r="M36" s="76">
        <f>'Formula factor data'!AN40</f>
        <v>300.29019383402624</v>
      </c>
      <c r="N36" s="76">
        <f>'Formula factor data'!AO40</f>
        <v>328.75272501484807</v>
      </c>
      <c r="O36" s="76">
        <f>'Formula factor data'!AP40</f>
        <v>492.27161045804399</v>
      </c>
      <c r="P36" s="76">
        <f>'Formula factor data'!AQ40</f>
        <v>24.301386832438546</v>
      </c>
      <c r="Q36" s="77">
        <f>$F36*'National calculations'!$E$66</f>
        <v>13.431800091762254</v>
      </c>
      <c r="R36" s="77">
        <f>$F36*'National calculations'!$E$67</f>
        <v>2.4980151312446268</v>
      </c>
      <c r="S36" s="77">
        <f>$F36*'National calculations'!$E$75</f>
        <v>2.6788257754026361</v>
      </c>
      <c r="T36" s="77">
        <f>$F36*'National calculations'!$E$76</f>
        <v>2.0335611725684242</v>
      </c>
      <c r="U36" s="77">
        <f>$F36*'National calculations'!$E$77</f>
        <v>1.9162403356894762</v>
      </c>
      <c r="V36" s="77">
        <f>$F36*'National calculations'!$E$78</f>
        <v>1.7402590803710554</v>
      </c>
      <c r="W36" s="77">
        <f>$F36*'National calculations'!$E$79</f>
        <v>1.114547950350002</v>
      </c>
      <c r="X36" s="77">
        <f>$F36*'National calculations'!$E$80</f>
        <v>0.91901322221842308</v>
      </c>
      <c r="Y36" s="77">
        <f>$F36*'National calculations'!$E$69</f>
        <v>1.079669619309074</v>
      </c>
      <c r="Z36" s="77">
        <f>$F36*'National calculations'!$E$70</f>
        <v>6.5024294867937948</v>
      </c>
      <c r="AA36" s="78">
        <f t="shared" si="3"/>
        <v>9916367.5854658149</v>
      </c>
      <c r="AB36" s="78">
        <f t="shared" si="3"/>
        <v>471436.82757908956</v>
      </c>
      <c r="AC36" s="78">
        <f t="shared" si="3"/>
        <v>0</v>
      </c>
      <c r="AD36" s="78">
        <f t="shared" si="3"/>
        <v>107081.39606302575</v>
      </c>
      <c r="AE36" s="78">
        <f t="shared" si="3"/>
        <v>125881.28013278772</v>
      </c>
      <c r="AF36" s="78">
        <f t="shared" si="3"/>
        <v>153514.45964876085</v>
      </c>
      <c r="AG36" s="78">
        <f t="shared" si="3"/>
        <v>190772.05742731367</v>
      </c>
      <c r="AH36" s="78">
        <f t="shared" si="3"/>
        <v>172213.01764352011</v>
      </c>
      <c r="AI36" s="78">
        <f t="shared" si="13"/>
        <v>749462.2109154081</v>
      </c>
      <c r="AJ36" s="78">
        <f t="shared" si="4"/>
        <v>302949.70028814365</v>
      </c>
      <c r="AK36" s="78">
        <f t="shared" si="4"/>
        <v>90070.290956261582</v>
      </c>
      <c r="AL36" s="77">
        <f t="shared" si="5"/>
        <v>13.431800091762254</v>
      </c>
      <c r="AM36" s="77">
        <f t="shared" si="6"/>
        <v>0.63856499563589619</v>
      </c>
      <c r="AN36" s="77">
        <f t="shared" si="7"/>
        <v>1.0151526258567034</v>
      </c>
      <c r="AO36" s="77">
        <f t="shared" si="8"/>
        <v>0.41034781910401408</v>
      </c>
      <c r="AP36" s="77">
        <f t="shared" si="9"/>
        <v>0.12200093753125403</v>
      </c>
      <c r="AQ36" s="77">
        <f t="shared" si="14"/>
        <v>15.617866469890123</v>
      </c>
      <c r="AR36" s="77">
        <v>0</v>
      </c>
      <c r="AS36" s="77">
        <v>0</v>
      </c>
      <c r="AT36" s="77">
        <f t="shared" si="10"/>
        <v>15.62</v>
      </c>
      <c r="AU36" s="221"/>
      <c r="AV36" s="76">
        <v>1019.1</v>
      </c>
      <c r="AW36" s="76">
        <f t="shared" si="11"/>
        <v>2314.3200000000002</v>
      </c>
      <c r="AY36" s="24"/>
      <c r="BA36" s="24"/>
    </row>
    <row r="37" spans="1:53" x14ac:dyDescent="0.35">
      <c r="A37" s="75" t="s">
        <v>52</v>
      </c>
      <c r="B37" s="74">
        <v>316</v>
      </c>
      <c r="C37" s="75" t="s">
        <v>61</v>
      </c>
      <c r="D37" s="138">
        <f>'Under 2s 2026-27 rates'!D33</f>
        <v>13.22</v>
      </c>
      <c r="E37" s="138">
        <f t="shared" si="12"/>
        <v>13.22</v>
      </c>
      <c r="F37" s="76">
        <f>ACA!W44</f>
        <v>1.2082070555647464</v>
      </c>
      <c r="G37" s="76">
        <f>'Formula factor data'!AH41</f>
        <v>822.47</v>
      </c>
      <c r="H37" s="76">
        <f>'Formula factor data'!AI41</f>
        <v>284.26882207286877</v>
      </c>
      <c r="I37" s="76">
        <f>'Formula factor data'!AJ41</f>
        <v>0</v>
      </c>
      <c r="J37" s="76">
        <f>'Formula factor data'!AK41</f>
        <v>0</v>
      </c>
      <c r="K37" s="76">
        <f>'Formula factor data'!AL41</f>
        <v>33.906540198735321</v>
      </c>
      <c r="L37" s="76">
        <f>'Formula factor data'!AM41</f>
        <v>81.287890695573623</v>
      </c>
      <c r="M37" s="76">
        <f>'Formula factor data'!AN41</f>
        <v>215.49565040650407</v>
      </c>
      <c r="N37" s="76">
        <f>'Formula factor data'!AO41</f>
        <v>203.60809846431798</v>
      </c>
      <c r="O37" s="76">
        <f>'Formula factor data'!AP41</f>
        <v>595.62903694306101</v>
      </c>
      <c r="P37" s="76">
        <f>'Formula factor data'!AQ41</f>
        <v>14.904357742628394</v>
      </c>
      <c r="Q37" s="77">
        <f>$F37*'National calculations'!$E$66</f>
        <v>11.648807773545261</v>
      </c>
      <c r="R37" s="77">
        <f>$F37*'National calculations'!$E$67</f>
        <v>2.1664183415834564</v>
      </c>
      <c r="S37" s="77">
        <f>$F37*'National calculations'!$E$75</f>
        <v>2.3232274381169353</v>
      </c>
      <c r="T37" s="77">
        <f>$F37*'National calculations'!$E$76</f>
        <v>1.7636179092274544</v>
      </c>
      <c r="U37" s="77">
        <f>$F37*'National calculations'!$E$77</f>
        <v>1.6618707221566393</v>
      </c>
      <c r="V37" s="77">
        <f>$F37*'National calculations'!$E$78</f>
        <v>1.5092499415504177</v>
      </c>
      <c r="W37" s="77">
        <f>$F37*'National calculations'!$E$79</f>
        <v>0.96659827717273961</v>
      </c>
      <c r="X37" s="77">
        <f>$F37*'National calculations'!$E$80</f>
        <v>0.79701963205471549</v>
      </c>
      <c r="Y37" s="77">
        <f>$F37*'National calculations'!$E$69</f>
        <v>0.93634983906450531</v>
      </c>
      <c r="Z37" s="77">
        <f>$F37*'National calculations'!$E$70</f>
        <v>5.6392702865752415</v>
      </c>
      <c r="AA37" s="78">
        <f t="shared" si="3"/>
        <v>5461053.109819429</v>
      </c>
      <c r="AB37" s="78">
        <f t="shared" si="3"/>
        <v>351031.75834502262</v>
      </c>
      <c r="AC37" s="78">
        <f t="shared" si="3"/>
        <v>0</v>
      </c>
      <c r="AD37" s="78">
        <f t="shared" si="3"/>
        <v>0</v>
      </c>
      <c r="AE37" s="78">
        <f t="shared" si="3"/>
        <v>32118.523274166069</v>
      </c>
      <c r="AF37" s="78">
        <f t="shared" si="3"/>
        <v>69929.734240199206</v>
      </c>
      <c r="AG37" s="78">
        <f t="shared" si="3"/>
        <v>118729.70292005313</v>
      </c>
      <c r="AH37" s="78">
        <f t="shared" si="3"/>
        <v>92499.401481192865</v>
      </c>
      <c r="AI37" s="78">
        <f t="shared" si="13"/>
        <v>313277.36191561125</v>
      </c>
      <c r="AJ37" s="78">
        <f t="shared" si="4"/>
        <v>317898.7771437554</v>
      </c>
      <c r="AK37" s="78">
        <f t="shared" si="4"/>
        <v>47908.330002340408</v>
      </c>
      <c r="AL37" s="77">
        <f t="shared" si="5"/>
        <v>11.64880777354526</v>
      </c>
      <c r="AM37" s="77">
        <f t="shared" si="6"/>
        <v>0.74877526241563463</v>
      </c>
      <c r="AN37" s="77">
        <f t="shared" si="7"/>
        <v>0.66824249744002018</v>
      </c>
      <c r="AO37" s="77">
        <f t="shared" si="8"/>
        <v>0.67810029895775092</v>
      </c>
      <c r="AP37" s="77">
        <f t="shared" si="9"/>
        <v>0.10219181460538614</v>
      </c>
      <c r="AQ37" s="77">
        <f t="shared" si="14"/>
        <v>13.846117646964052</v>
      </c>
      <c r="AR37" s="77">
        <v>0</v>
      </c>
      <c r="AS37" s="77">
        <v>0</v>
      </c>
      <c r="AT37" s="77">
        <f t="shared" si="10"/>
        <v>13.85</v>
      </c>
      <c r="AU37" s="221"/>
      <c r="AV37" s="76">
        <v>647.13</v>
      </c>
      <c r="AW37" s="76">
        <f t="shared" si="11"/>
        <v>1469.6</v>
      </c>
      <c r="AY37" s="24"/>
      <c r="BA37" s="24"/>
    </row>
    <row r="38" spans="1:53" x14ac:dyDescent="0.35">
      <c r="A38" s="75" t="s">
        <v>52</v>
      </c>
      <c r="B38" s="74">
        <v>210</v>
      </c>
      <c r="C38" s="75" t="s">
        <v>62</v>
      </c>
      <c r="D38" s="138">
        <f>'Under 2s 2026-27 rates'!D34</f>
        <v>15.8</v>
      </c>
      <c r="E38" s="138">
        <f t="shared" si="12"/>
        <v>15.8</v>
      </c>
      <c r="F38" s="76">
        <f>ACA!W45</f>
        <v>1.4247795574304689</v>
      </c>
      <c r="G38" s="76">
        <f>'Formula factor data'!AH42</f>
        <v>875.47</v>
      </c>
      <c r="H38" s="76">
        <f>'Formula factor data'!AI42</f>
        <v>338.57979966027182</v>
      </c>
      <c r="I38" s="76">
        <f>'Formula factor data'!AJ42</f>
        <v>15.757796513830996</v>
      </c>
      <c r="J38" s="76">
        <f>'Formula factor data'!AK42</f>
        <v>48.371008635893695</v>
      </c>
      <c r="K38" s="76">
        <f>'Formula factor data'!AL42</f>
        <v>122.17258205502456</v>
      </c>
      <c r="L38" s="76">
        <f>'Formula factor data'!AM42</f>
        <v>154.53698686371101</v>
      </c>
      <c r="M38" s="76">
        <f>'Formula factor data'!AN42</f>
        <v>226.4699456864974</v>
      </c>
      <c r="N38" s="76">
        <f>'Formula factor data'!AO42</f>
        <v>58.690880699760008</v>
      </c>
      <c r="O38" s="76">
        <f>'Formula factor data'!AP42</f>
        <v>312.658689358591</v>
      </c>
      <c r="P38" s="76">
        <f>'Formula factor data'!AQ42</f>
        <v>16.645449342105266</v>
      </c>
      <c r="Q38" s="77">
        <f>$F38*'National calculations'!$E$66</f>
        <v>13.736869941076925</v>
      </c>
      <c r="R38" s="77">
        <f>$F38*'National calculations'!$E$67</f>
        <v>2.5547513166008953</v>
      </c>
      <c r="S38" s="77">
        <f>$F38*'National calculations'!$E$75</f>
        <v>2.7396686237222405</v>
      </c>
      <c r="T38" s="77">
        <f>$F38*'National calculations'!$E$76</f>
        <v>2.0797484442854963</v>
      </c>
      <c r="U38" s="77">
        <f>$F38*'National calculations'!$E$77</f>
        <v>1.9597629571151784</v>
      </c>
      <c r="V38" s="77">
        <f>$F38*'National calculations'!$E$78</f>
        <v>1.7797847263597035</v>
      </c>
      <c r="W38" s="77">
        <f>$F38*'National calculations'!$E$79</f>
        <v>1.1398621281180126</v>
      </c>
      <c r="X38" s="77">
        <f>$F38*'National calculations'!$E$80</f>
        <v>0.93988631616748453</v>
      </c>
      <c r="Y38" s="77">
        <f>$F38*'National calculations'!$E$69</f>
        <v>1.1041916227503143</v>
      </c>
      <c r="Z38" s="77">
        <f>$F38*'National calculations'!$E$70</f>
        <v>6.650115959951779</v>
      </c>
      <c r="AA38" s="78">
        <f t="shared" si="3"/>
        <v>6854943.9905693308</v>
      </c>
      <c r="AB38" s="78">
        <f t="shared" si="3"/>
        <v>493042.69770523161</v>
      </c>
      <c r="AC38" s="78">
        <f t="shared" si="3"/>
        <v>24607.550192127215</v>
      </c>
      <c r="AD38" s="78">
        <f t="shared" si="3"/>
        <v>57341.732076641529</v>
      </c>
      <c r="AE38" s="78">
        <f t="shared" si="3"/>
        <v>136474.70139133447</v>
      </c>
      <c r="AF38" s="78">
        <f t="shared" si="3"/>
        <v>156774.26426027928</v>
      </c>
      <c r="AG38" s="78">
        <f t="shared" si="3"/>
        <v>147142.37311963952</v>
      </c>
      <c r="AH38" s="78">
        <f t="shared" si="3"/>
        <v>31442.770722507972</v>
      </c>
      <c r="AI38" s="78">
        <f t="shared" si="13"/>
        <v>553783.39176253008</v>
      </c>
      <c r="AJ38" s="78">
        <f t="shared" si="4"/>
        <v>196784.01017481397</v>
      </c>
      <c r="AK38" s="78">
        <f t="shared" si="4"/>
        <v>63095.67594838675</v>
      </c>
      <c r="AL38" s="77">
        <f t="shared" si="5"/>
        <v>13.736869941076923</v>
      </c>
      <c r="AM38" s="77">
        <f t="shared" si="6"/>
        <v>0.98802607622939298</v>
      </c>
      <c r="AN38" s="77">
        <f t="shared" si="7"/>
        <v>1.1097465476940407</v>
      </c>
      <c r="AO38" s="77">
        <f t="shared" si="8"/>
        <v>0.39434258806109751</v>
      </c>
      <c r="AP38" s="77">
        <f t="shared" si="9"/>
        <v>0.12643970476487265</v>
      </c>
      <c r="AQ38" s="77">
        <f t="shared" si="14"/>
        <v>16.355424857826328</v>
      </c>
      <c r="AR38" s="77">
        <v>0</v>
      </c>
      <c r="AS38" s="77">
        <v>0</v>
      </c>
      <c r="AT38" s="77">
        <f t="shared" si="10"/>
        <v>16.36</v>
      </c>
      <c r="AU38" s="221"/>
      <c r="AV38" s="76">
        <v>688.84</v>
      </c>
      <c r="AW38" s="76">
        <f t="shared" si="11"/>
        <v>1564.31</v>
      </c>
      <c r="AY38" s="24"/>
      <c r="BA38" s="24"/>
    </row>
    <row r="39" spans="1:53" x14ac:dyDescent="0.35">
      <c r="A39" s="75" t="s">
        <v>52</v>
      </c>
      <c r="B39" s="74">
        <v>211</v>
      </c>
      <c r="C39" s="75" t="s">
        <v>63</v>
      </c>
      <c r="D39" s="138">
        <f>'Under 2s 2026-27 rates'!D35</f>
        <v>16.28</v>
      </c>
      <c r="E39" s="138">
        <f t="shared" si="12"/>
        <v>16.28</v>
      </c>
      <c r="F39" s="76">
        <f>ACA!W46</f>
        <v>1.4293762548574529</v>
      </c>
      <c r="G39" s="76">
        <f>'Formula factor data'!AH43</f>
        <v>567.23</v>
      </c>
      <c r="H39" s="76">
        <f>'Formula factor data'!AI43</f>
        <v>234.1033195628998</v>
      </c>
      <c r="I39" s="76">
        <f>'Formula factor data'!AJ43</f>
        <v>0</v>
      </c>
      <c r="J39" s="76">
        <f>'Formula factor data'!AK43</f>
        <v>27.496050540368721</v>
      </c>
      <c r="K39" s="76">
        <f>'Formula factor data'!AL43</f>
        <v>123.68003153910804</v>
      </c>
      <c r="L39" s="76">
        <f>'Formula factor data'!AM43</f>
        <v>94.297930705657976</v>
      </c>
      <c r="M39" s="76">
        <f>'Formula factor data'!AN43</f>
        <v>218.70679985525518</v>
      </c>
      <c r="N39" s="76">
        <f>'Formula factor data'!AO43</f>
        <v>43.843429222292862</v>
      </c>
      <c r="O39" s="76">
        <f>'Formula factor data'!AP43</f>
        <v>370.58017965339201</v>
      </c>
      <c r="P39" s="76">
        <f>'Formula factor data'!AQ43</f>
        <v>15.282663031971206</v>
      </c>
      <c r="Q39" s="77">
        <f>$F39*'National calculations'!$E$66</f>
        <v>13.781188540669159</v>
      </c>
      <c r="R39" s="77">
        <f>$F39*'National calculations'!$E$67</f>
        <v>2.5629935873033065</v>
      </c>
      <c r="S39" s="77">
        <f>$F39*'National calculations'!$E$75</f>
        <v>2.748507484195621</v>
      </c>
      <c r="T39" s="77">
        <f>$F39*'National calculations'!$E$76</f>
        <v>2.0864582361776973</v>
      </c>
      <c r="U39" s="77">
        <f>$F39*'National calculations'!$E$77</f>
        <v>1.9660856456289837</v>
      </c>
      <c r="V39" s="77">
        <f>$F39*'National calculations'!$E$78</f>
        <v>1.7855267598059141</v>
      </c>
      <c r="W39" s="77">
        <f>$F39*'National calculations'!$E$79</f>
        <v>1.1435396102127768</v>
      </c>
      <c r="X39" s="77">
        <f>$F39*'National calculations'!$E$80</f>
        <v>0.9429186259649216</v>
      </c>
      <c r="Y39" s="77">
        <f>$F39*'National calculations'!$E$69</f>
        <v>1.1077540228175553</v>
      </c>
      <c r="Z39" s="77">
        <f>$F39*'National calculations'!$E$70</f>
        <v>6.6715709076753305</v>
      </c>
      <c r="AA39" s="78">
        <f t="shared" si="3"/>
        <v>4455749.0382765476</v>
      </c>
      <c r="AB39" s="78">
        <f t="shared" si="3"/>
        <v>342003.02487949352</v>
      </c>
      <c r="AC39" s="78">
        <f t="shared" si="3"/>
        <v>0</v>
      </c>
      <c r="AD39" s="78">
        <f t="shared" si="3"/>
        <v>32700.535834017013</v>
      </c>
      <c r="AE39" s="78">
        <f t="shared" si="3"/>
        <v>138604.35475618875</v>
      </c>
      <c r="AF39" s="78">
        <f t="shared" si="3"/>
        <v>95971.742841487387</v>
      </c>
      <c r="AG39" s="78">
        <f t="shared" si="3"/>
        <v>142556.93653469652</v>
      </c>
      <c r="AH39" s="78">
        <f t="shared" ref="AH39:AH102" si="15">N39*X39*38*15</f>
        <v>23564.24804272857</v>
      </c>
      <c r="AI39" s="78">
        <f t="shared" si="13"/>
        <v>433397.81800911826</v>
      </c>
      <c r="AJ39" s="78">
        <f t="shared" si="4"/>
        <v>233991.66032887349</v>
      </c>
      <c r="AK39" s="78">
        <f t="shared" si="4"/>
        <v>58116.840943265481</v>
      </c>
      <c r="AL39" s="77">
        <f t="shared" si="5"/>
        <v>13.781188540669159</v>
      </c>
      <c r="AM39" s="77">
        <f t="shared" si="6"/>
        <v>1.0577813352716339</v>
      </c>
      <c r="AN39" s="77">
        <f t="shared" si="7"/>
        <v>1.3404563389432926</v>
      </c>
      <c r="AO39" s="77">
        <f t="shared" si="8"/>
        <v>0.72371292912486529</v>
      </c>
      <c r="AP39" s="77">
        <f t="shared" si="9"/>
        <v>0.17974960787670671</v>
      </c>
      <c r="AQ39" s="77">
        <f t="shared" si="14"/>
        <v>17.082888751885658</v>
      </c>
      <c r="AR39" s="77">
        <v>0</v>
      </c>
      <c r="AS39" s="77">
        <v>0</v>
      </c>
      <c r="AT39" s="77">
        <f t="shared" si="10"/>
        <v>17.079999999999998</v>
      </c>
      <c r="AU39" s="221"/>
      <c r="AV39" s="76">
        <v>446.31</v>
      </c>
      <c r="AW39" s="76">
        <f t="shared" si="11"/>
        <v>1013.54</v>
      </c>
      <c r="AY39" s="24"/>
      <c r="BA39" s="24"/>
    </row>
    <row r="40" spans="1:53" x14ac:dyDescent="0.35">
      <c r="A40" s="75" t="s">
        <v>52</v>
      </c>
      <c r="B40" s="74">
        <v>212</v>
      </c>
      <c r="C40" s="75" t="s">
        <v>64</v>
      </c>
      <c r="D40" s="138">
        <f>'Under 2s 2026-27 rates'!D36</f>
        <v>15.82</v>
      </c>
      <c r="E40" s="138">
        <f t="shared" si="12"/>
        <v>15.82</v>
      </c>
      <c r="F40" s="76">
        <f>ACA!W47</f>
        <v>1.4863646509828414</v>
      </c>
      <c r="G40" s="76">
        <f>'Formula factor data'!AH44</f>
        <v>987.96</v>
      </c>
      <c r="H40" s="76">
        <f>'Formula factor data'!AI44</f>
        <v>280.75224229908792</v>
      </c>
      <c r="I40" s="76">
        <f>'Formula factor data'!AJ44</f>
        <v>0</v>
      </c>
      <c r="J40" s="76">
        <f>'Formula factor data'!AK44</f>
        <v>36.066831357048748</v>
      </c>
      <c r="K40" s="76">
        <f>'Formula factor data'!AL44</f>
        <v>91.278913043478255</v>
      </c>
      <c r="L40" s="76">
        <f>'Formula factor data'!AM44</f>
        <v>43.334433465085638</v>
      </c>
      <c r="M40" s="76">
        <f>'Formula factor data'!AN44</f>
        <v>91.061969696969697</v>
      </c>
      <c r="N40" s="76">
        <f>'Formula factor data'!AO44</f>
        <v>135.15570487483532</v>
      </c>
      <c r="O40" s="76">
        <f>'Formula factor data'!AP44</f>
        <v>399.95281643029199</v>
      </c>
      <c r="P40" s="76">
        <f>'Formula factor data'!AQ44</f>
        <v>13.965840678529851</v>
      </c>
      <c r="Q40" s="77">
        <f>$F40*'National calculations'!$E$66</f>
        <v>14.330636475714535</v>
      </c>
      <c r="R40" s="77">
        <f>$F40*'National calculations'!$E$67</f>
        <v>2.665178644123519</v>
      </c>
      <c r="S40" s="77">
        <f>$F40*'National calculations'!$E$75</f>
        <v>2.8580888716928938</v>
      </c>
      <c r="T40" s="77">
        <f>$F40*'National calculations'!$E$76</f>
        <v>2.1696441069785468</v>
      </c>
      <c r="U40" s="77">
        <f>$F40*'National calculations'!$E$77</f>
        <v>2.0444723315759377</v>
      </c>
      <c r="V40" s="77">
        <f>$F40*'National calculations'!$E$78</f>
        <v>1.8567146684720257</v>
      </c>
      <c r="W40" s="77">
        <f>$F40*'National calculations'!$E$79</f>
        <v>1.1891318663247807</v>
      </c>
      <c r="X40" s="77">
        <f>$F40*'National calculations'!$E$80</f>
        <v>0.98051224065376708</v>
      </c>
      <c r="Y40" s="77">
        <f>$F40*'National calculations'!$E$69</f>
        <v>1.1519195284689103</v>
      </c>
      <c r="Z40" s="77">
        <f>$F40*'National calculations'!$E$70</f>
        <v>6.9375625416997364</v>
      </c>
      <c r="AA40" s="78">
        <f t="shared" ref="AA40:AG71" si="16">G40*Q40*38*15</f>
        <v>8070114.4991517514</v>
      </c>
      <c r="AB40" s="78">
        <f t="shared" si="16"/>
        <v>426505.28186523292</v>
      </c>
      <c r="AC40" s="78">
        <f t="shared" si="16"/>
        <v>0</v>
      </c>
      <c r="AD40" s="78">
        <f t="shared" si="16"/>
        <v>44603.747223389633</v>
      </c>
      <c r="AE40" s="78">
        <f t="shared" si="16"/>
        <v>106371.81093901883</v>
      </c>
      <c r="AF40" s="78">
        <f t="shared" si="16"/>
        <v>45862.016610793231</v>
      </c>
      <c r="AG40" s="78">
        <f t="shared" si="16"/>
        <v>61722.273286871874</v>
      </c>
      <c r="AH40" s="78">
        <f t="shared" si="15"/>
        <v>75537.439123659511</v>
      </c>
      <c r="AI40" s="78">
        <f t="shared" si="13"/>
        <v>334097.28718373307</v>
      </c>
      <c r="AJ40" s="78">
        <f t="shared" ref="AJ40:AK71" si="17">O40*Y40*38*15</f>
        <v>262606.67203595093</v>
      </c>
      <c r="AK40" s="78">
        <f t="shared" si="17"/>
        <v>55226.669098187616</v>
      </c>
      <c r="AL40" s="77">
        <f t="shared" ref="AL40:AL71" si="18">AA40/($G40*15*38)</f>
        <v>14.330636475714533</v>
      </c>
      <c r="AM40" s="77">
        <f t="shared" ref="AM40:AM71" si="19">AB40/($G40*15*38)</f>
        <v>0.7573736593235767</v>
      </c>
      <c r="AN40" s="77">
        <f t="shared" ref="AN40:AN71" si="20">AI40/($G40*15*38)</f>
        <v>0.59327866669744611</v>
      </c>
      <c r="AO40" s="77">
        <f t="shared" ref="AO40:AO71" si="21">AJ40/($G40*15*38)</f>
        <v>0.46632804942729927</v>
      </c>
      <c r="AP40" s="77">
        <f t="shared" ref="AP40:AP71" si="22">AK40/($G40*15*38)</f>
        <v>9.8069651761928722E-2</v>
      </c>
      <c r="AQ40" s="77">
        <f t="shared" si="14"/>
        <v>16.245686502924787</v>
      </c>
      <c r="AR40" s="77">
        <v>0</v>
      </c>
      <c r="AS40" s="77">
        <v>0</v>
      </c>
      <c r="AT40" s="77">
        <f t="shared" ref="AT40:AT71" si="23">ROUND(AQ40+AR40,2)</f>
        <v>16.25</v>
      </c>
      <c r="AU40" s="221"/>
      <c r="AV40" s="76">
        <v>777.34</v>
      </c>
      <c r="AW40" s="76">
        <f t="shared" ref="AW40:AW71" si="24">G40 +AV40</f>
        <v>1765.3000000000002</v>
      </c>
      <c r="AY40" s="24"/>
      <c r="BA40" s="24"/>
    </row>
    <row r="41" spans="1:53" x14ac:dyDescent="0.35">
      <c r="A41" s="75" t="s">
        <v>52</v>
      </c>
      <c r="B41" s="74">
        <v>213</v>
      </c>
      <c r="C41" s="75" t="s">
        <v>65</v>
      </c>
      <c r="D41" s="138">
        <f>'Under 2s 2026-27 rates'!D37</f>
        <v>17.440000000000001</v>
      </c>
      <c r="E41" s="138">
        <f t="shared" si="12"/>
        <v>17.440000000000001</v>
      </c>
      <c r="F41" s="76">
        <f>ACA!W48</f>
        <v>1.5732291718461826</v>
      </c>
      <c r="G41" s="76">
        <f>'Formula factor data'!AH45</f>
        <v>327.92</v>
      </c>
      <c r="H41" s="76">
        <f>'Formula factor data'!AI45</f>
        <v>124.94638965111722</v>
      </c>
      <c r="I41" s="76">
        <f>'Formula factor data'!AJ45</f>
        <v>0</v>
      </c>
      <c r="J41" s="76">
        <f>'Formula factor data'!AK45</f>
        <v>20.132174307762142</v>
      </c>
      <c r="K41" s="76">
        <f>'Formula factor data'!AL45</f>
        <v>36.059291874716301</v>
      </c>
      <c r="L41" s="76">
        <f>'Formula factor data'!AM45</f>
        <v>24.337231048570136</v>
      </c>
      <c r="M41" s="76">
        <f>'Formula factor data'!AN45</f>
        <v>46.590540172492062</v>
      </c>
      <c r="N41" s="76">
        <f>'Formula factor data'!AO45</f>
        <v>37.730110400815427</v>
      </c>
      <c r="O41" s="76">
        <f>'Formula factor data'!AP45</f>
        <v>182.10636350592</v>
      </c>
      <c r="P41" s="76">
        <f>'Formula factor data'!AQ45</f>
        <v>5.6829395634528908</v>
      </c>
      <c r="Q41" s="77">
        <f>$F41*'National calculations'!$E$66</f>
        <v>15.168132086435994</v>
      </c>
      <c r="R41" s="77">
        <f>$F41*'National calculations'!$E$67</f>
        <v>2.8209341417962577</v>
      </c>
      <c r="S41" s="77">
        <f>$F41*'National calculations'!$E$75</f>
        <v>3.0251182209580874</v>
      </c>
      <c r="T41" s="77">
        <f>$F41*'National calculations'!$E$76</f>
        <v>2.2964401093404456</v>
      </c>
      <c r="U41" s="77">
        <f>$F41*'National calculations'!$E$77</f>
        <v>2.1639531799554192</v>
      </c>
      <c r="V41" s="77">
        <f>$F41*'National calculations'!$E$78</f>
        <v>1.9652227858778815</v>
      </c>
      <c r="W41" s="77">
        <f>$F41*'National calculations'!$E$79</f>
        <v>1.2586258291577446</v>
      </c>
      <c r="X41" s="77">
        <f>$F41*'National calculations'!$E$80</f>
        <v>1.0378142801827022</v>
      </c>
      <c r="Y41" s="77">
        <f>$F41*'National calculations'!$E$69</f>
        <v>1.2192387679620007</v>
      </c>
      <c r="Z41" s="77">
        <f>$F41*'National calculations'!$E$70</f>
        <v>7.3430000941507654</v>
      </c>
      <c r="AA41" s="78">
        <f t="shared" si="16"/>
        <v>2835142.3080569324</v>
      </c>
      <c r="AB41" s="78">
        <f t="shared" si="16"/>
        <v>200905.35578277867</v>
      </c>
      <c r="AC41" s="78">
        <f t="shared" si="16"/>
        <v>0</v>
      </c>
      <c r="AD41" s="78">
        <f t="shared" si="16"/>
        <v>26352.429564089573</v>
      </c>
      <c r="AE41" s="78">
        <f t="shared" si="16"/>
        <v>44477.453011962789</v>
      </c>
      <c r="AF41" s="78">
        <f t="shared" si="16"/>
        <v>27262.006171040066</v>
      </c>
      <c r="AG41" s="78">
        <f t="shared" si="16"/>
        <v>33424.83263564072</v>
      </c>
      <c r="AH41" s="78">
        <f t="shared" si="15"/>
        <v>22319.402999096601</v>
      </c>
      <c r="AI41" s="78">
        <f t="shared" si="13"/>
        <v>153836.12438182975</v>
      </c>
      <c r="AJ41" s="78">
        <f t="shared" si="17"/>
        <v>126557.74881902896</v>
      </c>
      <c r="AK41" s="78">
        <f t="shared" si="17"/>
        <v>23786.000677207983</v>
      </c>
      <c r="AL41" s="77">
        <f t="shared" si="18"/>
        <v>15.168132086435996</v>
      </c>
      <c r="AM41" s="77">
        <f t="shared" si="19"/>
        <v>1.0748522092614516</v>
      </c>
      <c r="AN41" s="77">
        <f t="shared" si="20"/>
        <v>0.82302981676013065</v>
      </c>
      <c r="AO41" s="77">
        <f t="shared" si="21"/>
        <v>0.67708934581299762</v>
      </c>
      <c r="AP41" s="77">
        <f t="shared" si="22"/>
        <v>0.12725611658175071</v>
      </c>
      <c r="AQ41" s="77">
        <f t="shared" si="14"/>
        <v>17.870359574852326</v>
      </c>
      <c r="AR41" s="77">
        <v>0</v>
      </c>
      <c r="AS41" s="77">
        <v>0</v>
      </c>
      <c r="AT41" s="77">
        <f t="shared" si="23"/>
        <v>17.87</v>
      </c>
      <c r="AU41" s="221"/>
      <c r="AV41" s="76">
        <v>258.01</v>
      </c>
      <c r="AW41" s="76">
        <f t="shared" si="24"/>
        <v>585.93000000000006</v>
      </c>
      <c r="AY41" s="24"/>
      <c r="BA41" s="24"/>
    </row>
    <row r="42" spans="1:53" x14ac:dyDescent="0.35">
      <c r="A42" s="75" t="s">
        <v>66</v>
      </c>
      <c r="B42" s="74">
        <v>841</v>
      </c>
      <c r="C42" s="75" t="s">
        <v>67</v>
      </c>
      <c r="D42" s="138">
        <f>'Under 2s 2026-27 rates'!D38</f>
        <v>11.02</v>
      </c>
      <c r="E42" s="138">
        <f t="shared" si="12"/>
        <v>11.02</v>
      </c>
      <c r="F42" s="76">
        <f>ACA!W49</f>
        <v>1.0415868427927271</v>
      </c>
      <c r="G42" s="76">
        <f>'Formula factor data'!AH46</f>
        <v>506.83</v>
      </c>
      <c r="H42" s="76">
        <f>'Formula factor data'!AI46</f>
        <v>137.32111647058824</v>
      </c>
      <c r="I42" s="76">
        <f>'Formula factor data'!AJ46</f>
        <v>41.696850842703086</v>
      </c>
      <c r="J42" s="76">
        <f>'Formula factor data'!AK46</f>
        <v>41.918270676691726</v>
      </c>
      <c r="K42" s="76">
        <f>'Formula factor data'!AL46</f>
        <v>68.724221480963209</v>
      </c>
      <c r="L42" s="76">
        <f>'Formula factor data'!AM46</f>
        <v>29.397228786251343</v>
      </c>
      <c r="M42" s="76">
        <f>'Formula factor data'!AN46</f>
        <v>33.843105979233798</v>
      </c>
      <c r="N42" s="76">
        <f>'Formula factor data'!AO46</f>
        <v>47.09000537056928</v>
      </c>
      <c r="O42" s="76">
        <f>'Formula factor data'!AP46</f>
        <v>57.838384379939995</v>
      </c>
      <c r="P42" s="76">
        <f>'Formula factor data'!AQ46</f>
        <v>14.339936925572173</v>
      </c>
      <c r="Q42" s="77">
        <f>$F42*'National calculations'!$E$66</f>
        <v>10.042355617162823</v>
      </c>
      <c r="R42" s="77">
        <f>$F42*'National calculations'!$E$67</f>
        <v>1.8676540831185735</v>
      </c>
      <c r="S42" s="77">
        <f>$F42*'National calculations'!$E$75</f>
        <v>2.0028381072700809</v>
      </c>
      <c r="T42" s="77">
        <f>$F42*'National calculations'!$E$76</f>
        <v>1.520402650774368</v>
      </c>
      <c r="U42" s="77">
        <f>$F42*'National calculations'!$E$77</f>
        <v>1.4326871132296926</v>
      </c>
      <c r="V42" s="77">
        <f>$F42*'National calculations'!$E$78</f>
        <v>1.3011138069126802</v>
      </c>
      <c r="W42" s="77">
        <f>$F42*'National calculations'!$E$79</f>
        <v>0.83329760667441344</v>
      </c>
      <c r="X42" s="77">
        <f>$F42*'National calculations'!$E$80</f>
        <v>0.68710504409995521</v>
      </c>
      <c r="Y42" s="77">
        <f>$F42*'National calculations'!$E$69</f>
        <v>0.80722063997946214</v>
      </c>
      <c r="Z42" s="77">
        <f>$F42*'National calculations'!$E$70</f>
        <v>4.8615754281481047</v>
      </c>
      <c r="AA42" s="78">
        <f t="shared" si="16"/>
        <v>2901167.2455445812</v>
      </c>
      <c r="AB42" s="78">
        <f t="shared" si="16"/>
        <v>146186.95600857635</v>
      </c>
      <c r="AC42" s="78">
        <f t="shared" si="16"/>
        <v>47601.863837925717</v>
      </c>
      <c r="AD42" s="78">
        <f t="shared" si="16"/>
        <v>36327.610416050149</v>
      </c>
      <c r="AE42" s="78">
        <f t="shared" si="16"/>
        <v>56122.374695035942</v>
      </c>
      <c r="AF42" s="78">
        <f t="shared" si="16"/>
        <v>21802.009947494633</v>
      </c>
      <c r="AG42" s="78">
        <f t="shared" si="16"/>
        <v>16074.786152506711</v>
      </c>
      <c r="AH42" s="78">
        <f t="shared" si="15"/>
        <v>18442.79472358292</v>
      </c>
      <c r="AI42" s="78">
        <f t="shared" si="13"/>
        <v>196371.43977259609</v>
      </c>
      <c r="AJ42" s="78">
        <f t="shared" si="17"/>
        <v>26612.352463095376</v>
      </c>
      <c r="AK42" s="78">
        <f t="shared" si="17"/>
        <v>39737.370449176553</v>
      </c>
      <c r="AL42" s="77">
        <f t="shared" si="18"/>
        <v>10.042355617162825</v>
      </c>
      <c r="AM42" s="77">
        <f t="shared" si="19"/>
        <v>0.50602439452024417</v>
      </c>
      <c r="AN42" s="77">
        <f t="shared" si="20"/>
        <v>0.67973738304097986</v>
      </c>
      <c r="AO42" s="77">
        <f t="shared" si="21"/>
        <v>9.2118338801083791E-2</v>
      </c>
      <c r="AP42" s="77">
        <f t="shared" si="22"/>
        <v>0.13755043110817308</v>
      </c>
      <c r="AQ42" s="77">
        <f t="shared" si="14"/>
        <v>11.457786164633305</v>
      </c>
      <c r="AR42" s="77">
        <v>0</v>
      </c>
      <c r="AS42" s="77">
        <v>0</v>
      </c>
      <c r="AT42" s="77">
        <f t="shared" si="23"/>
        <v>11.46</v>
      </c>
      <c r="AU42" s="221"/>
      <c r="AV42" s="76">
        <v>398.78</v>
      </c>
      <c r="AW42" s="76">
        <f t="shared" si="24"/>
        <v>905.6099999999999</v>
      </c>
      <c r="AY42" s="24"/>
      <c r="BA42" s="24"/>
    </row>
    <row r="43" spans="1:53" x14ac:dyDescent="0.35">
      <c r="A43" s="75" t="s">
        <v>66</v>
      </c>
      <c r="B43" s="74">
        <v>840</v>
      </c>
      <c r="C43" s="75" t="s">
        <v>68</v>
      </c>
      <c r="D43" s="138">
        <f>'Under 2s 2026-27 rates'!D39</f>
        <v>10.85</v>
      </c>
      <c r="E43" s="138">
        <f t="shared" si="12"/>
        <v>10.85</v>
      </c>
      <c r="F43" s="76">
        <f>ACA!W50</f>
        <v>1.0117144524830799</v>
      </c>
      <c r="G43" s="76">
        <f>'Formula factor data'!AH47</f>
        <v>2320.1</v>
      </c>
      <c r="H43" s="76">
        <f>'Formula factor data'!AI47</f>
        <v>777.66168496057412</v>
      </c>
      <c r="I43" s="76">
        <f>'Formula factor data'!AJ47</f>
        <v>155.73952076152963</v>
      </c>
      <c r="J43" s="76">
        <f>'Formula factor data'!AK47</f>
        <v>214.18943870014772</v>
      </c>
      <c r="K43" s="76">
        <f>'Formula factor data'!AL47</f>
        <v>195.71618620305449</v>
      </c>
      <c r="L43" s="76">
        <f>'Formula factor data'!AM47</f>
        <v>233.51408583620548</v>
      </c>
      <c r="M43" s="76">
        <f>'Formula factor data'!AN47</f>
        <v>380.91925754964711</v>
      </c>
      <c r="N43" s="76">
        <f>'Formula factor data'!AO47</f>
        <v>335.09284054895596</v>
      </c>
      <c r="O43" s="76">
        <f>'Formula factor data'!AP47</f>
        <v>115.10797955139199</v>
      </c>
      <c r="P43" s="76">
        <f>'Formula factor data'!AQ47</f>
        <v>83.748079388050442</v>
      </c>
      <c r="Q43" s="77">
        <f>$F43*'National calculations'!$E$66</f>
        <v>9.7543439466046316</v>
      </c>
      <c r="R43" s="77">
        <f>$F43*'National calculations'!$E$67</f>
        <v>1.8140903384146414</v>
      </c>
      <c r="S43" s="77">
        <f>$F43*'National calculations'!$E$75</f>
        <v>1.9453973263295401</v>
      </c>
      <c r="T43" s="77">
        <f>$F43*'National calculations'!$E$76</f>
        <v>1.4767979703523513</v>
      </c>
      <c r="U43" s="77">
        <f>$F43*'National calculations'!$E$77</f>
        <v>1.3915980874474077</v>
      </c>
      <c r="V43" s="77">
        <f>$F43*'National calculations'!$E$78</f>
        <v>1.2637982630899931</v>
      </c>
      <c r="W43" s="77">
        <f>$F43*'National calculations'!$E$79</f>
        <v>0.80939888759696199</v>
      </c>
      <c r="X43" s="77">
        <f>$F43*'National calculations'!$E$80</f>
        <v>0.66739908275539006</v>
      </c>
      <c r="Y43" s="77">
        <f>$F43*'National calculations'!$E$69</f>
        <v>0.78406980028681039</v>
      </c>
      <c r="Z43" s="77">
        <f>$F43*'National calculations'!$E$70</f>
        <v>4.7221469400538769</v>
      </c>
      <c r="AA43" s="78">
        <f t="shared" si="16"/>
        <v>12899700.432594921</v>
      </c>
      <c r="AB43" s="78">
        <f t="shared" si="16"/>
        <v>804126.67306807009</v>
      </c>
      <c r="AC43" s="78">
        <f t="shared" si="16"/>
        <v>172695.89095719447</v>
      </c>
      <c r="AD43" s="78">
        <f t="shared" si="16"/>
        <v>180299.28115567387</v>
      </c>
      <c r="AE43" s="78">
        <f t="shared" si="16"/>
        <v>155244.21412952265</v>
      </c>
      <c r="AF43" s="78">
        <f t="shared" si="16"/>
        <v>168215.3767695011</v>
      </c>
      <c r="AG43" s="78">
        <f t="shared" si="16"/>
        <v>175739.90529521866</v>
      </c>
      <c r="AH43" s="78">
        <f t="shared" si="15"/>
        <v>127475.17301955468</v>
      </c>
      <c r="AI43" s="78">
        <f t="shared" si="13"/>
        <v>979669.84132666548</v>
      </c>
      <c r="AJ43" s="78">
        <f t="shared" si="17"/>
        <v>51444.033606818557</v>
      </c>
      <c r="AK43" s="78">
        <f t="shared" si="17"/>
        <v>225418.31998607278</v>
      </c>
      <c r="AL43" s="77">
        <f t="shared" si="18"/>
        <v>9.7543439466046316</v>
      </c>
      <c r="AM43" s="77">
        <f t="shared" si="19"/>
        <v>0.60805506195518655</v>
      </c>
      <c r="AN43" s="77">
        <f t="shared" si="20"/>
        <v>0.74079523290864313</v>
      </c>
      <c r="AO43" s="77">
        <f t="shared" si="21"/>
        <v>3.8900345044730042E-2</v>
      </c>
      <c r="AP43" s="77">
        <f t="shared" si="22"/>
        <v>0.17045417732755982</v>
      </c>
      <c r="AQ43" s="77">
        <f t="shared" si="14"/>
        <v>11.312548763840752</v>
      </c>
      <c r="AR43" s="77">
        <v>0</v>
      </c>
      <c r="AS43" s="77">
        <v>0</v>
      </c>
      <c r="AT43" s="77">
        <f t="shared" si="23"/>
        <v>11.31</v>
      </c>
      <c r="AU43" s="221"/>
      <c r="AV43" s="76">
        <v>1825.49</v>
      </c>
      <c r="AW43" s="76">
        <f t="shared" si="24"/>
        <v>4145.59</v>
      </c>
      <c r="AY43" s="24"/>
      <c r="BA43" s="24"/>
    </row>
    <row r="44" spans="1:53" x14ac:dyDescent="0.35">
      <c r="A44" s="75" t="s">
        <v>66</v>
      </c>
      <c r="B44" s="74">
        <v>390</v>
      </c>
      <c r="C44" s="75" t="s">
        <v>69</v>
      </c>
      <c r="D44" s="138">
        <f>'Under 2s 2026-27 rates'!D40</f>
        <v>10.79</v>
      </c>
      <c r="E44" s="138">
        <f t="shared" si="12"/>
        <v>10.79</v>
      </c>
      <c r="F44" s="76">
        <f>ACA!W51</f>
        <v>1.0201205013584482</v>
      </c>
      <c r="G44" s="76">
        <f>'Formula factor data'!AH48</f>
        <v>898.28</v>
      </c>
      <c r="H44" s="76">
        <f>'Formula factor data'!AI48</f>
        <v>263.60649299681978</v>
      </c>
      <c r="I44" s="76">
        <f>'Formula factor data'!AJ48</f>
        <v>49.849056603773583</v>
      </c>
      <c r="J44" s="76">
        <f>'Formula factor data'!AK48</f>
        <v>59.003156089193816</v>
      </c>
      <c r="K44" s="76">
        <f>'Formula factor data'!AL48</f>
        <v>49.849056603773583</v>
      </c>
      <c r="L44" s="76">
        <f>'Formula factor data'!AM48</f>
        <v>76.58627787307033</v>
      </c>
      <c r="M44" s="76">
        <f>'Formula factor data'!AN48</f>
        <v>174.55024814179532</v>
      </c>
      <c r="N44" s="76">
        <f>'Formula factor data'!AO48</f>
        <v>107.03951972555745</v>
      </c>
      <c r="O44" s="76">
        <f>'Formula factor data'!AP48</f>
        <v>128.350425557872</v>
      </c>
      <c r="P44" s="76">
        <f>'Formula factor data'!AQ48</f>
        <v>32.748846697636843</v>
      </c>
      <c r="Q44" s="77">
        <f>$F44*'National calculations'!$E$66</f>
        <v>9.8353900280963682</v>
      </c>
      <c r="R44" s="77">
        <f>$F44*'National calculations'!$E$67</f>
        <v>1.8291631012990899</v>
      </c>
      <c r="S44" s="77">
        <f>$F44*'National calculations'!$E$75</f>
        <v>1.9615610817913713</v>
      </c>
      <c r="T44" s="77">
        <f>$F44*'National calculations'!$E$76</f>
        <v>1.489068266469362</v>
      </c>
      <c r="U44" s="77">
        <f>$F44*'National calculations'!$E$77</f>
        <v>1.40316048186536</v>
      </c>
      <c r="V44" s="77">
        <f>$F44*'National calculations'!$E$78</f>
        <v>1.2742988049593578</v>
      </c>
      <c r="W44" s="77">
        <f>$F44*'National calculations'!$E$79</f>
        <v>0.81612395373801583</v>
      </c>
      <c r="X44" s="77">
        <f>$F44*'National calculations'!$E$80</f>
        <v>0.67294431273134669</v>
      </c>
      <c r="Y44" s="77">
        <f>$F44*'National calculations'!$E$69</f>
        <v>0.79058441421442094</v>
      </c>
      <c r="Z44" s="77">
        <f>$F44*'National calculations'!$E$70</f>
        <v>4.7613819217004671</v>
      </c>
      <c r="AA44" s="78">
        <f t="shared" si="16"/>
        <v>5035912.4680298921</v>
      </c>
      <c r="AB44" s="78">
        <f t="shared" si="16"/>
        <v>274842.18404400465</v>
      </c>
      <c r="AC44" s="78">
        <f t="shared" si="16"/>
        <v>55735.722556847126</v>
      </c>
      <c r="AD44" s="78">
        <f t="shared" si="16"/>
        <v>50080.044591755497</v>
      </c>
      <c r="AE44" s="78">
        <f t="shared" si="16"/>
        <v>39869.348982270189</v>
      </c>
      <c r="AF44" s="78">
        <f t="shared" si="16"/>
        <v>55628.467350865132</v>
      </c>
      <c r="AG44" s="78">
        <f t="shared" si="16"/>
        <v>81199.144024477238</v>
      </c>
      <c r="AH44" s="78">
        <f t="shared" si="15"/>
        <v>41058.032540980952</v>
      </c>
      <c r="AI44" s="78">
        <f t="shared" si="13"/>
        <v>323570.76004719612</v>
      </c>
      <c r="AJ44" s="78">
        <f t="shared" si="17"/>
        <v>57838.952222189866</v>
      </c>
      <c r="AK44" s="78">
        <f t="shared" si="17"/>
        <v>88879.966974920826</v>
      </c>
      <c r="AL44" s="77">
        <f t="shared" si="18"/>
        <v>9.83539002809637</v>
      </c>
      <c r="AM44" s="77">
        <f t="shared" si="19"/>
        <v>0.53678059207890605</v>
      </c>
      <c r="AN44" s="77">
        <f t="shared" si="20"/>
        <v>0.63194994888319922</v>
      </c>
      <c r="AO44" s="77">
        <f t="shared" si="21"/>
        <v>0.11296237921788516</v>
      </c>
      <c r="AP44" s="77">
        <f t="shared" si="22"/>
        <v>0.17358704036900313</v>
      </c>
      <c r="AQ44" s="77">
        <f t="shared" si="14"/>
        <v>11.290669988645364</v>
      </c>
      <c r="AR44" s="77">
        <v>0</v>
      </c>
      <c r="AS44" s="77">
        <v>0</v>
      </c>
      <c r="AT44" s="77">
        <f t="shared" si="23"/>
        <v>11.29</v>
      </c>
      <c r="AU44" s="221"/>
      <c r="AV44" s="76">
        <v>706.78</v>
      </c>
      <c r="AW44" s="76">
        <f t="shared" si="24"/>
        <v>1605.06</v>
      </c>
      <c r="AY44" s="24"/>
      <c r="BA44" s="24"/>
    </row>
    <row r="45" spans="1:53" x14ac:dyDescent="0.35">
      <c r="A45" s="75" t="s">
        <v>66</v>
      </c>
      <c r="B45" s="74">
        <v>805</v>
      </c>
      <c r="C45" s="75" t="s">
        <v>70</v>
      </c>
      <c r="D45" s="138">
        <f>'Under 2s 2026-27 rates'!D41</f>
        <v>11.27</v>
      </c>
      <c r="E45" s="138">
        <f t="shared" si="12"/>
        <v>11.27</v>
      </c>
      <c r="F45" s="76">
        <f>ACA!W52</f>
        <v>1.0069499669781867</v>
      </c>
      <c r="G45" s="76">
        <f>'Formula factor data'!AH49</f>
        <v>422.71</v>
      </c>
      <c r="H45" s="76">
        <f>'Formula factor data'!AI49</f>
        <v>169.95390624999999</v>
      </c>
      <c r="I45" s="76">
        <f>'Formula factor data'!AJ49</f>
        <v>97.845563451776641</v>
      </c>
      <c r="J45" s="76">
        <f>'Formula factor data'!AK49</f>
        <v>93.124944162436535</v>
      </c>
      <c r="K45" s="76">
        <f>'Formula factor data'!AL49</f>
        <v>39.653202030456846</v>
      </c>
      <c r="L45" s="76">
        <f>'Formula factor data'!AM49</f>
        <v>25.834661928934008</v>
      </c>
      <c r="M45" s="76">
        <f>'Formula factor data'!AN49</f>
        <v>21.543189847715734</v>
      </c>
      <c r="N45" s="76">
        <f>'Formula factor data'!AO49</f>
        <v>5.8364020304568527</v>
      </c>
      <c r="O45" s="76">
        <f>'Formula factor data'!AP49</f>
        <v>30.871013014498999</v>
      </c>
      <c r="P45" s="76">
        <f>'Formula factor data'!AQ49</f>
        <v>14.876630371378571</v>
      </c>
      <c r="Q45" s="77">
        <f>$F45*'National calculations'!$E$66</f>
        <v>9.708407635000821</v>
      </c>
      <c r="R45" s="77">
        <f>$F45*'National calculations'!$E$67</f>
        <v>1.8055472093719258</v>
      </c>
      <c r="S45" s="77">
        <f>$F45*'National calculations'!$E$75</f>
        <v>1.9362358308702172</v>
      </c>
      <c r="T45" s="77">
        <f>$F45*'National calculations'!$E$76</f>
        <v>1.4698432584708216</v>
      </c>
      <c r="U45" s="77">
        <f>$F45*'National calculations'!$E$77</f>
        <v>1.3850446089436586</v>
      </c>
      <c r="V45" s="77">
        <f>$F45*'National calculations'!$E$78</f>
        <v>1.2578466346529147</v>
      </c>
      <c r="W45" s="77">
        <f>$F45*'National calculations'!$E$79</f>
        <v>0.80558717050804662</v>
      </c>
      <c r="X45" s="77">
        <f>$F45*'National calculations'!$E$80</f>
        <v>0.66425608796277558</v>
      </c>
      <c r="Y45" s="77">
        <f>$F45*'National calculations'!$E$69</f>
        <v>0.78037736593527729</v>
      </c>
      <c r="Z45" s="77">
        <f>$F45*'National calculations'!$E$70</f>
        <v>4.6999088464963084</v>
      </c>
      <c r="AA45" s="78">
        <f t="shared" si="16"/>
        <v>2339189.3650929821</v>
      </c>
      <c r="AB45" s="78">
        <f t="shared" si="16"/>
        <v>174910.08665638085</v>
      </c>
      <c r="AC45" s="78">
        <f t="shared" si="16"/>
        <v>107987.68893279873</v>
      </c>
      <c r="AD45" s="78">
        <f t="shared" si="16"/>
        <v>78021.070682398553</v>
      </c>
      <c r="AE45" s="78">
        <f t="shared" si="16"/>
        <v>31305.228608793655</v>
      </c>
      <c r="AF45" s="78">
        <f t="shared" si="16"/>
        <v>18522.744261882086</v>
      </c>
      <c r="AG45" s="78">
        <f t="shared" si="16"/>
        <v>9892.3028912892278</v>
      </c>
      <c r="AH45" s="78">
        <f t="shared" si="15"/>
        <v>2209.8133809016831</v>
      </c>
      <c r="AI45" s="78">
        <f t="shared" si="13"/>
        <v>247938.84875806395</v>
      </c>
      <c r="AJ45" s="78">
        <f t="shared" si="17"/>
        <v>13731.892697404784</v>
      </c>
      <c r="AK45" s="78">
        <f t="shared" si="17"/>
        <v>39853.719812443749</v>
      </c>
      <c r="AL45" s="77">
        <f t="shared" si="18"/>
        <v>9.708407635000821</v>
      </c>
      <c r="AM45" s="77">
        <f t="shared" si="19"/>
        <v>0.72593456779244725</v>
      </c>
      <c r="AN45" s="77">
        <f t="shared" si="20"/>
        <v>1.0290280249288071</v>
      </c>
      <c r="AO45" s="77">
        <f t="shared" si="21"/>
        <v>5.6991885264148931E-2</v>
      </c>
      <c r="AP45" s="77">
        <f t="shared" si="22"/>
        <v>0.16540608617846234</v>
      </c>
      <c r="AQ45" s="77">
        <f t="shared" si="14"/>
        <v>11.685768199164686</v>
      </c>
      <c r="AR45" s="77">
        <v>0</v>
      </c>
      <c r="AS45" s="77">
        <v>0</v>
      </c>
      <c r="AT45" s="77">
        <f t="shared" si="23"/>
        <v>11.69</v>
      </c>
      <c r="AU45" s="221"/>
      <c r="AV45" s="76">
        <v>332.6</v>
      </c>
      <c r="AW45" s="76">
        <f t="shared" si="24"/>
        <v>755.31</v>
      </c>
      <c r="AY45" s="24"/>
      <c r="BA45" s="24"/>
    </row>
    <row r="46" spans="1:53" x14ac:dyDescent="0.35">
      <c r="A46" s="75" t="s">
        <v>66</v>
      </c>
      <c r="B46" s="74">
        <v>806</v>
      </c>
      <c r="C46" s="75" t="s">
        <v>71</v>
      </c>
      <c r="D46" s="138">
        <f>'Under 2s 2026-27 rates'!D42</f>
        <v>11.58</v>
      </c>
      <c r="E46" s="138">
        <f t="shared" si="12"/>
        <v>11.58</v>
      </c>
      <c r="F46" s="76">
        <f>ACA!W53</f>
        <v>1.0223148671892175</v>
      </c>
      <c r="G46" s="76">
        <f>'Formula factor data'!AH50</f>
        <v>627.96</v>
      </c>
      <c r="H46" s="76">
        <f>'Formula factor data'!AI50</f>
        <v>277.60508774432873</v>
      </c>
      <c r="I46" s="76">
        <f>'Formula factor data'!AJ50</f>
        <v>236.29891849704538</v>
      </c>
      <c r="J46" s="76">
        <f>'Formula factor data'!AK50</f>
        <v>74.915508975359586</v>
      </c>
      <c r="K46" s="76">
        <f>'Formula factor data'!AL50</f>
        <v>20.864319322109491</v>
      </c>
      <c r="L46" s="76">
        <f>'Formula factor data'!AM50</f>
        <v>27.025594826625046</v>
      </c>
      <c r="M46" s="76">
        <f>'Formula factor data'!AN50</f>
        <v>47.189769205039582</v>
      </c>
      <c r="N46" s="76">
        <f>'Formula factor data'!AO50</f>
        <v>31.786580443750701</v>
      </c>
      <c r="O46" s="76">
        <f>'Formula factor data'!AP50</f>
        <v>146.366007378132</v>
      </c>
      <c r="P46" s="76">
        <f>'Formula factor data'!AQ50</f>
        <v>19.328999365348</v>
      </c>
      <c r="Q46" s="77">
        <f>$F46*'National calculations'!$E$66</f>
        <v>9.8565467873039356</v>
      </c>
      <c r="R46" s="77">
        <f>$F46*'National calculations'!$E$67</f>
        <v>1.8330977864691747</v>
      </c>
      <c r="S46" s="77">
        <f>$F46*'National calculations'!$E$75</f>
        <v>1.9657805662612136</v>
      </c>
      <c r="T46" s="77">
        <f>$F46*'National calculations'!$E$76</f>
        <v>1.4922713787676365</v>
      </c>
      <c r="U46" s="77">
        <f>$F46*'National calculations'!$E$77</f>
        <v>1.4061787992233494</v>
      </c>
      <c r="V46" s="77">
        <f>$F46*'National calculations'!$E$78</f>
        <v>1.2770399299069197</v>
      </c>
      <c r="W46" s="77">
        <f>$F46*'National calculations'!$E$79</f>
        <v>0.81787950567072398</v>
      </c>
      <c r="X46" s="77">
        <f>$F46*'National calculations'!$E$80</f>
        <v>0.67439187309691306</v>
      </c>
      <c r="Y46" s="77">
        <f>$F46*'National calculations'!$E$69</f>
        <v>0.79228502842870319</v>
      </c>
      <c r="Z46" s="77">
        <f>$F46*'National calculations'!$E$70</f>
        <v>4.7716240585679337</v>
      </c>
      <c r="AA46" s="78">
        <f t="shared" si="16"/>
        <v>3528024.7587165665</v>
      </c>
      <c r="AB46" s="78">
        <f t="shared" si="16"/>
        <v>290060.0449583247</v>
      </c>
      <c r="AC46" s="78">
        <f t="shared" si="16"/>
        <v>264771.73843171954</v>
      </c>
      <c r="AD46" s="78">
        <f t="shared" si="16"/>
        <v>63722.733825751282</v>
      </c>
      <c r="AE46" s="78">
        <f t="shared" si="16"/>
        <v>16723.209189856578</v>
      </c>
      <c r="AF46" s="78">
        <f t="shared" si="16"/>
        <v>19672.275322159054</v>
      </c>
      <c r="AG46" s="78">
        <f t="shared" si="16"/>
        <v>21999.460712775999</v>
      </c>
      <c r="AH46" s="78">
        <f t="shared" si="15"/>
        <v>12218.868569139842</v>
      </c>
      <c r="AI46" s="78">
        <f t="shared" si="13"/>
        <v>399108.28605140233</v>
      </c>
      <c r="AJ46" s="78">
        <f t="shared" si="17"/>
        <v>66099.249900450071</v>
      </c>
      <c r="AK46" s="78">
        <f t="shared" si="17"/>
        <v>52571.509487851137</v>
      </c>
      <c r="AL46" s="77">
        <f t="shared" si="18"/>
        <v>9.8565467873039339</v>
      </c>
      <c r="AM46" s="77">
        <f t="shared" si="19"/>
        <v>0.81036574281277451</v>
      </c>
      <c r="AN46" s="77">
        <f t="shared" si="20"/>
        <v>1.1150232109191285</v>
      </c>
      <c r="AO46" s="77">
        <f t="shared" si="21"/>
        <v>0.18466717038757094</v>
      </c>
      <c r="AP46" s="77">
        <f t="shared" si="22"/>
        <v>0.14687355627705398</v>
      </c>
      <c r="AQ46" s="77">
        <f t="shared" si="14"/>
        <v>12.113476467700464</v>
      </c>
      <c r="AR46" s="77">
        <v>0</v>
      </c>
      <c r="AS46" s="77">
        <v>0</v>
      </c>
      <c r="AT46" s="77">
        <f t="shared" si="23"/>
        <v>12.11</v>
      </c>
      <c r="AU46" s="221"/>
      <c r="AV46" s="76">
        <v>494.09</v>
      </c>
      <c r="AW46" s="76">
        <f t="shared" si="24"/>
        <v>1122.05</v>
      </c>
      <c r="AY46" s="24"/>
      <c r="BA46" s="24"/>
    </row>
    <row r="47" spans="1:53" x14ac:dyDescent="0.35">
      <c r="A47" s="75" t="s">
        <v>66</v>
      </c>
      <c r="B47" s="74">
        <v>391</v>
      </c>
      <c r="C47" s="75" t="s">
        <v>72</v>
      </c>
      <c r="D47" s="138">
        <f>'Under 2s 2026-27 rates'!D43</f>
        <v>11.26</v>
      </c>
      <c r="E47" s="138">
        <f t="shared" si="12"/>
        <v>11.26</v>
      </c>
      <c r="F47" s="76">
        <f>ACA!W54</f>
        <v>1.0157882526830917</v>
      </c>
      <c r="G47" s="76">
        <f>'Formula factor data'!AH51</f>
        <v>1139.25</v>
      </c>
      <c r="H47" s="76">
        <f>'Formula factor data'!AI51</f>
        <v>467.99898451956489</v>
      </c>
      <c r="I47" s="76">
        <f>'Formula factor data'!AJ51</f>
        <v>145.21593803459416</v>
      </c>
      <c r="J47" s="76">
        <f>'Formula factor data'!AK51</f>
        <v>226.14650256605208</v>
      </c>
      <c r="K47" s="76">
        <f>'Formula factor data'!AL51</f>
        <v>111.376972058544</v>
      </c>
      <c r="L47" s="76">
        <f>'Formula factor data'!AM51</f>
        <v>58.395314578977384</v>
      </c>
      <c r="M47" s="76">
        <f>'Formula factor data'!AN51</f>
        <v>110.51078692263829</v>
      </c>
      <c r="N47" s="76">
        <f>'Formula factor data'!AO51</f>
        <v>48.217639232085155</v>
      </c>
      <c r="O47" s="76">
        <f>'Formula factor data'!AP51</f>
        <v>344.0284615635</v>
      </c>
      <c r="P47" s="76">
        <f>'Formula factor data'!AQ51</f>
        <v>29.738606770833336</v>
      </c>
      <c r="Q47" s="77">
        <f>$F47*'National calculations'!$E$66</f>
        <v>9.7936210847567384</v>
      </c>
      <c r="R47" s="77">
        <f>$F47*'National calculations'!$E$67</f>
        <v>1.8213950097725873</v>
      </c>
      <c r="S47" s="77">
        <f>$F47*'National calculations'!$E$75</f>
        <v>1.9532307224005883</v>
      </c>
      <c r="T47" s="77">
        <f>$F47*'National calculations'!$E$76</f>
        <v>1.4827444899975266</v>
      </c>
      <c r="U47" s="77">
        <f>$F47*'National calculations'!$E$77</f>
        <v>1.3972015386515151</v>
      </c>
      <c r="V47" s="77">
        <f>$F47*'National calculations'!$E$78</f>
        <v>1.2688871116324989</v>
      </c>
      <c r="W47" s="77">
        <f>$F47*'National calculations'!$E$79</f>
        <v>0.81265803778710621</v>
      </c>
      <c r="X47" s="77">
        <f>$F47*'National calculations'!$E$80</f>
        <v>0.67008645221042118</v>
      </c>
      <c r="Y47" s="77">
        <f>$F47*'National calculations'!$E$69</f>
        <v>0.78722695960324807</v>
      </c>
      <c r="Z47" s="77">
        <f>$F47*'National calculations'!$E$70</f>
        <v>4.7411612806137677</v>
      </c>
      <c r="AA47" s="78">
        <f t="shared" si="16"/>
        <v>6359708.2078611953</v>
      </c>
      <c r="AB47" s="78">
        <f t="shared" si="16"/>
        <v>485874.27854006703</v>
      </c>
      <c r="AC47" s="78">
        <f t="shared" si="16"/>
        <v>161674.93198429196</v>
      </c>
      <c r="AD47" s="78">
        <f t="shared" si="16"/>
        <v>191130.96394885439</v>
      </c>
      <c r="AE47" s="78">
        <f t="shared" si="16"/>
        <v>88701.163736410352</v>
      </c>
      <c r="AF47" s="78">
        <f t="shared" si="16"/>
        <v>42235.325367924168</v>
      </c>
      <c r="AG47" s="78">
        <f t="shared" si="16"/>
        <v>51190.263175270331</v>
      </c>
      <c r="AH47" s="78">
        <f t="shared" si="15"/>
        <v>18416.692479984278</v>
      </c>
      <c r="AI47" s="78">
        <f t="shared" si="13"/>
        <v>553349.34069273539</v>
      </c>
      <c r="AJ47" s="78">
        <f t="shared" si="17"/>
        <v>154372.23349376168</v>
      </c>
      <c r="AK47" s="78">
        <f t="shared" si="17"/>
        <v>80367.452647925849</v>
      </c>
      <c r="AL47" s="77">
        <f t="shared" si="18"/>
        <v>9.7936210847567384</v>
      </c>
      <c r="AM47" s="77">
        <f t="shared" si="19"/>
        <v>0.74822121130794272</v>
      </c>
      <c r="AN47" s="77">
        <f t="shared" si="20"/>
        <v>0.85212931051551366</v>
      </c>
      <c r="AO47" s="77">
        <f t="shared" si="21"/>
        <v>0.23772524012606275</v>
      </c>
      <c r="AP47" s="77">
        <f t="shared" si="22"/>
        <v>0.12376171249618032</v>
      </c>
      <c r="AQ47" s="77">
        <f t="shared" si="14"/>
        <v>11.75545855920244</v>
      </c>
      <c r="AR47" s="77">
        <v>0</v>
      </c>
      <c r="AS47" s="77">
        <v>0</v>
      </c>
      <c r="AT47" s="77">
        <f t="shared" si="23"/>
        <v>11.76</v>
      </c>
      <c r="AU47" s="221"/>
      <c r="AV47" s="76">
        <v>896.38</v>
      </c>
      <c r="AW47" s="76">
        <f t="shared" si="24"/>
        <v>2035.63</v>
      </c>
      <c r="AY47" s="24"/>
      <c r="BA47" s="24"/>
    </row>
    <row r="48" spans="1:53" x14ac:dyDescent="0.35">
      <c r="A48" s="75" t="s">
        <v>66</v>
      </c>
      <c r="B48" s="74">
        <v>392</v>
      </c>
      <c r="C48" s="75" t="s">
        <v>73</v>
      </c>
      <c r="D48" s="138">
        <f>'Under 2s 2026-27 rates'!D44</f>
        <v>10.53</v>
      </c>
      <c r="E48" s="138">
        <f t="shared" si="12"/>
        <v>10.53</v>
      </c>
      <c r="F48" s="76">
        <f>ACA!W55</f>
        <v>1.0095149474359335</v>
      </c>
      <c r="G48" s="76">
        <f>'Formula factor data'!AH52</f>
        <v>1302.71</v>
      </c>
      <c r="H48" s="76">
        <f>'Formula factor data'!AI52</f>
        <v>385.12219099221136</v>
      </c>
      <c r="I48" s="76">
        <f>'Formula factor data'!AJ52</f>
        <v>34.349155680224406</v>
      </c>
      <c r="J48" s="76">
        <f>'Formula factor data'!AK52</f>
        <v>97.200802244039281</v>
      </c>
      <c r="K48" s="76">
        <f>'Formula factor data'!AL52</f>
        <v>99.149690509583934</v>
      </c>
      <c r="L48" s="76">
        <f>'Formula factor data'!AM52</f>
        <v>105.72718840579709</v>
      </c>
      <c r="M48" s="76">
        <f>'Formula factor data'!AN52</f>
        <v>180.02855352968677</v>
      </c>
      <c r="N48" s="76">
        <f>'Formula factor data'!AO52</f>
        <v>80.148029920523612</v>
      </c>
      <c r="O48" s="76">
        <f>'Formula factor data'!AP52</f>
        <v>98.416442246713586</v>
      </c>
      <c r="P48" s="76">
        <f>'Formula factor data'!AQ52</f>
        <v>40.604952503463295</v>
      </c>
      <c r="Q48" s="77">
        <f>$F48*'National calculations'!$E$66</f>
        <v>9.7331376381551458</v>
      </c>
      <c r="R48" s="77">
        <f>$F48*'National calculations'!$E$67</f>
        <v>1.8101464381910859</v>
      </c>
      <c r="S48" s="77">
        <f>$F48*'National calculations'!$E$75</f>
        <v>1.9411679598047611</v>
      </c>
      <c r="T48" s="77">
        <f>$F48*'National calculations'!$E$76</f>
        <v>1.4735873563481396</v>
      </c>
      <c r="U48" s="77">
        <f>$F48*'National calculations'!$E$77</f>
        <v>1.3885727011742082</v>
      </c>
      <c r="V48" s="77">
        <f>$F48*'National calculations'!$E$78</f>
        <v>1.261050718413312</v>
      </c>
      <c r="W48" s="77">
        <f>$F48*'National calculations'!$E$79</f>
        <v>0.80763922415234601</v>
      </c>
      <c r="X48" s="77">
        <f>$F48*'National calculations'!$E$80</f>
        <v>0.6659481321957943</v>
      </c>
      <c r="Y48" s="77">
        <f>$F48*'National calculations'!$E$69</f>
        <v>0.78236520322504732</v>
      </c>
      <c r="Z48" s="77">
        <f>$F48*'National calculations'!$E$70</f>
        <v>4.7118808160477172</v>
      </c>
      <c r="AA48" s="78">
        <f t="shared" si="16"/>
        <v>7227289.7675826224</v>
      </c>
      <c r="AB48" s="78">
        <f t="shared" si="16"/>
        <v>397362.71050695208</v>
      </c>
      <c r="AC48" s="78">
        <f t="shared" si="16"/>
        <v>38006.163858094471</v>
      </c>
      <c r="AD48" s="78">
        <f t="shared" si="16"/>
        <v>81643.307731815934</v>
      </c>
      <c r="AE48" s="78">
        <f t="shared" si="16"/>
        <v>78475.635535743451</v>
      </c>
      <c r="AF48" s="78">
        <f t="shared" si="16"/>
        <v>75996.587730121508</v>
      </c>
      <c r="AG48" s="78">
        <f t="shared" si="16"/>
        <v>82876.929139851636</v>
      </c>
      <c r="AH48" s="78">
        <f t="shared" si="15"/>
        <v>30423.425570104839</v>
      </c>
      <c r="AI48" s="78">
        <f t="shared" si="13"/>
        <v>387422.04956573184</v>
      </c>
      <c r="AJ48" s="78">
        <f t="shared" si="17"/>
        <v>43888.631908250638</v>
      </c>
      <c r="AK48" s="78">
        <f t="shared" si="17"/>
        <v>109055.64714043055</v>
      </c>
      <c r="AL48" s="77">
        <f t="shared" si="18"/>
        <v>9.7331376381551458</v>
      </c>
      <c r="AM48" s="77">
        <f t="shared" si="19"/>
        <v>0.53513641738598638</v>
      </c>
      <c r="AN48" s="77">
        <f t="shared" si="20"/>
        <v>0.52174912778413451</v>
      </c>
      <c r="AO48" s="77">
        <f t="shared" si="21"/>
        <v>5.9105710280136177E-2</v>
      </c>
      <c r="AP48" s="77">
        <f t="shared" si="22"/>
        <v>0.14686745072778856</v>
      </c>
      <c r="AQ48" s="77">
        <f t="shared" si="14"/>
        <v>10.995996344333191</v>
      </c>
      <c r="AR48" s="77">
        <v>0</v>
      </c>
      <c r="AS48" s="77">
        <v>0</v>
      </c>
      <c r="AT48" s="77">
        <f t="shared" si="23"/>
        <v>11</v>
      </c>
      <c r="AU48" s="221"/>
      <c r="AV48" s="76">
        <v>1024.99</v>
      </c>
      <c r="AW48" s="76">
        <f t="shared" si="24"/>
        <v>2327.6999999999998</v>
      </c>
      <c r="AY48" s="24"/>
      <c r="BA48" s="24"/>
    </row>
    <row r="49" spans="1:53" x14ac:dyDescent="0.35">
      <c r="A49" s="75" t="s">
        <v>66</v>
      </c>
      <c r="B49" s="74">
        <v>929</v>
      </c>
      <c r="C49" s="75" t="s">
        <v>74</v>
      </c>
      <c r="D49" s="138">
        <f>'Under 2s 2026-27 rates'!D45</f>
        <v>10.47</v>
      </c>
      <c r="E49" s="138">
        <f t="shared" si="12"/>
        <v>10.47</v>
      </c>
      <c r="F49" s="76">
        <f>ACA!W56</f>
        <v>1.0147609152835804</v>
      </c>
      <c r="G49" s="76">
        <f>'Formula factor data'!AH53</f>
        <v>1613.44</v>
      </c>
      <c r="H49" s="76">
        <f>'Formula factor data'!AI53</f>
        <v>381.68524170994806</v>
      </c>
      <c r="I49" s="76">
        <f>'Formula factor data'!AJ53</f>
        <v>70.405073560919874</v>
      </c>
      <c r="J49" s="76">
        <f>'Formula factor data'!AK53</f>
        <v>140.46445936294816</v>
      </c>
      <c r="K49" s="76">
        <f>'Formula factor data'!AL53</f>
        <v>150.02848735894872</v>
      </c>
      <c r="L49" s="76">
        <f>'Formula factor data'!AM53</f>
        <v>49.318120268533072</v>
      </c>
      <c r="M49" s="76">
        <f>'Formula factor data'!AN53</f>
        <v>133.82058322495283</v>
      </c>
      <c r="N49" s="76">
        <f>'Formula factor data'!AO53</f>
        <v>185.2886387658906</v>
      </c>
      <c r="O49" s="76">
        <f>'Formula factor data'!AP53</f>
        <v>58.213035385145609</v>
      </c>
      <c r="P49" s="76">
        <f>'Formula factor data'!AQ53</f>
        <v>51.032240238493415</v>
      </c>
      <c r="Q49" s="77">
        <f>$F49*'National calculations'!$E$66</f>
        <v>9.7837161137251893</v>
      </c>
      <c r="R49" s="77">
        <f>$F49*'National calculations'!$E$67</f>
        <v>1.8195529061571143</v>
      </c>
      <c r="S49" s="77">
        <f>$F49*'National calculations'!$E$75</f>
        <v>1.9512552841478852</v>
      </c>
      <c r="T49" s="77">
        <f>$F49*'National calculations'!$E$76</f>
        <v>1.4812448872363506</v>
      </c>
      <c r="U49" s="77">
        <f>$F49*'National calculations'!$E$77</f>
        <v>1.3957884514342531</v>
      </c>
      <c r="V49" s="77">
        <f>$F49*'National calculations'!$E$78</f>
        <v>1.2676037977311077</v>
      </c>
      <c r="W49" s="77">
        <f>$F49*'National calculations'!$E$79</f>
        <v>0.81183614011992311</v>
      </c>
      <c r="X49" s="77">
        <f>$F49*'National calculations'!$E$80</f>
        <v>0.66940874711642817</v>
      </c>
      <c r="Y49" s="77">
        <f>$F49*'National calculations'!$E$69</f>
        <v>0.78643078215645468</v>
      </c>
      <c r="Z49" s="77">
        <f>$F49*'National calculations'!$E$70</f>
        <v>4.7363662140358427</v>
      </c>
      <c r="AA49" s="78">
        <f t="shared" si="16"/>
        <v>8997700.1881213989</v>
      </c>
      <c r="AB49" s="78">
        <f t="shared" si="16"/>
        <v>395862.99975065148</v>
      </c>
      <c r="AC49" s="78">
        <f t="shared" si="16"/>
        <v>78305.614935442311</v>
      </c>
      <c r="AD49" s="78">
        <f t="shared" si="16"/>
        <v>118595.48949377751</v>
      </c>
      <c r="AE49" s="78">
        <f t="shared" si="16"/>
        <v>119362.57712380915</v>
      </c>
      <c r="AF49" s="78">
        <f t="shared" si="16"/>
        <v>35634.026833130658</v>
      </c>
      <c r="AG49" s="78">
        <f t="shared" si="16"/>
        <v>61925.019879747299</v>
      </c>
      <c r="AH49" s="78">
        <f t="shared" si="15"/>
        <v>70699.286252774458</v>
      </c>
      <c r="AI49" s="78">
        <f t="shared" si="13"/>
        <v>484522.01451868139</v>
      </c>
      <c r="AJ49" s="78">
        <f t="shared" si="17"/>
        <v>26094.898081295622</v>
      </c>
      <c r="AK49" s="78">
        <f t="shared" si="17"/>
        <v>137773.20574053156</v>
      </c>
      <c r="AL49" s="77">
        <f t="shared" si="18"/>
        <v>9.7837161137251893</v>
      </c>
      <c r="AM49" s="77">
        <f t="shared" si="19"/>
        <v>0.43044457233650868</v>
      </c>
      <c r="AN49" s="77">
        <f t="shared" si="20"/>
        <v>0.52684861039927045</v>
      </c>
      <c r="AO49" s="77">
        <f t="shared" si="21"/>
        <v>2.8374481201433856E-2</v>
      </c>
      <c r="AP49" s="77">
        <f t="shared" si="22"/>
        <v>0.14980871832368145</v>
      </c>
      <c r="AQ49" s="77">
        <f t="shared" si="14"/>
        <v>10.919192495986085</v>
      </c>
      <c r="AR49" s="77">
        <v>0</v>
      </c>
      <c r="AS49" s="77">
        <v>0</v>
      </c>
      <c r="AT49" s="77">
        <f t="shared" si="23"/>
        <v>10.92</v>
      </c>
      <c r="AU49" s="221"/>
      <c r="AV49" s="76">
        <v>1269.48</v>
      </c>
      <c r="AW49" s="76">
        <f t="shared" si="24"/>
        <v>2882.92</v>
      </c>
      <c r="AY49" s="24"/>
      <c r="BA49" s="24"/>
    </row>
    <row r="50" spans="1:53" x14ac:dyDescent="0.35">
      <c r="A50" s="75" t="s">
        <v>66</v>
      </c>
      <c r="B50" s="74">
        <v>807</v>
      </c>
      <c r="C50" s="75" t="s">
        <v>75</v>
      </c>
      <c r="D50" s="138">
        <f>'Under 2s 2026-27 rates'!D46</f>
        <v>10.95</v>
      </c>
      <c r="E50" s="138">
        <f t="shared" si="12"/>
        <v>10.95</v>
      </c>
      <c r="F50" s="76">
        <f>ACA!W57</f>
        <v>1.016693779106923</v>
      </c>
      <c r="G50" s="76">
        <f>'Formula factor data'!AH54</f>
        <v>526.92999999999995</v>
      </c>
      <c r="H50" s="76">
        <f>'Formula factor data'!AI54</f>
        <v>180.33994444967516</v>
      </c>
      <c r="I50" s="76">
        <f>'Formula factor data'!AJ54</f>
        <v>102.71679330619628</v>
      </c>
      <c r="J50" s="76">
        <f>'Formula factor data'!AK54</f>
        <v>71.576048545153014</v>
      </c>
      <c r="K50" s="76">
        <f>'Formula factor data'!AL54</f>
        <v>60.454353987637568</v>
      </c>
      <c r="L50" s="76">
        <f>'Formula factor data'!AM54</f>
        <v>8.0235082164932905</v>
      </c>
      <c r="M50" s="76">
        <f>'Formula factor data'!AN54</f>
        <v>45.281184984170054</v>
      </c>
      <c r="N50" s="76">
        <f>'Formula factor data'!AO54</f>
        <v>58.150574400723649</v>
      </c>
      <c r="O50" s="76">
        <f>'Formula factor data'!AP54</f>
        <v>19.695409214015395</v>
      </c>
      <c r="P50" s="76">
        <f>'Formula factor data'!AQ54</f>
        <v>21.247177419354838</v>
      </c>
      <c r="Q50" s="77">
        <f>$F50*'National calculations'!$E$66</f>
        <v>9.802351627420343</v>
      </c>
      <c r="R50" s="77">
        <f>$F50*'National calculations'!$E$67</f>
        <v>1.8230186959150754</v>
      </c>
      <c r="S50" s="77">
        <f>$F50*'National calculations'!$E$75</f>
        <v>1.9549719337468519</v>
      </c>
      <c r="T50" s="77">
        <f>$F50*'National calculations'!$E$76</f>
        <v>1.4840662854720623</v>
      </c>
      <c r="U50" s="77">
        <f>$F50*'National calculations'!$E$77</f>
        <v>1.3984470766948278</v>
      </c>
      <c r="V50" s="77">
        <f>$F50*'National calculations'!$E$78</f>
        <v>1.2700182635289765</v>
      </c>
      <c r="W50" s="77">
        <f>$F50*'National calculations'!$E$79</f>
        <v>0.81338248338372676</v>
      </c>
      <c r="X50" s="77">
        <f>$F50*'National calculations'!$E$80</f>
        <v>0.67068380208833633</v>
      </c>
      <c r="Y50" s="77">
        <f>$F50*'National calculations'!$E$69</f>
        <v>0.78792873461550106</v>
      </c>
      <c r="Z50" s="77">
        <f>$F50*'National calculations'!$E$70</f>
        <v>4.7453877981068588</v>
      </c>
      <c r="AA50" s="78">
        <f t="shared" si="16"/>
        <v>2944137.2915308629</v>
      </c>
      <c r="AB50" s="78">
        <f t="shared" si="16"/>
        <v>187394.96150066506</v>
      </c>
      <c r="AC50" s="78">
        <f t="shared" si="16"/>
        <v>114460.81538171142</v>
      </c>
      <c r="AD50" s="78">
        <f t="shared" si="16"/>
        <v>60547.452281108752</v>
      </c>
      <c r="AE50" s="78">
        <f t="shared" si="16"/>
        <v>48189.062326267056</v>
      </c>
      <c r="AF50" s="78">
        <f t="shared" si="16"/>
        <v>5808.301124337132</v>
      </c>
      <c r="AG50" s="78">
        <f t="shared" si="16"/>
        <v>20993.625934999829</v>
      </c>
      <c r="AH50" s="78">
        <f t="shared" si="15"/>
        <v>22230.369549637871</v>
      </c>
      <c r="AI50" s="78">
        <f t="shared" si="13"/>
        <v>272229.62659806211</v>
      </c>
      <c r="AJ50" s="78">
        <f t="shared" si="17"/>
        <v>8845.5899500481701</v>
      </c>
      <c r="AK50" s="78">
        <f t="shared" si="17"/>
        <v>57470.874987910276</v>
      </c>
      <c r="AL50" s="77">
        <f t="shared" si="18"/>
        <v>9.8023516274203448</v>
      </c>
      <c r="AM50" s="77">
        <f t="shared" si="19"/>
        <v>0.62392175498082092</v>
      </c>
      <c r="AN50" s="77">
        <f t="shared" si="20"/>
        <v>0.90637434979399756</v>
      </c>
      <c r="AO50" s="77">
        <f t="shared" si="21"/>
        <v>2.9450930597486637E-2</v>
      </c>
      <c r="AP50" s="77">
        <f t="shared" si="22"/>
        <v>0.19134628218172819</v>
      </c>
      <c r="AQ50" s="77">
        <f t="shared" si="14"/>
        <v>11.553444944974379</v>
      </c>
      <c r="AR50" s="77">
        <v>0</v>
      </c>
      <c r="AS50" s="77">
        <v>0</v>
      </c>
      <c r="AT50" s="77">
        <f t="shared" si="23"/>
        <v>11.55</v>
      </c>
      <c r="AU50" s="221"/>
      <c r="AV50" s="76">
        <v>414.59</v>
      </c>
      <c r="AW50" s="76">
        <f t="shared" si="24"/>
        <v>941.52</v>
      </c>
      <c r="AY50" s="24"/>
      <c r="BA50" s="24"/>
    </row>
    <row r="51" spans="1:53" x14ac:dyDescent="0.35">
      <c r="A51" s="75" t="s">
        <v>66</v>
      </c>
      <c r="B51" s="74">
        <v>393</v>
      </c>
      <c r="C51" s="75" t="s">
        <v>76</v>
      </c>
      <c r="D51" s="138">
        <f>'Under 2s 2026-27 rates'!D47</f>
        <v>10.98</v>
      </c>
      <c r="E51" s="138">
        <f t="shared" si="12"/>
        <v>10.98</v>
      </c>
      <c r="F51" s="76">
        <f>ACA!W58</f>
        <v>1.0002571035227681</v>
      </c>
      <c r="G51" s="76">
        <f>'Formula factor data'!AH55</f>
        <v>507.68</v>
      </c>
      <c r="H51" s="76">
        <f>'Formula factor data'!AI55</f>
        <v>173.57522442849989</v>
      </c>
      <c r="I51" s="76">
        <f>'Formula factor data'!AJ55</f>
        <v>57.151207817589579</v>
      </c>
      <c r="J51" s="76">
        <f>'Formula factor data'!AK55</f>
        <v>91.150884690553752</v>
      </c>
      <c r="K51" s="76">
        <f>'Formula factor data'!AL55</f>
        <v>76.995377198697071</v>
      </c>
      <c r="L51" s="76">
        <f>'Formula factor data'!AM55</f>
        <v>35.653357654723123</v>
      </c>
      <c r="M51" s="76">
        <f>'Formula factor data'!AN55</f>
        <v>67.867059283387619</v>
      </c>
      <c r="N51" s="76">
        <f>'Formula factor data'!AO55</f>
        <v>56.754324429967426</v>
      </c>
      <c r="O51" s="76">
        <f>'Formula factor data'!AP55</f>
        <v>39.393526252118399</v>
      </c>
      <c r="P51" s="76">
        <f>'Formula factor data'!AQ55</f>
        <v>20.080785771170692</v>
      </c>
      <c r="Q51" s="77">
        <f>$F51*'National calculations'!$E$66</f>
        <v>9.6438790597970332</v>
      </c>
      <c r="R51" s="77">
        <f>$F51*'National calculations'!$E$67</f>
        <v>1.7935463341239701</v>
      </c>
      <c r="S51" s="77">
        <f>$F51*'National calculations'!$E$75</f>
        <v>1.9233663115708695</v>
      </c>
      <c r="T51" s="77">
        <f>$F51*'National calculations'!$E$76</f>
        <v>1.4600736963749663</v>
      </c>
      <c r="U51" s="77">
        <f>$F51*'National calculations'!$E$77</f>
        <v>1.3758386754302563</v>
      </c>
      <c r="V51" s="77">
        <f>$F51*'National calculations'!$E$78</f>
        <v>1.2494861440131924</v>
      </c>
      <c r="W51" s="77">
        <f>$F51*'National calculations'!$E$79</f>
        <v>0.80023269897474136</v>
      </c>
      <c r="X51" s="77">
        <f>$F51*'National calculations'!$E$80</f>
        <v>0.65984099740022562</v>
      </c>
      <c r="Y51" s="77">
        <f>$F51*'National calculations'!$E$69</f>
        <v>0.77519045563666744</v>
      </c>
      <c r="Z51" s="77">
        <f>$F51*'National calculations'!$E$70</f>
        <v>4.668670106544897</v>
      </c>
      <c r="AA51" s="78">
        <f t="shared" si="16"/>
        <v>2790722.5770143219</v>
      </c>
      <c r="AB51" s="78">
        <f t="shared" si="16"/>
        <v>177449.66825703438</v>
      </c>
      <c r="AC51" s="78">
        <f t="shared" si="16"/>
        <v>62655.943435704379</v>
      </c>
      <c r="AD51" s="78">
        <f t="shared" si="16"/>
        <v>75859.595208651546</v>
      </c>
      <c r="AE51" s="78">
        <f t="shared" si="16"/>
        <v>60381.934134205752</v>
      </c>
      <c r="AF51" s="78">
        <f t="shared" si="16"/>
        <v>25392.574534960244</v>
      </c>
      <c r="AG51" s="78">
        <f t="shared" si="16"/>
        <v>30956.380812439707</v>
      </c>
      <c r="AH51" s="78">
        <f t="shared" si="15"/>
        <v>21345.833122028045</v>
      </c>
      <c r="AI51" s="78">
        <f t="shared" si="13"/>
        <v>276592.26124798966</v>
      </c>
      <c r="AJ51" s="78">
        <f t="shared" si="17"/>
        <v>17406.366771773366</v>
      </c>
      <c r="AK51" s="78">
        <f t="shared" si="17"/>
        <v>53437.821620104136</v>
      </c>
      <c r="AL51" s="77">
        <f t="shared" si="18"/>
        <v>9.6438790597970332</v>
      </c>
      <c r="AM51" s="77">
        <f t="shared" si="19"/>
        <v>0.61321148650425739</v>
      </c>
      <c r="AN51" s="77">
        <f t="shared" si="20"/>
        <v>0.95581780085255286</v>
      </c>
      <c r="AO51" s="77">
        <f t="shared" si="21"/>
        <v>6.0151050985886148E-2</v>
      </c>
      <c r="AP51" s="77">
        <f t="shared" si="22"/>
        <v>0.18466467902181835</v>
      </c>
      <c r="AQ51" s="77">
        <f t="shared" si="14"/>
        <v>11.457724077161549</v>
      </c>
      <c r="AR51" s="77">
        <v>0</v>
      </c>
      <c r="AS51" s="77">
        <v>0</v>
      </c>
      <c r="AT51" s="77">
        <f t="shared" si="23"/>
        <v>11.46</v>
      </c>
      <c r="AU51" s="221"/>
      <c r="AV51" s="76">
        <v>399.45</v>
      </c>
      <c r="AW51" s="76">
        <f t="shared" si="24"/>
        <v>907.13</v>
      </c>
      <c r="AY51" s="24"/>
      <c r="BA51" s="24"/>
    </row>
    <row r="52" spans="1:53" x14ac:dyDescent="0.35">
      <c r="A52" s="75" t="s">
        <v>66</v>
      </c>
      <c r="B52" s="74">
        <v>808</v>
      </c>
      <c r="C52" s="75" t="s">
        <v>77</v>
      </c>
      <c r="D52" s="138">
        <f>'Under 2s 2026-27 rates'!D48</f>
        <v>10.84</v>
      </c>
      <c r="E52" s="138">
        <f t="shared" si="12"/>
        <v>10.84</v>
      </c>
      <c r="F52" s="76">
        <f>ACA!W59</f>
        <v>1.0228904831248229</v>
      </c>
      <c r="G52" s="76">
        <f>'Formula factor data'!AH56</f>
        <v>1111.81</v>
      </c>
      <c r="H52" s="76">
        <f>'Formula factor data'!AI56</f>
        <v>324.00801794453503</v>
      </c>
      <c r="I52" s="76">
        <f>'Formula factor data'!AJ56</f>
        <v>120.96374477385024</v>
      </c>
      <c r="J52" s="76">
        <f>'Formula factor data'!AK56</f>
        <v>108.8145477004941</v>
      </c>
      <c r="K52" s="76">
        <f>'Formula factor data'!AL56</f>
        <v>110.08229000380084</v>
      </c>
      <c r="L52" s="76">
        <f>'Formula factor data'!AM56</f>
        <v>77.015344925883682</v>
      </c>
      <c r="M52" s="76">
        <f>'Formula factor data'!AN56</f>
        <v>108.18067654884074</v>
      </c>
      <c r="N52" s="76">
        <f>'Formula factor data'!AO56</f>
        <v>68.986310338274407</v>
      </c>
      <c r="O52" s="76">
        <f>'Formula factor data'!AP56</f>
        <v>98.497292451881378</v>
      </c>
      <c r="P52" s="76">
        <f>'Formula factor data'!AQ56</f>
        <v>36.202807426758724</v>
      </c>
      <c r="Q52" s="77">
        <f>$F52*'National calculations'!$E$66</f>
        <v>9.8620965309131723</v>
      </c>
      <c r="R52" s="77">
        <f>$F52*'National calculations'!$E$67</f>
        <v>1.8341299149564732</v>
      </c>
      <c r="S52" s="77">
        <f>$F52*'National calculations'!$E$75</f>
        <v>1.9668874019887956</v>
      </c>
      <c r="T52" s="77">
        <f>$F52*'National calculations'!$E$76</f>
        <v>1.4931116044294506</v>
      </c>
      <c r="U52" s="77">
        <f>$F52*'National calculations'!$E$77</f>
        <v>1.4069705503277512</v>
      </c>
      <c r="V52" s="77">
        <f>$F52*'National calculations'!$E$78</f>
        <v>1.2777589691752029</v>
      </c>
      <c r="W52" s="77">
        <f>$F52*'National calculations'!$E$79</f>
        <v>0.81834001396614142</v>
      </c>
      <c r="X52" s="77">
        <f>$F52*'National calculations'!$E$80</f>
        <v>0.67477159046330981</v>
      </c>
      <c r="Y52" s="77">
        <f>$F52*'National calculations'!$E$69</f>
        <v>0.79273112571491311</v>
      </c>
      <c r="Z52" s="77">
        <f>$F52*'National calculations'!$E$70</f>
        <v>4.7743107287269835</v>
      </c>
      <c r="AA52" s="78">
        <f t="shared" si="16"/>
        <v>6249923.2000997076</v>
      </c>
      <c r="AB52" s="78">
        <f t="shared" si="16"/>
        <v>338735.49508676055</v>
      </c>
      <c r="AC52" s="78">
        <f t="shared" si="16"/>
        <v>135615.57744505221</v>
      </c>
      <c r="AD52" s="78">
        <f t="shared" si="16"/>
        <v>92609.190424339351</v>
      </c>
      <c r="AE52" s="78">
        <f t="shared" si="16"/>
        <v>88283.047884352462</v>
      </c>
      <c r="AF52" s="78">
        <f t="shared" si="16"/>
        <v>56092.017213606799</v>
      </c>
      <c r="AG52" s="78">
        <f t="shared" si="16"/>
        <v>50461.28852397162</v>
      </c>
      <c r="AH52" s="78">
        <f t="shared" si="15"/>
        <v>26533.501337877147</v>
      </c>
      <c r="AI52" s="78">
        <f t="shared" si="13"/>
        <v>449594.62282919959</v>
      </c>
      <c r="AJ52" s="78">
        <f t="shared" si="17"/>
        <v>44506.665629393035</v>
      </c>
      <c r="AK52" s="78">
        <f t="shared" si="17"/>
        <v>98520.767587338327</v>
      </c>
      <c r="AL52" s="77">
        <f t="shared" si="18"/>
        <v>9.8620965309131741</v>
      </c>
      <c r="AM52" s="77">
        <f t="shared" si="19"/>
        <v>0.53450931220066877</v>
      </c>
      <c r="AN52" s="77">
        <f t="shared" si="20"/>
        <v>0.70944000880688096</v>
      </c>
      <c r="AO52" s="77">
        <f t="shared" si="21"/>
        <v>7.0229508212060462E-2</v>
      </c>
      <c r="AP52" s="77">
        <f t="shared" si="22"/>
        <v>0.15546132154559783</v>
      </c>
      <c r="AQ52" s="77">
        <f t="shared" si="14"/>
        <v>11.331736681678382</v>
      </c>
      <c r="AR52" s="77">
        <v>0</v>
      </c>
      <c r="AS52" s="77">
        <v>0</v>
      </c>
      <c r="AT52" s="77">
        <f t="shared" si="23"/>
        <v>11.33</v>
      </c>
      <c r="AU52" s="221"/>
      <c r="AV52" s="76">
        <v>874.79</v>
      </c>
      <c r="AW52" s="76">
        <f t="shared" si="24"/>
        <v>1986.6</v>
      </c>
      <c r="AY52" s="24"/>
      <c r="BA52" s="24"/>
    </row>
    <row r="53" spans="1:53" x14ac:dyDescent="0.35">
      <c r="A53" s="75" t="s">
        <v>66</v>
      </c>
      <c r="B53" s="74">
        <v>394</v>
      </c>
      <c r="C53" s="75" t="s">
        <v>78</v>
      </c>
      <c r="D53" s="138">
        <f>'Under 2s 2026-27 rates'!D49</f>
        <v>11.04</v>
      </c>
      <c r="E53" s="138">
        <f t="shared" si="12"/>
        <v>11.04</v>
      </c>
      <c r="F53" s="76">
        <f>ACA!W60</f>
        <v>1.0244998321398011</v>
      </c>
      <c r="G53" s="76">
        <f>'Formula factor data'!AH57</f>
        <v>1157.53</v>
      </c>
      <c r="H53" s="76">
        <f>'Formula factor data'!AI57</f>
        <v>337.22850370713627</v>
      </c>
      <c r="I53" s="76">
        <f>'Formula factor data'!AJ57</f>
        <v>94.21697587742851</v>
      </c>
      <c r="J53" s="76">
        <f>'Formula factor data'!AK57</f>
        <v>175.51990026373574</v>
      </c>
      <c r="K53" s="76">
        <f>'Formula factor data'!AL57</f>
        <v>146.08211354808105</v>
      </c>
      <c r="L53" s="76">
        <f>'Formula factor data'!AM57</f>
        <v>91.667491049692103</v>
      </c>
      <c r="M53" s="76">
        <f>'Formula factor data'!AN57</f>
        <v>156.06680438207076</v>
      </c>
      <c r="N53" s="76">
        <f>'Formula factor data'!AO57</f>
        <v>108.65830087355005</v>
      </c>
      <c r="O53" s="76">
        <f>'Formula factor data'!AP57</f>
        <v>98.100855286091914</v>
      </c>
      <c r="P53" s="76">
        <f>'Formula factor data'!AQ57</f>
        <v>48.281046959199386</v>
      </c>
      <c r="Q53" s="77">
        <f>$F53*'National calculations'!$E$66</f>
        <v>9.8776129088631954</v>
      </c>
      <c r="R53" s="77">
        <f>$F53*'National calculations'!$E$67</f>
        <v>1.8370156150589514</v>
      </c>
      <c r="S53" s="77">
        <f>$F53*'National calculations'!$E$75</f>
        <v>1.9699819740423883</v>
      </c>
      <c r="T53" s="77">
        <f>$F53*'National calculations'!$E$76</f>
        <v>1.4954607686161192</v>
      </c>
      <c r="U53" s="77">
        <f>$F53*'National calculations'!$E$77</f>
        <v>1.4091841858113427</v>
      </c>
      <c r="V53" s="77">
        <f>$F53*'National calculations'!$E$78</f>
        <v>1.2797693116041791</v>
      </c>
      <c r="W53" s="77">
        <f>$F53*'National calculations'!$E$79</f>
        <v>0.81962753664537324</v>
      </c>
      <c r="X53" s="77">
        <f>$F53*'National calculations'!$E$80</f>
        <v>0.67583323197074663</v>
      </c>
      <c r="Y53" s="77">
        <f>$F53*'National calculations'!$E$69</f>
        <v>0.79397835704354414</v>
      </c>
      <c r="Z53" s="77">
        <f>$F53*'National calculations'!$E$70</f>
        <v>4.7818223171083751</v>
      </c>
      <c r="AA53" s="78">
        <f t="shared" si="16"/>
        <v>6517170.9641259564</v>
      </c>
      <c r="AB53" s="78">
        <f t="shared" si="16"/>
        <v>353111.59547719563</v>
      </c>
      <c r="AC53" s="78">
        <f t="shared" si="16"/>
        <v>105795.27415257279</v>
      </c>
      <c r="AD53" s="78">
        <f t="shared" si="16"/>
        <v>149615.38122482356</v>
      </c>
      <c r="AE53" s="78">
        <f t="shared" si="16"/>
        <v>117338.26441785606</v>
      </c>
      <c r="AF53" s="78">
        <f t="shared" si="16"/>
        <v>66868.547892773626</v>
      </c>
      <c r="AG53" s="78">
        <f t="shared" si="16"/>
        <v>72912.490743841438</v>
      </c>
      <c r="AH53" s="78">
        <f t="shared" si="15"/>
        <v>41857.887676098049</v>
      </c>
      <c r="AI53" s="78">
        <f t="shared" si="13"/>
        <v>554387.84610796557</v>
      </c>
      <c r="AJ53" s="78">
        <f t="shared" si="17"/>
        <v>44397.274865632106</v>
      </c>
      <c r="AK53" s="78">
        <f t="shared" si="17"/>
        <v>131596.69107042853</v>
      </c>
      <c r="AL53" s="77">
        <f t="shared" si="18"/>
        <v>9.8776129088631954</v>
      </c>
      <c r="AM53" s="77">
        <f t="shared" si="19"/>
        <v>0.53518615254289292</v>
      </c>
      <c r="AN53" s="77">
        <f t="shared" si="20"/>
        <v>0.8402462625847833</v>
      </c>
      <c r="AO53" s="77">
        <f t="shared" si="21"/>
        <v>6.7289794566549238E-2</v>
      </c>
      <c r="AP53" s="77">
        <f t="shared" si="22"/>
        <v>0.1994517531665331</v>
      </c>
      <c r="AQ53" s="77">
        <f t="shared" si="14"/>
        <v>11.519786871723953</v>
      </c>
      <c r="AR53" s="77">
        <v>0</v>
      </c>
      <c r="AS53" s="77">
        <v>0</v>
      </c>
      <c r="AT53" s="77">
        <f t="shared" si="23"/>
        <v>11.52</v>
      </c>
      <c r="AU53" s="221"/>
      <c r="AV53" s="76">
        <v>910.77</v>
      </c>
      <c r="AW53" s="76">
        <f t="shared" si="24"/>
        <v>2068.3000000000002</v>
      </c>
      <c r="AY53" s="24"/>
      <c r="BA53" s="24"/>
    </row>
    <row r="54" spans="1:53" x14ac:dyDescent="0.35">
      <c r="A54" s="75" t="s">
        <v>79</v>
      </c>
      <c r="B54" s="74">
        <v>889</v>
      </c>
      <c r="C54" s="75" t="s">
        <v>80</v>
      </c>
      <c r="D54" s="138">
        <f>'Under 2s 2026-27 rates'!D50</f>
        <v>11.08</v>
      </c>
      <c r="E54" s="138">
        <f t="shared" si="12"/>
        <v>11.08</v>
      </c>
      <c r="F54" s="76">
        <f>ACA!W61</f>
        <v>1.0289430645225712</v>
      </c>
      <c r="G54" s="76">
        <f>'Formula factor data'!AH58</f>
        <v>658.98</v>
      </c>
      <c r="H54" s="76">
        <f>'Formula factor data'!AI58</f>
        <v>161.61231310237042</v>
      </c>
      <c r="I54" s="76">
        <f>'Formula factor data'!AJ58</f>
        <v>68.981409718056383</v>
      </c>
      <c r="J54" s="76">
        <f>'Formula factor data'!AK58</f>
        <v>38.937930413917215</v>
      </c>
      <c r="K54" s="76">
        <f>'Formula factor data'!AL58</f>
        <v>47.502957408518299</v>
      </c>
      <c r="L54" s="76">
        <f>'Formula factor data'!AM58</f>
        <v>71.419148170365929</v>
      </c>
      <c r="M54" s="76">
        <f>'Formula factor data'!AN58</f>
        <v>102.450899820036</v>
      </c>
      <c r="N54" s="76">
        <f>'Formula factor data'!AO58</f>
        <v>86.111463707258565</v>
      </c>
      <c r="O54" s="76">
        <f>'Formula factor data'!AP58</f>
        <v>305.21401344100798</v>
      </c>
      <c r="P54" s="76">
        <f>'Formula factor data'!AQ58</f>
        <v>17.862180122413292</v>
      </c>
      <c r="Q54" s="77">
        <f>$F54*'National calculations'!$E$66</f>
        <v>9.9204518905441024</v>
      </c>
      <c r="R54" s="77">
        <f>$F54*'National calculations'!$E$67</f>
        <v>1.8449827098425944</v>
      </c>
      <c r="S54" s="77">
        <f>$F54*'National calculations'!$E$75</f>
        <v>1.9785257408893349</v>
      </c>
      <c r="T54" s="77">
        <f>$F54*'National calculations'!$E$76</f>
        <v>1.5019465478284</v>
      </c>
      <c r="U54" s="77">
        <f>$F54*'National calculations'!$E$77</f>
        <v>1.4152957854536843</v>
      </c>
      <c r="V54" s="77">
        <f>$F54*'National calculations'!$E$78</f>
        <v>1.2853196418916115</v>
      </c>
      <c r="W54" s="77">
        <f>$F54*'National calculations'!$E$79</f>
        <v>0.82318224255979633</v>
      </c>
      <c r="X54" s="77">
        <f>$F54*'National calculations'!$E$80</f>
        <v>0.67876430526860432</v>
      </c>
      <c r="Y54" s="77">
        <f>$F54*'National calculations'!$E$69</f>
        <v>0.79742182305160214</v>
      </c>
      <c r="Z54" s="77">
        <f>$F54*'National calculations'!$E$70</f>
        <v>4.8025609713291884</v>
      </c>
      <c r="AA54" s="78">
        <f t="shared" si="16"/>
        <v>3726306.2504935293</v>
      </c>
      <c r="AB54" s="78">
        <f t="shared" si="16"/>
        <v>169957.99632177848</v>
      </c>
      <c r="AC54" s="78">
        <f t="shared" si="16"/>
        <v>77794.452018904733</v>
      </c>
      <c r="AD54" s="78">
        <f t="shared" si="16"/>
        <v>33335.133393916294</v>
      </c>
      <c r="AE54" s="78">
        <f t="shared" si="16"/>
        <v>38321.519187611237</v>
      </c>
      <c r="AF54" s="78">
        <f t="shared" si="16"/>
        <v>52323.967351807049</v>
      </c>
      <c r="AG54" s="78">
        <f t="shared" si="16"/>
        <v>48071.384035691968</v>
      </c>
      <c r="AH54" s="78">
        <f t="shared" si="15"/>
        <v>33316.151068184394</v>
      </c>
      <c r="AI54" s="78">
        <f t="shared" si="13"/>
        <v>283162.6070561157</v>
      </c>
      <c r="AJ54" s="78">
        <f t="shared" si="17"/>
        <v>138729.05956084412</v>
      </c>
      <c r="AK54" s="78">
        <f t="shared" si="17"/>
        <v>48896.999197689838</v>
      </c>
      <c r="AL54" s="77">
        <f t="shared" si="18"/>
        <v>9.9204518905441024</v>
      </c>
      <c r="AM54" s="77">
        <f t="shared" si="19"/>
        <v>0.45247492089523378</v>
      </c>
      <c r="AN54" s="77">
        <f t="shared" si="20"/>
        <v>0.75385672343200172</v>
      </c>
      <c r="AO54" s="77">
        <f t="shared" si="21"/>
        <v>0.36933490397132651</v>
      </c>
      <c r="AP54" s="77">
        <f t="shared" si="22"/>
        <v>0.1301772574566058</v>
      </c>
      <c r="AQ54" s="77">
        <f t="shared" si="14"/>
        <v>11.62629569629927</v>
      </c>
      <c r="AR54" s="77">
        <v>0</v>
      </c>
      <c r="AS54" s="77">
        <v>0</v>
      </c>
      <c r="AT54" s="77">
        <f t="shared" si="23"/>
        <v>11.63</v>
      </c>
      <c r="AU54" s="221"/>
      <c r="AV54" s="76">
        <v>518.5</v>
      </c>
      <c r="AW54" s="76">
        <f t="shared" si="24"/>
        <v>1177.48</v>
      </c>
      <c r="AY54" s="24"/>
      <c r="BA54" s="24"/>
    </row>
    <row r="55" spans="1:53" x14ac:dyDescent="0.35">
      <c r="A55" s="75" t="s">
        <v>79</v>
      </c>
      <c r="B55" s="74">
        <v>890</v>
      </c>
      <c r="C55" s="75" t="s">
        <v>81</v>
      </c>
      <c r="D55" s="138">
        <f>'Under 2s 2026-27 rates'!D51</f>
        <v>11.46</v>
      </c>
      <c r="E55" s="138">
        <f t="shared" si="12"/>
        <v>11.46</v>
      </c>
      <c r="F55" s="76">
        <f>ACA!W62</f>
        <v>1.0390466429569172</v>
      </c>
      <c r="G55" s="76">
        <f>'Formula factor data'!AH59</f>
        <v>512.29999999999995</v>
      </c>
      <c r="H55" s="76">
        <f>'Formula factor data'!AI59</f>
        <v>203.31979788700045</v>
      </c>
      <c r="I55" s="76">
        <f>'Formula factor data'!AJ59</f>
        <v>124.80090225563909</v>
      </c>
      <c r="J55" s="76">
        <f>'Formula factor data'!AK59</f>
        <v>57.638127136021872</v>
      </c>
      <c r="K55" s="76">
        <f>'Formula factor data'!AL59</f>
        <v>54.206452494873545</v>
      </c>
      <c r="L55" s="76">
        <f>'Formula factor data'!AM59</f>
        <v>18.348954203691044</v>
      </c>
      <c r="M55" s="76">
        <f>'Formula factor data'!AN59</f>
        <v>59.809186602870803</v>
      </c>
      <c r="N55" s="76">
        <f>'Formula factor data'!AO59</f>
        <v>56.797717019822279</v>
      </c>
      <c r="O55" s="76">
        <f>'Formula factor data'!AP59</f>
        <v>61.176833654669991</v>
      </c>
      <c r="P55" s="76">
        <f>'Formula factor data'!AQ59</f>
        <v>18.403483467138383</v>
      </c>
      <c r="Q55" s="77">
        <f>$F55*'National calculations'!$E$66</f>
        <v>10.017864533902339</v>
      </c>
      <c r="R55" s="77">
        <f>$F55*'National calculations'!$E$67</f>
        <v>1.8630992880689672</v>
      </c>
      <c r="S55" s="77">
        <f>$F55*'National calculations'!$E$75</f>
        <v>1.9979536282979771</v>
      </c>
      <c r="T55" s="77">
        <f>$F55*'National calculations'!$E$76</f>
        <v>1.516694725131311</v>
      </c>
      <c r="U55" s="77">
        <f>$F55*'National calculations'!$E$77</f>
        <v>1.4291931063737349</v>
      </c>
      <c r="V55" s="77">
        <f>$F55*'National calculations'!$E$78</f>
        <v>1.2979406782373719</v>
      </c>
      <c r="W55" s="77">
        <f>$F55*'National calculations'!$E$79</f>
        <v>0.83126537819696866</v>
      </c>
      <c r="X55" s="77">
        <f>$F55*'National calculations'!$E$80</f>
        <v>0.68542934693434288</v>
      </c>
      <c r="Y55" s="77">
        <f>$F55*'National calculations'!$E$69</f>
        <v>0.80525200745368986</v>
      </c>
      <c r="Z55" s="77">
        <f>$F55*'National calculations'!$E$70</f>
        <v>4.8497191214082385</v>
      </c>
      <c r="AA55" s="78">
        <f t="shared" si="16"/>
        <v>2925326.640409356</v>
      </c>
      <c r="AB55" s="78">
        <f t="shared" si="16"/>
        <v>215918.8332953502</v>
      </c>
      <c r="AC55" s="78">
        <f t="shared" si="16"/>
        <v>142127.45682161374</v>
      </c>
      <c r="AD55" s="78">
        <f t="shared" si="16"/>
        <v>49829.08273438178</v>
      </c>
      <c r="AE55" s="78">
        <f t="shared" si="16"/>
        <v>44158.748289189716</v>
      </c>
      <c r="AF55" s="78">
        <f t="shared" si="16"/>
        <v>13575.036816528582</v>
      </c>
      <c r="AG55" s="78">
        <f t="shared" si="16"/>
        <v>28338.864489020427</v>
      </c>
      <c r="AH55" s="78">
        <f t="shared" si="15"/>
        <v>22190.568588027283</v>
      </c>
      <c r="AI55" s="78">
        <f t="shared" si="13"/>
        <v>300219.75773876149</v>
      </c>
      <c r="AJ55" s="78">
        <f t="shared" si="17"/>
        <v>28079.777822747576</v>
      </c>
      <c r="AK55" s="78">
        <f t="shared" si="17"/>
        <v>50873.483632527794</v>
      </c>
      <c r="AL55" s="77">
        <f t="shared" si="18"/>
        <v>10.01786453390234</v>
      </c>
      <c r="AM55" s="77">
        <f t="shared" si="19"/>
        <v>0.73942020435993927</v>
      </c>
      <c r="AN55" s="77">
        <f t="shared" si="20"/>
        <v>1.0281111250561161</v>
      </c>
      <c r="AO55" s="77">
        <f t="shared" si="21"/>
        <v>9.6160000214880886E-2</v>
      </c>
      <c r="AP55" s="77">
        <f t="shared" si="22"/>
        <v>0.17421769602010817</v>
      </c>
      <c r="AQ55" s="77">
        <f t="shared" si="14"/>
        <v>12.055773559553385</v>
      </c>
      <c r="AR55" s="77">
        <v>0</v>
      </c>
      <c r="AS55" s="77">
        <v>0</v>
      </c>
      <c r="AT55" s="77">
        <f t="shared" si="23"/>
        <v>12.06</v>
      </c>
      <c r="AU55" s="221"/>
      <c r="AV55" s="76">
        <v>403.08</v>
      </c>
      <c r="AW55" s="76">
        <f t="shared" si="24"/>
        <v>915.37999999999988</v>
      </c>
      <c r="AY55" s="24"/>
      <c r="BA55" s="24"/>
    </row>
    <row r="56" spans="1:53" x14ac:dyDescent="0.35">
      <c r="A56" s="75" t="s">
        <v>79</v>
      </c>
      <c r="B56" s="74">
        <v>350</v>
      </c>
      <c r="C56" s="75" t="s">
        <v>82</v>
      </c>
      <c r="D56" s="138">
        <f>'Under 2s 2026-27 rates'!D52</f>
        <v>11.42</v>
      </c>
      <c r="E56" s="138">
        <f t="shared" si="12"/>
        <v>11.42</v>
      </c>
      <c r="F56" s="76">
        <f>ACA!W63</f>
        <v>1.0670812984114053</v>
      </c>
      <c r="G56" s="76">
        <f>'Formula factor data'!AH60</f>
        <v>1372.33</v>
      </c>
      <c r="H56" s="76">
        <f>'Formula factor data'!AI60</f>
        <v>376.82288931034481</v>
      </c>
      <c r="I56" s="76">
        <f>'Formula factor data'!AJ60</f>
        <v>92.391254336513441</v>
      </c>
      <c r="J56" s="76">
        <f>'Formula factor data'!AK60</f>
        <v>111.21169503469211</v>
      </c>
      <c r="K56" s="76">
        <f>'Formula factor data'!AL60</f>
        <v>160.97799869904594</v>
      </c>
      <c r="L56" s="76">
        <f>'Formula factor data'!AM60</f>
        <v>105.55812391587163</v>
      </c>
      <c r="M56" s="76">
        <f>'Formula factor data'!AN60</f>
        <v>266.4617335212489</v>
      </c>
      <c r="N56" s="76">
        <f>'Formula factor data'!AO60</f>
        <v>138.66127059843885</v>
      </c>
      <c r="O56" s="76">
        <f>'Formula factor data'!AP60</f>
        <v>470.01930186870993</v>
      </c>
      <c r="P56" s="76">
        <f>'Formula factor data'!AQ60</f>
        <v>31.885056411313169</v>
      </c>
      <c r="Q56" s="77">
        <f>$F56*'National calculations'!$E$66</f>
        <v>10.288157867220324</v>
      </c>
      <c r="R56" s="77">
        <f>$F56*'National calculations'!$E$67</f>
        <v>1.9133678173718247</v>
      </c>
      <c r="S56" s="77">
        <f>$F56*'National calculations'!$E$75</f>
        <v>2.0518606804626227</v>
      </c>
      <c r="T56" s="77">
        <f>$F56*'National calculations'!$E$76</f>
        <v>1.5576168669205308</v>
      </c>
      <c r="U56" s="77">
        <f>$F56*'National calculations'!$E$77</f>
        <v>1.4677543553674228</v>
      </c>
      <c r="V56" s="77">
        <f>$F56*'National calculations'!$E$78</f>
        <v>1.332960588037762</v>
      </c>
      <c r="W56" s="77">
        <f>$F56*'National calculations'!$E$79</f>
        <v>0.85369385975452194</v>
      </c>
      <c r="X56" s="77">
        <f>$F56*'National calculations'!$E$80</f>
        <v>0.70392300716600964</v>
      </c>
      <c r="Y56" s="77">
        <f>$F56*'National calculations'!$E$69</f>
        <v>0.8269786188007564</v>
      </c>
      <c r="Z56" s="77">
        <f>$F56*'National calculations'!$E$70</f>
        <v>4.9805700370445258</v>
      </c>
      <c r="AA56" s="78">
        <f t="shared" si="16"/>
        <v>8047686.180975806</v>
      </c>
      <c r="AB56" s="78">
        <f t="shared" si="16"/>
        <v>410970.4498756231</v>
      </c>
      <c r="AC56" s="78">
        <f t="shared" si="16"/>
        <v>108057.16973527682</v>
      </c>
      <c r="AD56" s="78">
        <f t="shared" si="16"/>
        <v>98738.370831369451</v>
      </c>
      <c r="AE56" s="78">
        <f t="shared" si="16"/>
        <v>134677.41046404792</v>
      </c>
      <c r="AF56" s="78">
        <f t="shared" si="16"/>
        <v>80201.746788426026</v>
      </c>
      <c r="AG56" s="78">
        <f t="shared" si="16"/>
        <v>129661.74508698244</v>
      </c>
      <c r="AH56" s="78">
        <f t="shared" si="15"/>
        <v>55635.909388954336</v>
      </c>
      <c r="AI56" s="78">
        <f t="shared" si="13"/>
        <v>606972.35229505692</v>
      </c>
      <c r="AJ56" s="78">
        <f t="shared" si="17"/>
        <v>221556.67044937646</v>
      </c>
      <c r="AK56" s="78">
        <f t="shared" si="17"/>
        <v>90519.281257246679</v>
      </c>
      <c r="AL56" s="77">
        <f t="shared" si="18"/>
        <v>10.288157867220326</v>
      </c>
      <c r="AM56" s="77">
        <f t="shared" si="19"/>
        <v>0.52538441137006353</v>
      </c>
      <c r="AN56" s="77">
        <f t="shared" si="20"/>
        <v>0.77595314243384639</v>
      </c>
      <c r="AO56" s="77">
        <f t="shared" si="21"/>
        <v>0.28323793334626624</v>
      </c>
      <c r="AP56" s="77">
        <f t="shared" si="22"/>
        <v>0.11571980251955497</v>
      </c>
      <c r="AQ56" s="77">
        <f t="shared" si="14"/>
        <v>11.988453156890056</v>
      </c>
      <c r="AR56" s="77">
        <v>0</v>
      </c>
      <c r="AS56" s="77">
        <v>0</v>
      </c>
      <c r="AT56" s="77">
        <f t="shared" si="23"/>
        <v>11.99</v>
      </c>
      <c r="AU56" s="221"/>
      <c r="AV56" s="76">
        <v>1079.77</v>
      </c>
      <c r="AW56" s="76">
        <f t="shared" si="24"/>
        <v>2452.1</v>
      </c>
      <c r="AY56" s="24"/>
      <c r="BA56" s="24"/>
    </row>
    <row r="57" spans="1:53" x14ac:dyDescent="0.35">
      <c r="A57" s="75" t="s">
        <v>79</v>
      </c>
      <c r="B57" s="74">
        <v>351</v>
      </c>
      <c r="C57" s="75" t="s">
        <v>83</v>
      </c>
      <c r="D57" s="138">
        <f>'Under 2s 2026-27 rates'!D53</f>
        <v>11.06</v>
      </c>
      <c r="E57" s="138">
        <f t="shared" si="12"/>
        <v>11.06</v>
      </c>
      <c r="F57" s="76">
        <f>ACA!W64</f>
        <v>1.0801776547549689</v>
      </c>
      <c r="G57" s="76">
        <f>'Formula factor data'!AH61</f>
        <v>1185.23</v>
      </c>
      <c r="H57" s="76">
        <f>'Formula factor data'!AI61</f>
        <v>260.948089928939</v>
      </c>
      <c r="I57" s="76">
        <f>'Formula factor data'!AJ61</f>
        <v>30.162878801552207</v>
      </c>
      <c r="J57" s="76">
        <f>'Formula factor data'!AK61</f>
        <v>52.945478747405474</v>
      </c>
      <c r="K57" s="76">
        <f>'Formula factor data'!AL61</f>
        <v>126.32042505189064</v>
      </c>
      <c r="L57" s="76">
        <f>'Formula factor data'!AM61</f>
        <v>79.043856150166945</v>
      </c>
      <c r="M57" s="76">
        <f>'Formula factor data'!AN61</f>
        <v>191.78028968504648</v>
      </c>
      <c r="N57" s="76">
        <f>'Formula factor data'!AO61</f>
        <v>96.79930962909485</v>
      </c>
      <c r="O57" s="76">
        <f>'Formula factor data'!AP61</f>
        <v>239.511872437276</v>
      </c>
      <c r="P57" s="76">
        <f>'Formula factor data'!AQ61</f>
        <v>30.232200467037899</v>
      </c>
      <c r="Q57" s="77">
        <f>$F57*'National calculations'!$E$66</f>
        <v>10.414425080176395</v>
      </c>
      <c r="R57" s="77">
        <f>$F57*'National calculations'!$E$67</f>
        <v>1.9368507017499059</v>
      </c>
      <c r="S57" s="77">
        <f>$F57*'National calculations'!$E$75</f>
        <v>2.0770432965188594</v>
      </c>
      <c r="T57" s="77">
        <f>$F57*'National calculations'!$E$76</f>
        <v>1.5767335973573822</v>
      </c>
      <c r="U57" s="77">
        <f>$F57*'National calculations'!$E$77</f>
        <v>1.4857681975098405</v>
      </c>
      <c r="V57" s="77">
        <f>$F57*'National calculations'!$E$78</f>
        <v>1.3493200977385291</v>
      </c>
      <c r="W57" s="77">
        <f>$F57*'National calculations'!$E$79</f>
        <v>0.86417129855164243</v>
      </c>
      <c r="X57" s="77">
        <f>$F57*'National calculations'!$E$80</f>
        <v>0.71256229880574051</v>
      </c>
      <c r="Y57" s="77">
        <f>$F57*'National calculations'!$E$69</f>
        <v>0.83712817975402787</v>
      </c>
      <c r="Z57" s="77">
        <f>$F57*'National calculations'!$E$70</f>
        <v>5.0416968884815399</v>
      </c>
      <c r="AA57" s="78">
        <f t="shared" si="16"/>
        <v>7035788.7515331572</v>
      </c>
      <c r="AB57" s="78">
        <f t="shared" si="16"/>
        <v>288087.96992652293</v>
      </c>
      <c r="AC57" s="78">
        <f t="shared" si="16"/>
        <v>35710.274974530643</v>
      </c>
      <c r="AD57" s="78">
        <f t="shared" si="16"/>
        <v>47584.121646447107</v>
      </c>
      <c r="AE57" s="78">
        <f t="shared" si="16"/>
        <v>106979.23603567392</v>
      </c>
      <c r="AF57" s="78">
        <f t="shared" si="16"/>
        <v>60793.61431251889</v>
      </c>
      <c r="AG57" s="78">
        <f t="shared" si="16"/>
        <v>94466.682525029959</v>
      </c>
      <c r="AH57" s="78">
        <f t="shared" si="15"/>
        <v>39316.056997506399</v>
      </c>
      <c r="AI57" s="78">
        <f t="shared" si="13"/>
        <v>384849.98649170692</v>
      </c>
      <c r="AJ57" s="78">
        <f t="shared" si="17"/>
        <v>114286.21854765058</v>
      </c>
      <c r="AK57" s="78">
        <f t="shared" si="17"/>
        <v>86880.306885170619</v>
      </c>
      <c r="AL57" s="77">
        <f t="shared" si="18"/>
        <v>10.414425080176395</v>
      </c>
      <c r="AM57" s="77">
        <f t="shared" si="19"/>
        <v>0.42642988373494012</v>
      </c>
      <c r="AN57" s="77">
        <f t="shared" si="20"/>
        <v>0.56965771613756944</v>
      </c>
      <c r="AO57" s="77">
        <f t="shared" si="21"/>
        <v>0.16916728213333765</v>
      </c>
      <c r="AP57" s="77">
        <f t="shared" si="22"/>
        <v>0.12860085470888782</v>
      </c>
      <c r="AQ57" s="77">
        <f t="shared" si="14"/>
        <v>11.708280816891131</v>
      </c>
      <c r="AR57" s="77">
        <v>0</v>
      </c>
      <c r="AS57" s="77">
        <v>0</v>
      </c>
      <c r="AT57" s="77">
        <f t="shared" si="23"/>
        <v>11.71</v>
      </c>
      <c r="AU57" s="221"/>
      <c r="AV57" s="76">
        <v>932.56</v>
      </c>
      <c r="AW57" s="76">
        <f t="shared" si="24"/>
        <v>2117.79</v>
      </c>
      <c r="AY57" s="24"/>
      <c r="BA57" s="24"/>
    </row>
    <row r="58" spans="1:53" x14ac:dyDescent="0.35">
      <c r="A58" s="75" t="s">
        <v>79</v>
      </c>
      <c r="B58" s="74">
        <v>895</v>
      </c>
      <c r="C58" s="75" t="s">
        <v>84</v>
      </c>
      <c r="D58" s="138">
        <f>'Under 2s 2026-27 rates'!D54</f>
        <v>10.48</v>
      </c>
      <c r="E58" s="138">
        <f t="shared" si="12"/>
        <v>10.48</v>
      </c>
      <c r="F58" s="76">
        <f>ACA!W65</f>
        <v>1.0568705168543542</v>
      </c>
      <c r="G58" s="76">
        <f>'Formula factor data'!AH62</f>
        <v>2344.19</v>
      </c>
      <c r="H58" s="76">
        <f>'Formula factor data'!AI62</f>
        <v>360.1458228383612</v>
      </c>
      <c r="I58" s="76">
        <f>'Formula factor data'!AJ62</f>
        <v>10.945544578786985</v>
      </c>
      <c r="J58" s="76">
        <f>'Formula factor data'!AK62</f>
        <v>22.582386709918413</v>
      </c>
      <c r="K58" s="76">
        <f>'Formula factor data'!AL62</f>
        <v>0</v>
      </c>
      <c r="L58" s="76">
        <f>'Formula factor data'!AM62</f>
        <v>136.18561781185491</v>
      </c>
      <c r="M58" s="76">
        <f>'Formula factor data'!AN62</f>
        <v>229.04992234345818</v>
      </c>
      <c r="N58" s="76">
        <f>'Formula factor data'!AO62</f>
        <v>118.21188145089945</v>
      </c>
      <c r="O58" s="76">
        <f>'Formula factor data'!AP62</f>
        <v>262.27342275336997</v>
      </c>
      <c r="P58" s="76">
        <f>'Formula factor data'!AQ62</f>
        <v>49.963558285187169</v>
      </c>
      <c r="Q58" s="77">
        <f>$F58*'National calculations'!$E$66</f>
        <v>10.189711635651056</v>
      </c>
      <c r="R58" s="77">
        <f>$F58*'National calculations'!$E$67</f>
        <v>1.8950590147992741</v>
      </c>
      <c r="S58" s="77">
        <f>$F58*'National calculations'!$E$75</f>
        <v>2.0322266551780479</v>
      </c>
      <c r="T58" s="77">
        <f>$F58*'National calculations'!$E$76</f>
        <v>1.5427122053906348</v>
      </c>
      <c r="U58" s="77">
        <f>$F58*'National calculations'!$E$77</f>
        <v>1.4537095781565594</v>
      </c>
      <c r="V58" s="77">
        <f>$F58*'National calculations'!$E$78</f>
        <v>1.3202056373054472</v>
      </c>
      <c r="W58" s="77">
        <f>$F58*'National calculations'!$E$79</f>
        <v>0.84552495872371347</v>
      </c>
      <c r="X58" s="77">
        <f>$F58*'National calculations'!$E$80</f>
        <v>0.697187246666922</v>
      </c>
      <c r="Y58" s="77">
        <f>$F58*'National calculations'!$E$69</f>
        <v>0.8190653529216736</v>
      </c>
      <c r="Z58" s="77">
        <f>$F58*'National calculations'!$E$70</f>
        <v>4.9329115195973863</v>
      </c>
      <c r="AA58" s="78">
        <f t="shared" si="16"/>
        <v>13615373.467930803</v>
      </c>
      <c r="AB58" s="78">
        <f t="shared" si="16"/>
        <v>389023.62528091902</v>
      </c>
      <c r="AC58" s="78">
        <f t="shared" si="16"/>
        <v>12678.981645616779</v>
      </c>
      <c r="AD58" s="78">
        <f t="shared" si="16"/>
        <v>19857.730454418168</v>
      </c>
      <c r="AE58" s="78">
        <f t="shared" si="16"/>
        <v>0</v>
      </c>
      <c r="AF58" s="78">
        <f t="shared" si="16"/>
        <v>102482.0216024275</v>
      </c>
      <c r="AG58" s="78">
        <f t="shared" si="16"/>
        <v>110390.43289701968</v>
      </c>
      <c r="AH58" s="78">
        <f t="shared" si="15"/>
        <v>46977.01520667944</v>
      </c>
      <c r="AI58" s="78">
        <f t="shared" si="13"/>
        <v>292386.18180616153</v>
      </c>
      <c r="AJ58" s="78">
        <f t="shared" si="17"/>
        <v>122446.87193459464</v>
      </c>
      <c r="AK58" s="78">
        <f t="shared" si="17"/>
        <v>140485.51296829287</v>
      </c>
      <c r="AL58" s="77">
        <f t="shared" si="18"/>
        <v>10.189711635651054</v>
      </c>
      <c r="AM58" s="77">
        <f t="shared" si="19"/>
        <v>0.29114431347806219</v>
      </c>
      <c r="AN58" s="77">
        <f t="shared" si="20"/>
        <v>0.21882109116369416</v>
      </c>
      <c r="AO58" s="77">
        <f t="shared" si="21"/>
        <v>9.1638934373691666E-2</v>
      </c>
      <c r="AP58" s="77">
        <f t="shared" si="22"/>
        <v>0.1051390084528452</v>
      </c>
      <c r="AQ58" s="77">
        <f t="shared" si="14"/>
        <v>10.896454983119348</v>
      </c>
      <c r="AR58" s="77">
        <v>0</v>
      </c>
      <c r="AS58" s="77">
        <v>0</v>
      </c>
      <c r="AT58" s="77">
        <f t="shared" si="23"/>
        <v>10.9</v>
      </c>
      <c r="AU58" s="221"/>
      <c r="AV58" s="76">
        <v>1844.44</v>
      </c>
      <c r="AW58" s="76">
        <f t="shared" si="24"/>
        <v>4188.63</v>
      </c>
      <c r="AY58" s="24"/>
      <c r="BA58" s="24"/>
    </row>
    <row r="59" spans="1:53" x14ac:dyDescent="0.35">
      <c r="A59" s="75" t="s">
        <v>79</v>
      </c>
      <c r="B59" s="74">
        <v>896</v>
      </c>
      <c r="C59" s="75" t="s">
        <v>85</v>
      </c>
      <c r="D59" s="138">
        <f>'Under 2s 2026-27 rates'!D55</f>
        <v>10.81</v>
      </c>
      <c r="E59" s="138">
        <f t="shared" si="12"/>
        <v>10.81</v>
      </c>
      <c r="F59" s="76">
        <f>ACA!W66</f>
        <v>1.0785404429313552</v>
      </c>
      <c r="G59" s="76">
        <f>'Formula factor data'!AH63</f>
        <v>2051.4899999999998</v>
      </c>
      <c r="H59" s="76">
        <f>'Formula factor data'!AI63</f>
        <v>389.58637669621857</v>
      </c>
      <c r="I59" s="76">
        <f>'Formula factor data'!AJ63</f>
        <v>32.314251232364434</v>
      </c>
      <c r="J59" s="76">
        <f>'Formula factor data'!AK63</f>
        <v>165.75583545809957</v>
      </c>
      <c r="K59" s="76">
        <f>'Formula factor data'!AL63</f>
        <v>117.63317355090939</v>
      </c>
      <c r="L59" s="76">
        <f>'Formula factor data'!AM63</f>
        <v>85.202684004759462</v>
      </c>
      <c r="M59" s="76">
        <f>'Formula factor data'!AN63</f>
        <v>140.53212136664965</v>
      </c>
      <c r="N59" s="76">
        <f>'Formula factor data'!AO63</f>
        <v>204.11447900730917</v>
      </c>
      <c r="O59" s="76">
        <f>'Formula factor data'!AP63</f>
        <v>191.73683130998967</v>
      </c>
      <c r="P59" s="76">
        <f>'Formula factor data'!AQ63</f>
        <v>50.757301377726748</v>
      </c>
      <c r="Q59" s="77">
        <f>$F59*'National calculations'!$E$66</f>
        <v>10.398640065737014</v>
      </c>
      <c r="R59" s="77">
        <f>$F59*'National calculations'!$E$67</f>
        <v>1.9339150412541344</v>
      </c>
      <c r="S59" s="77">
        <f>$F59*'National calculations'!$E$75</f>
        <v>2.0738951478525278</v>
      </c>
      <c r="T59" s="77">
        <f>$F59*'National calculations'!$E$76</f>
        <v>1.5743437618734515</v>
      </c>
      <c r="U59" s="77">
        <f>$F59*'National calculations'!$E$77</f>
        <v>1.4835162371499828</v>
      </c>
      <c r="V59" s="77">
        <f>$F59*'National calculations'!$E$78</f>
        <v>1.3472749500647807</v>
      </c>
      <c r="W59" s="77">
        <f>$F59*'National calculations'!$E$79</f>
        <v>0.86286148487294967</v>
      </c>
      <c r="X59" s="77">
        <f>$F59*'National calculations'!$E$80</f>
        <v>0.71148227700050271</v>
      </c>
      <c r="Y59" s="77">
        <f>$F59*'National calculations'!$E$69</f>
        <v>0.83585935499382269</v>
      </c>
      <c r="Z59" s="77">
        <f>$F59*'National calculations'!$E$70</f>
        <v>5.034055251274399</v>
      </c>
      <c r="AA59" s="78">
        <f t="shared" si="16"/>
        <v>12159642.48182153</v>
      </c>
      <c r="AB59" s="78">
        <f t="shared" si="16"/>
        <v>429453.36364349432</v>
      </c>
      <c r="AC59" s="78">
        <f t="shared" si="16"/>
        <v>38199.330237254253</v>
      </c>
      <c r="AD59" s="78">
        <f t="shared" si="16"/>
        <v>148745.29936212135</v>
      </c>
      <c r="AE59" s="78">
        <f t="shared" si="16"/>
        <v>99471.1121044459</v>
      </c>
      <c r="AF59" s="78">
        <f t="shared" si="16"/>
        <v>65431.121847601629</v>
      </c>
      <c r="AG59" s="78">
        <f t="shared" si="16"/>
        <v>69118.060301420555</v>
      </c>
      <c r="AH59" s="78">
        <f t="shared" si="15"/>
        <v>82777.585546948234</v>
      </c>
      <c r="AI59" s="78">
        <f t="shared" si="13"/>
        <v>503742.50939979189</v>
      </c>
      <c r="AJ59" s="78">
        <f t="shared" si="17"/>
        <v>91351.063763976592</v>
      </c>
      <c r="AK59" s="78">
        <f t="shared" si="17"/>
        <v>145643.5839384057</v>
      </c>
      <c r="AL59" s="77">
        <f t="shared" si="18"/>
        <v>10.398640065737013</v>
      </c>
      <c r="AM59" s="77">
        <f t="shared" si="19"/>
        <v>0.36725840913702545</v>
      </c>
      <c r="AN59" s="77">
        <f t="shared" si="20"/>
        <v>0.4307887381467555</v>
      </c>
      <c r="AO59" s="77">
        <f t="shared" si="21"/>
        <v>7.8121279727089751E-2</v>
      </c>
      <c r="AP59" s="77">
        <f t="shared" si="22"/>
        <v>0.12455096517217371</v>
      </c>
      <c r="AQ59" s="77">
        <f t="shared" si="14"/>
        <v>11.399359457920054</v>
      </c>
      <c r="AR59" s="77">
        <v>0</v>
      </c>
      <c r="AS59" s="77">
        <v>0</v>
      </c>
      <c r="AT59" s="77">
        <f t="shared" si="23"/>
        <v>11.4</v>
      </c>
      <c r="AU59" s="221"/>
      <c r="AV59" s="76">
        <v>1614.14</v>
      </c>
      <c r="AW59" s="76">
        <f t="shared" si="24"/>
        <v>3665.63</v>
      </c>
      <c r="AY59" s="24"/>
      <c r="BA59" s="24"/>
    </row>
    <row r="60" spans="1:53" x14ac:dyDescent="0.35">
      <c r="A60" s="75" t="s">
        <v>79</v>
      </c>
      <c r="B60" s="74">
        <v>942</v>
      </c>
      <c r="C60" s="75" t="s">
        <v>86</v>
      </c>
      <c r="D60" s="138">
        <f>'Under 2s 2026-27 rates'!D56</f>
        <v>10.26</v>
      </c>
      <c r="E60" s="138">
        <f t="shared" si="12"/>
        <v>10.26</v>
      </c>
      <c r="F60" s="76">
        <f>ACA!W67</f>
        <v>1.0059507054256407</v>
      </c>
      <c r="G60" s="76">
        <f>'Formula factor data'!AH64</f>
        <v>1431.54</v>
      </c>
      <c r="H60" s="76">
        <f>'Formula factor data'!AI64</f>
        <v>295.38635686144204</v>
      </c>
      <c r="I60" s="76">
        <f>'Formula factor data'!AJ64</f>
        <v>12.736321549484293</v>
      </c>
      <c r="J60" s="76">
        <f>'Formula factor data'!AK64</f>
        <v>98.48875521612473</v>
      </c>
      <c r="K60" s="76">
        <f>'Formula factor data'!AL64</f>
        <v>67.062932052594277</v>
      </c>
      <c r="L60" s="76">
        <f>'Formula factor data'!AM64</f>
        <v>46.774986221557356</v>
      </c>
      <c r="M60" s="76">
        <f>'Formula factor data'!AN64</f>
        <v>123.30562632863554</v>
      </c>
      <c r="N60" s="76">
        <f>'Formula factor data'!AO64</f>
        <v>193.68528014886482</v>
      </c>
      <c r="O60" s="76">
        <f>'Formula factor data'!AP64</f>
        <v>92.183990112977398</v>
      </c>
      <c r="P60" s="76">
        <f>'Formula factor data'!AQ64</f>
        <v>38.598492923222899</v>
      </c>
      <c r="Q60" s="77">
        <f>$F60*'National calculations'!$E$66</f>
        <v>9.6987733544464323</v>
      </c>
      <c r="R60" s="77">
        <f>$F60*'National calculations'!$E$67</f>
        <v>1.8037554481456493</v>
      </c>
      <c r="S60" s="77">
        <f>$F60*'National calculations'!$E$75</f>
        <v>1.9343143788756787</v>
      </c>
      <c r="T60" s="77">
        <f>$F60*'National calculations'!$E$76</f>
        <v>1.4683846379786172</v>
      </c>
      <c r="U60" s="77">
        <f>$F60*'National calculations'!$E$77</f>
        <v>1.3836701396336968</v>
      </c>
      <c r="V60" s="77">
        <f>$F60*'National calculations'!$E$78</f>
        <v>1.2565983921163166</v>
      </c>
      <c r="W60" s="77">
        <f>$F60*'National calculations'!$E$79</f>
        <v>0.80478773427674233</v>
      </c>
      <c r="X60" s="77">
        <f>$F60*'National calculations'!$E$80</f>
        <v>0.66359690370187552</v>
      </c>
      <c r="Y60" s="77">
        <f>$F60*'National calculations'!$E$69</f>
        <v>0.77960294702288946</v>
      </c>
      <c r="Z60" s="77">
        <f>$F60*'National calculations'!$E$70</f>
        <v>4.6952448230941641</v>
      </c>
      <c r="AA60" s="78">
        <f t="shared" si="16"/>
        <v>7913983.74445982</v>
      </c>
      <c r="AB60" s="78">
        <f t="shared" si="16"/>
        <v>303698.70778313105</v>
      </c>
      <c r="AC60" s="78">
        <f t="shared" si="16"/>
        <v>14042.54844707643</v>
      </c>
      <c r="AD60" s="78">
        <f t="shared" si="16"/>
        <v>82433.043848606554</v>
      </c>
      <c r="AE60" s="78">
        <f t="shared" si="16"/>
        <v>52891.996637751203</v>
      </c>
      <c r="AF60" s="78">
        <f t="shared" si="16"/>
        <v>33503.102312044946</v>
      </c>
      <c r="AG60" s="78">
        <f t="shared" si="16"/>
        <v>56563.86771286041</v>
      </c>
      <c r="AH60" s="78">
        <f t="shared" si="15"/>
        <v>73261.502753667708</v>
      </c>
      <c r="AI60" s="78">
        <f t="shared" si="13"/>
        <v>312696.06171200727</v>
      </c>
      <c r="AJ60" s="78">
        <f t="shared" si="17"/>
        <v>40964.138905431471</v>
      </c>
      <c r="AK60" s="78">
        <f t="shared" si="17"/>
        <v>103300.74322388945</v>
      </c>
      <c r="AL60" s="77">
        <f t="shared" si="18"/>
        <v>9.6987733544464323</v>
      </c>
      <c r="AM60" s="77">
        <f t="shared" si="19"/>
        <v>0.37218991470494794</v>
      </c>
      <c r="AN60" s="77">
        <f t="shared" si="20"/>
        <v>0.3832163837202523</v>
      </c>
      <c r="AO60" s="77">
        <f t="shared" si="21"/>
        <v>5.020251642315695E-2</v>
      </c>
      <c r="AP60" s="77">
        <f t="shared" si="22"/>
        <v>0.12659749226497272</v>
      </c>
      <c r="AQ60" s="77">
        <f t="shared" si="14"/>
        <v>10.630979661559763</v>
      </c>
      <c r="AR60" s="77">
        <v>0</v>
      </c>
      <c r="AS60" s="77">
        <v>0</v>
      </c>
      <c r="AT60" s="77">
        <f t="shared" si="23"/>
        <v>10.63</v>
      </c>
      <c r="AU60" s="221"/>
      <c r="AV60" s="76">
        <v>1126.3599999999999</v>
      </c>
      <c r="AW60" s="76">
        <f t="shared" si="24"/>
        <v>2557.8999999999996</v>
      </c>
      <c r="AY60" s="24"/>
      <c r="BA60" s="24"/>
    </row>
    <row r="61" spans="1:53" x14ac:dyDescent="0.35">
      <c r="A61" s="75" t="s">
        <v>79</v>
      </c>
      <c r="B61" s="74">
        <v>876</v>
      </c>
      <c r="C61" s="75" t="s">
        <v>87</v>
      </c>
      <c r="D61" s="138">
        <f>'Under 2s 2026-27 rates'!D57</f>
        <v>11.6</v>
      </c>
      <c r="E61" s="138">
        <f t="shared" si="12"/>
        <v>11.6</v>
      </c>
      <c r="F61" s="76">
        <f>ACA!W68</f>
        <v>1.0743328068005062</v>
      </c>
      <c r="G61" s="76">
        <f>'Formula factor data'!AH65</f>
        <v>599.82000000000005</v>
      </c>
      <c r="H61" s="76">
        <f>'Formula factor data'!AI65</f>
        <v>219.05833553500662</v>
      </c>
      <c r="I61" s="76">
        <f>'Formula factor data'!AJ65</f>
        <v>39.935453350854139</v>
      </c>
      <c r="J61" s="76">
        <f>'Formula factor data'!AK65</f>
        <v>123.30946999561981</v>
      </c>
      <c r="K61" s="76">
        <f>'Formula factor data'!AL65</f>
        <v>29.60127901883487</v>
      </c>
      <c r="L61" s="76">
        <f>'Formula factor data'!AM65</f>
        <v>74.878975032851514</v>
      </c>
      <c r="M61" s="76">
        <f>'Formula factor data'!AN65</f>
        <v>68.047910643889622</v>
      </c>
      <c r="N61" s="76">
        <f>'Formula factor data'!AO65</f>
        <v>82.498239159001315</v>
      </c>
      <c r="O61" s="76">
        <f>'Formula factor data'!AP65</f>
        <v>37.558130783518806</v>
      </c>
      <c r="P61" s="76">
        <f>'Formula factor data'!AQ65</f>
        <v>20.553211304729832</v>
      </c>
      <c r="Q61" s="77">
        <f>$F61*'National calculations'!$E$66</f>
        <v>10.358072561811644</v>
      </c>
      <c r="R61" s="77">
        <f>$F61*'National calculations'!$E$67</f>
        <v>1.9263703906525704</v>
      </c>
      <c r="S61" s="77">
        <f>$F61*'National calculations'!$E$75</f>
        <v>2.0658044024262554</v>
      </c>
      <c r="T61" s="77">
        <f>$F61*'National calculations'!$E$76</f>
        <v>1.5682018821337995</v>
      </c>
      <c r="U61" s="77">
        <f>$F61*'National calculations'!$E$77</f>
        <v>1.4777286966260801</v>
      </c>
      <c r="V61" s="77">
        <f>$F61*'National calculations'!$E$78</f>
        <v>1.3420189183645015</v>
      </c>
      <c r="W61" s="77">
        <f>$F61*'National calculations'!$E$79</f>
        <v>0.85949526232333273</v>
      </c>
      <c r="X61" s="77">
        <f>$F61*'National calculations'!$E$80</f>
        <v>0.70870661981046756</v>
      </c>
      <c r="Y61" s="77">
        <f>$F61*'National calculations'!$E$69</f>
        <v>0.83259847400838527</v>
      </c>
      <c r="Z61" s="77">
        <f>$F61*'National calculations'!$E$70</f>
        <v>5.0144162355112227</v>
      </c>
      <c r="AA61" s="78">
        <f t="shared" si="16"/>
        <v>3541398.0778947407</v>
      </c>
      <c r="AB61" s="78">
        <f t="shared" si="16"/>
        <v>240532.87009815537</v>
      </c>
      <c r="AC61" s="78">
        <f t="shared" si="16"/>
        <v>47024.33614669722</v>
      </c>
      <c r="AD61" s="78">
        <f t="shared" si="16"/>
        <v>110223.26147126978</v>
      </c>
      <c r="AE61" s="78">
        <f t="shared" si="16"/>
        <v>24933.315893891635</v>
      </c>
      <c r="AF61" s="78">
        <f t="shared" si="16"/>
        <v>57278.730616643043</v>
      </c>
      <c r="AG61" s="78">
        <f t="shared" si="16"/>
        <v>33337.508381372034</v>
      </c>
      <c r="AH61" s="78">
        <f t="shared" si="15"/>
        <v>33326.217482374079</v>
      </c>
      <c r="AI61" s="78">
        <f t="shared" si="13"/>
        <v>306123.36999224778</v>
      </c>
      <c r="AJ61" s="78">
        <f t="shared" si="17"/>
        <v>17824.380154870116</v>
      </c>
      <c r="AK61" s="78">
        <f t="shared" si="17"/>
        <v>58745.54318124814</v>
      </c>
      <c r="AL61" s="77">
        <f t="shared" si="18"/>
        <v>10.358072561811644</v>
      </c>
      <c r="AM61" s="77">
        <f t="shared" si="19"/>
        <v>0.70352354272993989</v>
      </c>
      <c r="AN61" s="77">
        <f t="shared" si="20"/>
        <v>0.89536618293162729</v>
      </c>
      <c r="AO61" s="77">
        <f t="shared" si="21"/>
        <v>5.2133710741497641E-2</v>
      </c>
      <c r="AP61" s="77">
        <f t="shared" si="22"/>
        <v>0.17182214073943861</v>
      </c>
      <c r="AQ61" s="77">
        <f t="shared" si="14"/>
        <v>12.180918138954148</v>
      </c>
      <c r="AR61" s="77">
        <v>0</v>
      </c>
      <c r="AS61" s="77">
        <v>0</v>
      </c>
      <c r="AT61" s="77">
        <f t="shared" si="23"/>
        <v>12.18</v>
      </c>
      <c r="AU61" s="221"/>
      <c r="AV61" s="76">
        <v>471.95</v>
      </c>
      <c r="AW61" s="76">
        <f t="shared" si="24"/>
        <v>1071.77</v>
      </c>
      <c r="AY61" s="24"/>
      <c r="BA61" s="24"/>
    </row>
    <row r="62" spans="1:53" x14ac:dyDescent="0.35">
      <c r="A62" s="75" t="s">
        <v>79</v>
      </c>
      <c r="B62" s="74">
        <v>340</v>
      </c>
      <c r="C62" s="75" t="s">
        <v>88</v>
      </c>
      <c r="D62" s="138">
        <f>'Under 2s 2026-27 rates'!D58</f>
        <v>11.65</v>
      </c>
      <c r="E62" s="138">
        <f t="shared" si="12"/>
        <v>11.65</v>
      </c>
      <c r="F62" s="76">
        <f>ACA!W69</f>
        <v>1.0557457010341962</v>
      </c>
      <c r="G62" s="76">
        <f>'Formula factor data'!AH66</f>
        <v>976.66</v>
      </c>
      <c r="H62" s="76">
        <f>'Formula factor data'!AI66</f>
        <v>371.96287642345004</v>
      </c>
      <c r="I62" s="76">
        <f>'Formula factor data'!AJ66</f>
        <v>253.33093849840253</v>
      </c>
      <c r="J62" s="76">
        <f>'Formula factor data'!AK66</f>
        <v>149.67782547923323</v>
      </c>
      <c r="K62" s="76">
        <f>'Formula factor data'!AL66</f>
        <v>97.314964057507979</v>
      </c>
      <c r="L62" s="76">
        <f>'Formula factor data'!AM66</f>
        <v>34.908574281150159</v>
      </c>
      <c r="M62" s="76">
        <f>'Formula factor data'!AN66</f>
        <v>83.273526357827478</v>
      </c>
      <c r="N62" s="76">
        <f>'Formula factor data'!AO66</f>
        <v>57.043340654952075</v>
      </c>
      <c r="O62" s="76">
        <f>'Formula factor data'!AP66</f>
        <v>88.056808956328794</v>
      </c>
      <c r="P62" s="76">
        <f>'Formula factor data'!AQ66</f>
        <v>29.643035143769964</v>
      </c>
      <c r="Q62" s="77">
        <f>$F62*'National calculations'!$E$66</f>
        <v>10.178866836153061</v>
      </c>
      <c r="R62" s="77">
        <f>$F62*'National calculations'!$E$67</f>
        <v>1.8930421240581796</v>
      </c>
      <c r="S62" s="77">
        <f>$F62*'National calculations'!$E$75</f>
        <v>2.0300637784060718</v>
      </c>
      <c r="T62" s="77">
        <f>$F62*'National calculations'!$E$76</f>
        <v>1.5410703135345358</v>
      </c>
      <c r="U62" s="77">
        <f>$F62*'National calculations'!$E$77</f>
        <v>1.4521624108306199</v>
      </c>
      <c r="V62" s="77">
        <f>$F62*'National calculations'!$E$78</f>
        <v>1.3188005567747472</v>
      </c>
      <c r="W62" s="77">
        <f>$F62*'National calculations'!$E$79</f>
        <v>0.8446250756871978</v>
      </c>
      <c r="X62" s="77">
        <f>$F62*'National calculations'!$E$80</f>
        <v>0.69644523784733881</v>
      </c>
      <c r="Y62" s="77">
        <f>$F62*'National calculations'!$E$69</f>
        <v>0.81819363055642891</v>
      </c>
      <c r="Z62" s="77">
        <f>$F62*'National calculations'!$E$70</f>
        <v>4.9276614754073025</v>
      </c>
      <c r="AA62" s="78">
        <f t="shared" si="16"/>
        <v>5666536.487992432</v>
      </c>
      <c r="AB62" s="78">
        <f t="shared" si="16"/>
        <v>401360.5943835997</v>
      </c>
      <c r="AC62" s="78">
        <f t="shared" si="16"/>
        <v>293138.43845127727</v>
      </c>
      <c r="AD62" s="78">
        <f t="shared" si="16"/>
        <v>131478.51046105623</v>
      </c>
      <c r="AE62" s="78">
        <f t="shared" si="16"/>
        <v>80550.765704918173</v>
      </c>
      <c r="AF62" s="78">
        <f t="shared" si="16"/>
        <v>26241.344902970264</v>
      </c>
      <c r="AG62" s="78">
        <f t="shared" si="16"/>
        <v>40090.897846550346</v>
      </c>
      <c r="AH62" s="78">
        <f t="shared" si="15"/>
        <v>22644.710881525574</v>
      </c>
      <c r="AI62" s="78">
        <f t="shared" si="13"/>
        <v>594144.66824829776</v>
      </c>
      <c r="AJ62" s="78">
        <f t="shared" si="17"/>
        <v>41067.086522659738</v>
      </c>
      <c r="AK62" s="78">
        <f t="shared" si="17"/>
        <v>83260.380106497018</v>
      </c>
      <c r="AL62" s="77">
        <f t="shared" si="18"/>
        <v>10.178866836153063</v>
      </c>
      <c r="AM62" s="77">
        <f t="shared" si="19"/>
        <v>0.72096880557761978</v>
      </c>
      <c r="AN62" s="77">
        <f t="shared" si="20"/>
        <v>1.0672691285629359</v>
      </c>
      <c r="AO62" s="77">
        <f t="shared" si="21"/>
        <v>7.3769295573887048E-2</v>
      </c>
      <c r="AP62" s="77">
        <f t="shared" si="22"/>
        <v>0.1495616102759405</v>
      </c>
      <c r="AQ62" s="77">
        <f t="shared" si="14"/>
        <v>12.190435676143442</v>
      </c>
      <c r="AR62" s="77">
        <v>0</v>
      </c>
      <c r="AS62" s="77">
        <v>0</v>
      </c>
      <c r="AT62" s="77">
        <f t="shared" si="23"/>
        <v>12.19</v>
      </c>
      <c r="AU62" s="221"/>
      <c r="AV62" s="76">
        <v>768.45</v>
      </c>
      <c r="AW62" s="76">
        <f t="shared" si="24"/>
        <v>1745.1100000000001</v>
      </c>
      <c r="AY62" s="24"/>
      <c r="BA62" s="24"/>
    </row>
    <row r="63" spans="1:53" x14ac:dyDescent="0.35">
      <c r="A63" s="75" t="s">
        <v>79</v>
      </c>
      <c r="B63" s="74">
        <v>888</v>
      </c>
      <c r="C63" s="75" t="s">
        <v>89</v>
      </c>
      <c r="D63" s="138">
        <f>'Under 2s 2026-27 rates'!D59</f>
        <v>10.63</v>
      </c>
      <c r="E63" s="138">
        <f t="shared" si="12"/>
        <v>10.63</v>
      </c>
      <c r="F63" s="76">
        <f>ACA!W70</f>
        <v>1.0319193702803025</v>
      </c>
      <c r="G63" s="76">
        <f>'Formula factor data'!AH67</f>
        <v>6604.71</v>
      </c>
      <c r="H63" s="76">
        <f>'Formula factor data'!AI67</f>
        <v>1593.2119879591587</v>
      </c>
      <c r="I63" s="76">
        <f>'Formula factor data'!AJ67</f>
        <v>133.56529356090482</v>
      </c>
      <c r="J63" s="76">
        <f>'Formula factor data'!AK67</f>
        <v>375.79564264756914</v>
      </c>
      <c r="K63" s="76">
        <f>'Formula factor data'!AL67</f>
        <v>461.21516461012266</v>
      </c>
      <c r="L63" s="76">
        <f>'Formula factor data'!AM67</f>
        <v>513.73671025649116</v>
      </c>
      <c r="M63" s="76">
        <f>'Formula factor data'!AN67</f>
        <v>849.10853550809225</v>
      </c>
      <c r="N63" s="76">
        <f>'Formula factor data'!AO67</f>
        <v>597.29315755434266</v>
      </c>
      <c r="O63" s="76">
        <f>'Formula factor data'!AP67</f>
        <v>1056.1235588803829</v>
      </c>
      <c r="P63" s="76">
        <f>'Formula factor data'!AQ67</f>
        <v>164.1195867845654</v>
      </c>
      <c r="Q63" s="77">
        <f>$F63*'National calculations'!$E$66</f>
        <v>9.9491476455369412</v>
      </c>
      <c r="R63" s="77">
        <f>$F63*'National calculations'!$E$67</f>
        <v>1.8503194800211922</v>
      </c>
      <c r="S63" s="77">
        <f>$F63*'National calculations'!$E$75</f>
        <v>1.984248795699137</v>
      </c>
      <c r="T63" s="77">
        <f>$F63*'National calculations'!$E$76</f>
        <v>1.5062910565891257</v>
      </c>
      <c r="U63" s="77">
        <f>$F63*'National calculations'!$E$77</f>
        <v>1.4193896494782141</v>
      </c>
      <c r="V63" s="77">
        <f>$F63*'National calculations'!$E$78</f>
        <v>1.289037538811848</v>
      </c>
      <c r="W63" s="77">
        <f>$F63*'National calculations'!$E$79</f>
        <v>0.82556336755365556</v>
      </c>
      <c r="X63" s="77">
        <f>$F63*'National calculations'!$E$80</f>
        <v>0.68072768903547076</v>
      </c>
      <c r="Y63" s="77">
        <f>$F63*'National calculations'!$E$69</f>
        <v>0.79972843383029502</v>
      </c>
      <c r="Z63" s="77">
        <f>$F63*'National calculations'!$E$70</f>
        <v>4.816452789412879</v>
      </c>
      <c r="AA63" s="78">
        <f t="shared" si="16"/>
        <v>37455403.919193946</v>
      </c>
      <c r="AB63" s="78">
        <f t="shared" si="16"/>
        <v>1680332.1709607488</v>
      </c>
      <c r="AC63" s="78">
        <f t="shared" si="16"/>
        <v>151065.26055039343</v>
      </c>
      <c r="AD63" s="78">
        <f t="shared" si="16"/>
        <v>322652.84090636193</v>
      </c>
      <c r="AE63" s="78">
        <f t="shared" si="16"/>
        <v>373147.09757309931</v>
      </c>
      <c r="AF63" s="78">
        <f t="shared" si="16"/>
        <v>377468.76561420399</v>
      </c>
      <c r="AG63" s="78">
        <f t="shared" si="16"/>
        <v>399565.95413578965</v>
      </c>
      <c r="AH63" s="78">
        <f t="shared" si="15"/>
        <v>231758.5747666402</v>
      </c>
      <c r="AI63" s="78">
        <f t="shared" si="13"/>
        <v>1855658.4935464882</v>
      </c>
      <c r="AJ63" s="78">
        <f t="shared" si="17"/>
        <v>481428.862614571</v>
      </c>
      <c r="AK63" s="78">
        <f t="shared" si="17"/>
        <v>450570.31769251119</v>
      </c>
      <c r="AL63" s="77">
        <f t="shared" si="18"/>
        <v>9.9491476455369412</v>
      </c>
      <c r="AM63" s="77">
        <f t="shared" si="19"/>
        <v>0.44634074427554288</v>
      </c>
      <c r="AN63" s="77">
        <f t="shared" si="20"/>
        <v>0.49291206074880278</v>
      </c>
      <c r="AO63" s="77">
        <f t="shared" si="21"/>
        <v>0.12788026115827736</v>
      </c>
      <c r="AP63" s="77">
        <f t="shared" si="22"/>
        <v>0.11968341404328262</v>
      </c>
      <c r="AQ63" s="77">
        <f t="shared" si="14"/>
        <v>11.135964125762847</v>
      </c>
      <c r="AR63" s="77">
        <v>0</v>
      </c>
      <c r="AS63" s="77">
        <v>0</v>
      </c>
      <c r="AT63" s="77">
        <f t="shared" si="23"/>
        <v>11.14</v>
      </c>
      <c r="AU63" s="221"/>
      <c r="AV63" s="76">
        <v>5196.6899999999996</v>
      </c>
      <c r="AW63" s="76">
        <f t="shared" si="24"/>
        <v>11801.4</v>
      </c>
      <c r="AY63" s="24"/>
      <c r="BA63" s="24"/>
    </row>
    <row r="64" spans="1:53" x14ac:dyDescent="0.35">
      <c r="A64" s="75" t="s">
        <v>79</v>
      </c>
      <c r="B64" s="74">
        <v>341</v>
      </c>
      <c r="C64" s="75" t="s">
        <v>90</v>
      </c>
      <c r="D64" s="138">
        <f>'Under 2s 2026-27 rates'!D60</f>
        <v>11.75</v>
      </c>
      <c r="E64" s="138">
        <f t="shared" si="12"/>
        <v>11.75</v>
      </c>
      <c r="F64" s="76">
        <f>ACA!W71</f>
        <v>1.0539148876818223</v>
      </c>
      <c r="G64" s="76">
        <f>'Formula factor data'!AH68</f>
        <v>2227.0500000000002</v>
      </c>
      <c r="H64" s="76">
        <f>'Formula factor data'!AI68</f>
        <v>787.51541181838934</v>
      </c>
      <c r="I64" s="76">
        <f>'Formula factor data'!AJ68</f>
        <v>432.25193747259533</v>
      </c>
      <c r="J64" s="76">
        <f>'Formula factor data'!AK68</f>
        <v>612.8481031607671</v>
      </c>
      <c r="K64" s="76">
        <f>'Formula factor data'!AL68</f>
        <v>182.90068028499965</v>
      </c>
      <c r="L64" s="76">
        <f>'Formula factor data'!AM68</f>
        <v>155.38539566436748</v>
      </c>
      <c r="M64" s="76">
        <f>'Formula factor data'!AN68</f>
        <v>200.16291650135008</v>
      </c>
      <c r="N64" s="76">
        <f>'Formula factor data'!AO68</f>
        <v>100.27042370954294</v>
      </c>
      <c r="O64" s="76">
        <f>'Formula factor data'!AP68</f>
        <v>552.29427293103004</v>
      </c>
      <c r="P64" s="76">
        <f>'Formula factor data'!AQ68</f>
        <v>74.597450891336436</v>
      </c>
      <c r="Q64" s="77">
        <f>$F64*'National calculations'!$E$66</f>
        <v>10.161215231891344</v>
      </c>
      <c r="R64" s="77">
        <f>$F64*'National calculations'!$E$67</f>
        <v>1.8897593195021802</v>
      </c>
      <c r="S64" s="77">
        <f>$F64*'National calculations'!$E$75</f>
        <v>2.0265433587936257</v>
      </c>
      <c r="T64" s="77">
        <f>$F64*'National calculations'!$E$76</f>
        <v>1.5383978782082994</v>
      </c>
      <c r="U64" s="77">
        <f>$F64*'National calculations'!$E$77</f>
        <v>1.4496441544655125</v>
      </c>
      <c r="V64" s="77">
        <f>$F64*'National calculations'!$E$78</f>
        <v>1.3165135688513332</v>
      </c>
      <c r="W64" s="77">
        <f>$F64*'National calculations'!$E$79</f>
        <v>0.84316037555647205</v>
      </c>
      <c r="X64" s="77">
        <f>$F64*'National calculations'!$E$80</f>
        <v>0.69523750265182815</v>
      </c>
      <c r="Y64" s="77">
        <f>$F64*'National calculations'!$E$69</f>
        <v>0.81677476631461143</v>
      </c>
      <c r="Z64" s="77">
        <f>$F64*'National calculations'!$E$70</f>
        <v>4.9191162088565443</v>
      </c>
      <c r="AA64" s="78">
        <f t="shared" si="16"/>
        <v>12898834.597844662</v>
      </c>
      <c r="AB64" s="78">
        <f t="shared" si="16"/>
        <v>848282.31557917711</v>
      </c>
      <c r="AC64" s="78">
        <f t="shared" si="16"/>
        <v>499307.05713013641</v>
      </c>
      <c r="AD64" s="78">
        <f t="shared" si="16"/>
        <v>537398.40629290789</v>
      </c>
      <c r="AE64" s="78">
        <f t="shared" si="16"/>
        <v>151130.31415306177</v>
      </c>
      <c r="AF64" s="78">
        <f t="shared" si="16"/>
        <v>116603.17962227955</v>
      </c>
      <c r="AG64" s="78">
        <f t="shared" si="16"/>
        <v>96198.580714361553</v>
      </c>
      <c r="AH64" s="78">
        <f t="shared" si="15"/>
        <v>39735.702612708075</v>
      </c>
      <c r="AI64" s="78">
        <f t="shared" si="13"/>
        <v>1440373.2405254552</v>
      </c>
      <c r="AJ64" s="78">
        <f t="shared" si="17"/>
        <v>257127.01465477995</v>
      </c>
      <c r="AK64" s="78">
        <f t="shared" si="17"/>
        <v>209163.51199680328</v>
      </c>
      <c r="AL64" s="77">
        <f t="shared" si="18"/>
        <v>10.161215231891344</v>
      </c>
      <c r="AM64" s="77">
        <f t="shared" si="19"/>
        <v>0.66824480309620282</v>
      </c>
      <c r="AN64" s="77">
        <f t="shared" si="20"/>
        <v>1.134671694579412</v>
      </c>
      <c r="AO64" s="77">
        <f t="shared" si="21"/>
        <v>0.20255496091697101</v>
      </c>
      <c r="AP64" s="77">
        <f t="shared" si="22"/>
        <v>0.16477112315347797</v>
      </c>
      <c r="AQ64" s="77">
        <f t="shared" si="14"/>
        <v>12.331457813637408</v>
      </c>
      <c r="AR64" s="77">
        <v>0</v>
      </c>
      <c r="AS64" s="77">
        <v>0</v>
      </c>
      <c r="AT64" s="77">
        <f t="shared" si="23"/>
        <v>12.33</v>
      </c>
      <c r="AU64" s="221"/>
      <c r="AV64" s="76">
        <v>1752.28</v>
      </c>
      <c r="AW64" s="76">
        <f t="shared" si="24"/>
        <v>3979.33</v>
      </c>
      <c r="AY64" s="24"/>
      <c r="BA64" s="24"/>
    </row>
    <row r="65" spans="1:53" x14ac:dyDescent="0.35">
      <c r="A65" s="75" t="s">
        <v>79</v>
      </c>
      <c r="B65" s="74">
        <v>352</v>
      </c>
      <c r="C65" s="75" t="s">
        <v>91</v>
      </c>
      <c r="D65" s="138">
        <f>'Under 2s 2026-27 rates'!D61</f>
        <v>12.07</v>
      </c>
      <c r="E65" s="138">
        <f t="shared" si="12"/>
        <v>12.07</v>
      </c>
      <c r="F65" s="76">
        <f>ACA!W72</f>
        <v>1.0523494502064779</v>
      </c>
      <c r="G65" s="76">
        <f>'Formula factor data'!AH69</f>
        <v>1724.14</v>
      </c>
      <c r="H65" s="76">
        <f>'Formula factor data'!AI69</f>
        <v>806.9942574819695</v>
      </c>
      <c r="I65" s="76">
        <f>'Formula factor data'!AJ69</f>
        <v>204.99969779177971</v>
      </c>
      <c r="J65" s="76">
        <f>'Formula factor data'!AK69</f>
        <v>372.17805781628306</v>
      </c>
      <c r="K65" s="76">
        <f>'Formula factor data'!AL69</f>
        <v>298.14689650729758</v>
      </c>
      <c r="L65" s="76">
        <f>'Formula factor data'!AM69</f>
        <v>132.82733117470318</v>
      </c>
      <c r="M65" s="76">
        <f>'Formula factor data'!AN69</f>
        <v>292.1220546366792</v>
      </c>
      <c r="N65" s="76">
        <f>'Formula factor data'!AO69</f>
        <v>169.12726539482512</v>
      </c>
      <c r="O65" s="76">
        <f>'Formula factor data'!AP69</f>
        <v>785.85103870977002</v>
      </c>
      <c r="P65" s="76">
        <f>'Formula factor data'!AQ69</f>
        <v>42.483737244897959</v>
      </c>
      <c r="Q65" s="77">
        <f>$F65*'National calculations'!$E$66</f>
        <v>10.146122222669288</v>
      </c>
      <c r="R65" s="77">
        <f>$F65*'National calculations'!$E$67</f>
        <v>1.8869523565370425</v>
      </c>
      <c r="S65" s="77">
        <f>$F65*'National calculations'!$E$75</f>
        <v>2.0235332230071923</v>
      </c>
      <c r="T65" s="77">
        <f>$F65*'National calculations'!$E$76</f>
        <v>1.5361128116258975</v>
      </c>
      <c r="U65" s="77">
        <f>$F65*'National calculations'!$E$77</f>
        <v>1.44749091864748</v>
      </c>
      <c r="V65" s="77">
        <f>$F65*'National calculations'!$E$78</f>
        <v>1.3145580791798546</v>
      </c>
      <c r="W65" s="77">
        <f>$F65*'National calculations'!$E$79</f>
        <v>0.8419079832949633</v>
      </c>
      <c r="X65" s="77">
        <f>$F65*'National calculations'!$E$80</f>
        <v>0.69420482833093489</v>
      </c>
      <c r="Y65" s="77">
        <f>$F65*'National calculations'!$E$69</f>
        <v>0.81556156604289209</v>
      </c>
      <c r="Z65" s="77">
        <f>$F65*'National calculations'!$E$70</f>
        <v>4.9118095762727156</v>
      </c>
      <c r="AA65" s="78">
        <f t="shared" si="16"/>
        <v>9971201.0463260263</v>
      </c>
      <c r="AB65" s="78">
        <f t="shared" si="16"/>
        <v>867973.03804445406</v>
      </c>
      <c r="AC65" s="78">
        <f t="shared" si="16"/>
        <v>236449.50853721725</v>
      </c>
      <c r="AD65" s="78">
        <f t="shared" si="16"/>
        <v>325873.26520605275</v>
      </c>
      <c r="AE65" s="78">
        <f t="shared" si="16"/>
        <v>245992.00731682871</v>
      </c>
      <c r="AF65" s="78">
        <f t="shared" si="16"/>
        <v>99527.267559014392</v>
      </c>
      <c r="AG65" s="78">
        <f t="shared" si="16"/>
        <v>140185.73724023419</v>
      </c>
      <c r="AH65" s="78">
        <f t="shared" si="15"/>
        <v>66923.109616512171</v>
      </c>
      <c r="AI65" s="78">
        <f t="shared" si="13"/>
        <v>1114950.8954758593</v>
      </c>
      <c r="AJ65" s="78">
        <f t="shared" si="17"/>
        <v>365318.64516974689</v>
      </c>
      <c r="AK65" s="78">
        <f t="shared" si="17"/>
        <v>118943.05563814587</v>
      </c>
      <c r="AL65" s="77">
        <f t="shared" si="18"/>
        <v>10.146122222669289</v>
      </c>
      <c r="AM65" s="77">
        <f t="shared" si="19"/>
        <v>0.88319957536363825</v>
      </c>
      <c r="AN65" s="77">
        <f t="shared" si="20"/>
        <v>1.1345100760896603</v>
      </c>
      <c r="AO65" s="77">
        <f t="shared" si="21"/>
        <v>0.37172729813505484</v>
      </c>
      <c r="AP65" s="77">
        <f t="shared" si="22"/>
        <v>0.12102963067694249</v>
      </c>
      <c r="AQ65" s="77">
        <f t="shared" si="14"/>
        <v>12.656588802934584</v>
      </c>
      <c r="AR65" s="77">
        <v>0</v>
      </c>
      <c r="AS65" s="77">
        <v>0</v>
      </c>
      <c r="AT65" s="77">
        <f t="shared" si="23"/>
        <v>12.66</v>
      </c>
      <c r="AU65" s="221"/>
      <c r="AV65" s="76">
        <v>1356.58</v>
      </c>
      <c r="AW65" s="76">
        <f t="shared" si="24"/>
        <v>3080.7200000000003</v>
      </c>
      <c r="AY65" s="24"/>
      <c r="BA65" s="24"/>
    </row>
    <row r="66" spans="1:53" x14ac:dyDescent="0.35">
      <c r="A66" s="75" t="s">
        <v>79</v>
      </c>
      <c r="B66" s="74">
        <v>353</v>
      </c>
      <c r="C66" s="75" t="s">
        <v>92</v>
      </c>
      <c r="D66" s="138">
        <f>'Under 2s 2026-27 rates'!D62</f>
        <v>11.5</v>
      </c>
      <c r="E66" s="138">
        <f t="shared" si="12"/>
        <v>11.5</v>
      </c>
      <c r="F66" s="76">
        <f>ACA!W73</f>
        <v>1.0571395755861486</v>
      </c>
      <c r="G66" s="76">
        <f>'Formula factor data'!AH70</f>
        <v>1012.79</v>
      </c>
      <c r="H66" s="76">
        <f>'Formula factor data'!AI70</f>
        <v>339.43239905855614</v>
      </c>
      <c r="I66" s="76">
        <f>'Formula factor data'!AJ70</f>
        <v>47.827067328575865</v>
      </c>
      <c r="J66" s="76">
        <f>'Formula factor data'!AK70</f>
        <v>107.09240831523425</v>
      </c>
      <c r="K66" s="76">
        <f>'Formula factor data'!AL70</f>
        <v>134.24259633881476</v>
      </c>
      <c r="L66" s="76">
        <f>'Formula factor data'!AM70</f>
        <v>131.7286900403351</v>
      </c>
      <c r="M66" s="76">
        <f>'Formula factor data'!AN70</f>
        <v>222.66925038783742</v>
      </c>
      <c r="N66" s="76">
        <f>'Formula factor data'!AO70</f>
        <v>91.694732237046225</v>
      </c>
      <c r="O66" s="76">
        <f>'Formula factor data'!AP70</f>
        <v>364.78251421207096</v>
      </c>
      <c r="P66" s="76">
        <f>'Formula factor data'!AQ70</f>
        <v>23.785637673264329</v>
      </c>
      <c r="Q66" s="77">
        <f>$F66*'National calculations'!$E$66</f>
        <v>10.192305738567466</v>
      </c>
      <c r="R66" s="77">
        <f>$F66*'National calculations'!$E$67</f>
        <v>1.8955414600629712</v>
      </c>
      <c r="S66" s="77">
        <f>$F66*'National calculations'!$E$75</f>
        <v>2.0327440206621268</v>
      </c>
      <c r="T66" s="77">
        <f>$F66*'National calculations'!$E$76</f>
        <v>1.5431049499916873</v>
      </c>
      <c r="U66" s="77">
        <f>$F66*'National calculations'!$E$77</f>
        <v>1.4540796644152434</v>
      </c>
      <c r="V66" s="77">
        <f>$F66*'National calculations'!$E$78</f>
        <v>1.3205417360505787</v>
      </c>
      <c r="W66" s="77">
        <f>$F66*'National calculations'!$E$79</f>
        <v>0.84574021297621349</v>
      </c>
      <c r="X66" s="77">
        <f>$F66*'National calculations'!$E$80</f>
        <v>0.69736473701547452</v>
      </c>
      <c r="Y66" s="77">
        <f>$F66*'National calculations'!$E$69</f>
        <v>0.81927387107181526</v>
      </c>
      <c r="Z66" s="77">
        <f>$F66*'National calculations'!$E$70</f>
        <v>4.9341673431787534</v>
      </c>
      <c r="AA66" s="78">
        <f t="shared" si="16"/>
        <v>5883919.2375093345</v>
      </c>
      <c r="AB66" s="78">
        <f t="shared" si="16"/>
        <v>366742.6656233556</v>
      </c>
      <c r="AC66" s="78">
        <f t="shared" si="16"/>
        <v>55415.505528641501</v>
      </c>
      <c r="AD66" s="78">
        <f t="shared" si="16"/>
        <v>94195.250465328281</v>
      </c>
      <c r="AE66" s="78">
        <f t="shared" si="16"/>
        <v>111263.67477770759</v>
      </c>
      <c r="AF66" s="78">
        <f t="shared" si="16"/>
        <v>99153.342829113622</v>
      </c>
      <c r="AG66" s="78">
        <f t="shared" si="16"/>
        <v>107342.59337037016</v>
      </c>
      <c r="AH66" s="78">
        <f t="shared" si="15"/>
        <v>36448.463514349496</v>
      </c>
      <c r="AI66" s="78">
        <f t="shared" si="13"/>
        <v>503818.83048551064</v>
      </c>
      <c r="AJ66" s="78">
        <f t="shared" si="17"/>
        <v>170348.36603516474</v>
      </c>
      <c r="AK66" s="78">
        <f t="shared" si="17"/>
        <v>66896.520487138783</v>
      </c>
      <c r="AL66" s="77">
        <f t="shared" si="18"/>
        <v>10.192305738567468</v>
      </c>
      <c r="AM66" s="77">
        <f t="shared" si="19"/>
        <v>0.63528291679828264</v>
      </c>
      <c r="AN66" s="77">
        <f t="shared" si="20"/>
        <v>0.87273046244759478</v>
      </c>
      <c r="AO66" s="77">
        <f t="shared" si="21"/>
        <v>0.29508267510326219</v>
      </c>
      <c r="AP66" s="77">
        <f t="shared" si="22"/>
        <v>0.11588020877388515</v>
      </c>
      <c r="AQ66" s="77">
        <f t="shared" si="14"/>
        <v>12.111282001690492</v>
      </c>
      <c r="AR66" s="77">
        <v>0</v>
      </c>
      <c r="AS66" s="77">
        <v>0</v>
      </c>
      <c r="AT66" s="77">
        <f t="shared" si="23"/>
        <v>12.11</v>
      </c>
      <c r="AU66" s="221"/>
      <c r="AV66" s="76">
        <v>796.88</v>
      </c>
      <c r="AW66" s="76">
        <f t="shared" si="24"/>
        <v>1809.67</v>
      </c>
      <c r="AY66" s="24"/>
      <c r="BA66" s="24"/>
    </row>
    <row r="67" spans="1:53" x14ac:dyDescent="0.35">
      <c r="A67" s="75" t="s">
        <v>79</v>
      </c>
      <c r="B67" s="74">
        <v>354</v>
      </c>
      <c r="C67" s="75" t="s">
        <v>93</v>
      </c>
      <c r="D67" s="138">
        <f>'Under 2s 2026-27 rates'!D63</f>
        <v>11.43</v>
      </c>
      <c r="E67" s="138">
        <f t="shared" si="12"/>
        <v>11.43</v>
      </c>
      <c r="F67" s="76">
        <f>ACA!W74</f>
        <v>1.0563278946588464</v>
      </c>
      <c r="G67" s="76">
        <f>'Formula factor data'!AH71</f>
        <v>1066.26</v>
      </c>
      <c r="H67" s="76">
        <f>'Formula factor data'!AI71</f>
        <v>330.07549362262267</v>
      </c>
      <c r="I67" s="76">
        <f>'Formula factor data'!AJ71</f>
        <v>39.388641857289173</v>
      </c>
      <c r="J67" s="76">
        <f>'Formula factor data'!AK71</f>
        <v>128.28611266643907</v>
      </c>
      <c r="K67" s="76">
        <f>'Formula factor data'!AL71</f>
        <v>182.0177534994879</v>
      </c>
      <c r="L67" s="76">
        <f>'Formula factor data'!AM71</f>
        <v>131.12558962103105</v>
      </c>
      <c r="M67" s="76">
        <f>'Formula factor data'!AN71</f>
        <v>131.19839672243086</v>
      </c>
      <c r="N67" s="76">
        <f>'Formula factor data'!AO71</f>
        <v>161.04930829634688</v>
      </c>
      <c r="O67" s="76">
        <f>'Formula factor data'!AP71</f>
        <v>294.42419020614602</v>
      </c>
      <c r="P67" s="76">
        <f>'Formula factor data'!AQ71</f>
        <v>29.417009196321473</v>
      </c>
      <c r="Q67" s="77">
        <f>$F67*'National calculations'!$E$66</f>
        <v>10.184479997894915</v>
      </c>
      <c r="R67" s="77">
        <f>$F67*'National calculations'!$E$67</f>
        <v>1.8940860469031804</v>
      </c>
      <c r="S67" s="77">
        <f>$F67*'National calculations'!$E$75</f>
        <v>2.0311832621873114</v>
      </c>
      <c r="T67" s="77">
        <f>$F67*'National calculations'!$E$76</f>
        <v>1.5419201406385425</v>
      </c>
      <c r="U67" s="77">
        <f>$F67*'National calculations'!$E$77</f>
        <v>1.4529632094478571</v>
      </c>
      <c r="V67" s="77">
        <f>$F67*'National calculations'!$E$78</f>
        <v>1.3195278126618297</v>
      </c>
      <c r="W67" s="77">
        <f>$F67*'National calculations'!$E$79</f>
        <v>0.8450908463115091</v>
      </c>
      <c r="X67" s="77">
        <f>$F67*'National calculations'!$E$80</f>
        <v>0.69682929432703411</v>
      </c>
      <c r="Y67" s="77">
        <f>$F67*'National calculations'!$E$69</f>
        <v>0.81864482549378237</v>
      </c>
      <c r="Z67" s="77">
        <f>$F67*'National calculations'!$E$70</f>
        <v>4.9303788467331868</v>
      </c>
      <c r="AA67" s="78">
        <f t="shared" si="16"/>
        <v>6189803.0762565956</v>
      </c>
      <c r="AB67" s="78">
        <f t="shared" si="16"/>
        <v>356359.09053031489</v>
      </c>
      <c r="AC67" s="78">
        <f t="shared" si="16"/>
        <v>45603.163534665298</v>
      </c>
      <c r="AD67" s="78">
        <f t="shared" si="16"/>
        <v>112749.95630422635</v>
      </c>
      <c r="AE67" s="78">
        <f t="shared" si="16"/>
        <v>150745.10660162976</v>
      </c>
      <c r="AF67" s="78">
        <f t="shared" si="16"/>
        <v>98623.601600280148</v>
      </c>
      <c r="AG67" s="78">
        <f t="shared" si="16"/>
        <v>63198.501548897169</v>
      </c>
      <c r="AH67" s="78">
        <f t="shared" si="15"/>
        <v>63967.609235640208</v>
      </c>
      <c r="AI67" s="78">
        <f t="shared" si="13"/>
        <v>534887.93882533896</v>
      </c>
      <c r="AJ67" s="78">
        <f t="shared" si="17"/>
        <v>137386.4386931014</v>
      </c>
      <c r="AK67" s="78">
        <f t="shared" si="17"/>
        <v>82671.089929148438</v>
      </c>
      <c r="AL67" s="77">
        <f t="shared" si="18"/>
        <v>10.184479997894915</v>
      </c>
      <c r="AM67" s="77">
        <f t="shared" si="19"/>
        <v>0.58634046751757485</v>
      </c>
      <c r="AN67" s="77">
        <f t="shared" si="20"/>
        <v>0.880085431954714</v>
      </c>
      <c r="AO67" s="77">
        <f t="shared" si="21"/>
        <v>0.22605071916086003</v>
      </c>
      <c r="AP67" s="77">
        <f t="shared" si="22"/>
        <v>0.1360240465512155</v>
      </c>
      <c r="AQ67" s="77">
        <f t="shared" si="14"/>
        <v>12.012980663079279</v>
      </c>
      <c r="AR67" s="77">
        <v>0</v>
      </c>
      <c r="AS67" s="77">
        <v>0</v>
      </c>
      <c r="AT67" s="77">
        <f t="shared" si="23"/>
        <v>12.01</v>
      </c>
      <c r="AU67" s="221"/>
      <c r="AV67" s="76">
        <v>838.95</v>
      </c>
      <c r="AW67" s="76">
        <f t="shared" si="24"/>
        <v>1905.21</v>
      </c>
      <c r="AY67" s="24"/>
      <c r="BA67" s="24"/>
    </row>
    <row r="68" spans="1:53" x14ac:dyDescent="0.35">
      <c r="A68" s="75" t="s">
        <v>79</v>
      </c>
      <c r="B68" s="74">
        <v>355</v>
      </c>
      <c r="C68" s="75" t="s">
        <v>94</v>
      </c>
      <c r="D68" s="138">
        <f>'Under 2s 2026-27 rates'!D64</f>
        <v>11.58</v>
      </c>
      <c r="E68" s="138">
        <f t="shared" si="12"/>
        <v>11.58</v>
      </c>
      <c r="F68" s="76">
        <f>ACA!W75</f>
        <v>1.0736605930452268</v>
      </c>
      <c r="G68" s="76">
        <f>'Formula factor data'!AH72</f>
        <v>1561.29</v>
      </c>
      <c r="H68" s="76">
        <f>'Formula factor data'!AI72</f>
        <v>533.244608040201</v>
      </c>
      <c r="I68" s="76">
        <f>'Formula factor data'!AJ72</f>
        <v>149.61438703493326</v>
      </c>
      <c r="J68" s="76">
        <f>'Formula factor data'!AK72</f>
        <v>225.34722465208745</v>
      </c>
      <c r="K68" s="76">
        <f>'Formula factor data'!AL72</f>
        <v>133.82116195683045</v>
      </c>
      <c r="L68" s="76">
        <f>'Formula factor data'!AM72</f>
        <v>191.73581255325189</v>
      </c>
      <c r="M68" s="76">
        <f>'Formula factor data'!AN72</f>
        <v>122.82798352740699</v>
      </c>
      <c r="N68" s="76">
        <f>'Formula factor data'!AO72</f>
        <v>159.80940528259018</v>
      </c>
      <c r="O68" s="76">
        <f>'Formula factor data'!AP72</f>
        <v>376.11710683822497</v>
      </c>
      <c r="P68" s="76">
        <f>'Formula factor data'!AQ72</f>
        <v>38.124422960057451</v>
      </c>
      <c r="Q68" s="77">
        <f>$F68*'National calculations'!$E$66</f>
        <v>10.351591479962371</v>
      </c>
      <c r="R68" s="77">
        <f>$F68*'National calculations'!$E$67</f>
        <v>1.9251650540323324</v>
      </c>
      <c r="S68" s="77">
        <f>$F68*'National calculations'!$E$75</f>
        <v>2.0645118214622955</v>
      </c>
      <c r="T68" s="77">
        <f>$F68*'National calculations'!$E$76</f>
        <v>1.5672206527888957</v>
      </c>
      <c r="U68" s="77">
        <f>$F68*'National calculations'!$E$77</f>
        <v>1.4768040766664592</v>
      </c>
      <c r="V68" s="77">
        <f>$F68*'National calculations'!$E$78</f>
        <v>1.341179212482805</v>
      </c>
      <c r="W68" s="77">
        <f>$F68*'National calculations'!$E$79</f>
        <v>0.85895747316314497</v>
      </c>
      <c r="X68" s="77">
        <f>$F68*'National calculations'!$E$80</f>
        <v>0.70826317962575147</v>
      </c>
      <c r="Y68" s="77">
        <f>$F68*'National calculations'!$E$69</f>
        <v>0.83207751426173104</v>
      </c>
      <c r="Z68" s="77">
        <f>$F68*'National calculations'!$E$70</f>
        <v>5.0112786979187085</v>
      </c>
      <c r="AA68" s="78">
        <f t="shared" si="16"/>
        <v>9212246.6691977568</v>
      </c>
      <c r="AB68" s="78">
        <f t="shared" si="16"/>
        <v>585152.81425059319</v>
      </c>
      <c r="AC68" s="78">
        <f t="shared" si="16"/>
        <v>176061.98229583929</v>
      </c>
      <c r="AD68" s="78">
        <f t="shared" si="16"/>
        <v>201306.22997834394</v>
      </c>
      <c r="AE68" s="78">
        <f t="shared" si="16"/>
        <v>112647.75338759112</v>
      </c>
      <c r="AF68" s="78">
        <f t="shared" si="16"/>
        <v>146576.68906840502</v>
      </c>
      <c r="AG68" s="78">
        <f t="shared" si="16"/>
        <v>60137.288187722763</v>
      </c>
      <c r="AH68" s="78">
        <f t="shared" si="15"/>
        <v>64516.656986142181</v>
      </c>
      <c r="AI68" s="78">
        <f t="shared" si="13"/>
        <v>761246.5999040443</v>
      </c>
      <c r="AJ68" s="78">
        <f t="shared" si="17"/>
        <v>178386.39477768057</v>
      </c>
      <c r="AK68" s="78">
        <f t="shared" si="17"/>
        <v>108899.70193060192</v>
      </c>
      <c r="AL68" s="77">
        <f t="shared" si="18"/>
        <v>10.351591479962371</v>
      </c>
      <c r="AM68" s="77">
        <f t="shared" si="19"/>
        <v>0.65752287188809477</v>
      </c>
      <c r="AN68" s="77">
        <f t="shared" si="20"/>
        <v>0.85539544268447865</v>
      </c>
      <c r="AO68" s="77">
        <f t="shared" si="21"/>
        <v>0.2004487233821162</v>
      </c>
      <c r="AP68" s="77">
        <f t="shared" si="22"/>
        <v>0.12236811140158384</v>
      </c>
      <c r="AQ68" s="77">
        <f t="shared" si="14"/>
        <v>12.187326629318644</v>
      </c>
      <c r="AR68" s="77">
        <v>0</v>
      </c>
      <c r="AS68" s="77">
        <v>0</v>
      </c>
      <c r="AT68" s="77">
        <f t="shared" si="23"/>
        <v>12.19</v>
      </c>
      <c r="AU68" s="221"/>
      <c r="AV68" s="76">
        <v>1228.45</v>
      </c>
      <c r="AW68" s="76">
        <f t="shared" si="24"/>
        <v>2789.74</v>
      </c>
      <c r="AY68" s="24"/>
      <c r="BA68" s="24"/>
    </row>
    <row r="69" spans="1:53" x14ac:dyDescent="0.35">
      <c r="A69" s="75" t="s">
        <v>79</v>
      </c>
      <c r="B69" s="74">
        <v>343</v>
      </c>
      <c r="C69" s="75" t="s">
        <v>95</v>
      </c>
      <c r="D69" s="138">
        <f>'Under 2s 2026-27 rates'!D65</f>
        <v>10.82</v>
      </c>
      <c r="E69" s="138">
        <f t="shared" si="12"/>
        <v>10.82</v>
      </c>
      <c r="F69" s="76">
        <f>ACA!W76</f>
        <v>1.0476645554058284</v>
      </c>
      <c r="G69" s="76">
        <f>'Formula factor data'!AH73</f>
        <v>1331.46</v>
      </c>
      <c r="H69" s="76">
        <f>'Formula factor data'!AI73</f>
        <v>335.23636670416198</v>
      </c>
      <c r="I69" s="76">
        <f>'Formula factor data'!AJ73</f>
        <v>100.93072187776794</v>
      </c>
      <c r="J69" s="76">
        <f>'Formula factor data'!AK73</f>
        <v>162.94365810451728</v>
      </c>
      <c r="K69" s="76">
        <f>'Formula factor data'!AL73</f>
        <v>54.052480070859168</v>
      </c>
      <c r="L69" s="76">
        <f>'Formula factor data'!AM73</f>
        <v>27.910735163861823</v>
      </c>
      <c r="M69" s="76">
        <f>'Formula factor data'!AN73</f>
        <v>80.587333923826407</v>
      </c>
      <c r="N69" s="76">
        <f>'Formula factor data'!AO73</f>
        <v>170.7075597874225</v>
      </c>
      <c r="O69" s="76">
        <f>'Formula factor data'!AP73</f>
        <v>116.0056684089342</v>
      </c>
      <c r="P69" s="76">
        <f>'Formula factor data'!AQ73</f>
        <v>46.198345195729537</v>
      </c>
      <c r="Q69" s="77">
        <f>$F69*'National calculations'!$E$66</f>
        <v>10.10095327689903</v>
      </c>
      <c r="R69" s="77">
        <f>$F69*'National calculations'!$E$67</f>
        <v>1.8785519404181581</v>
      </c>
      <c r="S69" s="77">
        <f>$F69*'National calculations'!$E$75</f>
        <v>2.0145247702793005</v>
      </c>
      <c r="T69" s="77">
        <f>$F69*'National calculations'!$E$76</f>
        <v>1.5292742781682278</v>
      </c>
      <c r="U69" s="77">
        <f>$F69*'National calculations'!$E$77</f>
        <v>1.4410469159662143</v>
      </c>
      <c r="V69" s="77">
        <f>$F69*'National calculations'!$E$78</f>
        <v>1.308705872663195</v>
      </c>
      <c r="W69" s="77">
        <f>$F69*'National calculations'!$E$79</f>
        <v>0.83815994091912505</v>
      </c>
      <c r="X69" s="77">
        <f>$F69*'National calculations'!$E$80</f>
        <v>0.69111433724910343</v>
      </c>
      <c r="Y69" s="77">
        <f>$F69*'National calculations'!$E$69</f>
        <v>0.81193081378696208</v>
      </c>
      <c r="Z69" s="77">
        <f>$F69*'National calculations'!$E$70</f>
        <v>4.8899429699461328</v>
      </c>
      <c r="AA69" s="78">
        <f t="shared" si="16"/>
        <v>7665938.6925341906</v>
      </c>
      <c r="AB69" s="78">
        <f t="shared" si="16"/>
        <v>358962.58848737692</v>
      </c>
      <c r="AC69" s="78">
        <f t="shared" si="16"/>
        <v>115896.64040381262</v>
      </c>
      <c r="AD69" s="78">
        <f t="shared" si="16"/>
        <v>142035.76072402942</v>
      </c>
      <c r="AE69" s="78">
        <f t="shared" si="16"/>
        <v>44398.531032669009</v>
      </c>
      <c r="AF69" s="78">
        <f t="shared" si="16"/>
        <v>20820.357520997073</v>
      </c>
      <c r="AG69" s="78">
        <f t="shared" si="16"/>
        <v>38500.692773041759</v>
      </c>
      <c r="AH69" s="78">
        <f t="shared" si="15"/>
        <v>67247.71196616083</v>
      </c>
      <c r="AI69" s="78">
        <f t="shared" si="13"/>
        <v>428899.69442071067</v>
      </c>
      <c r="AJ69" s="78">
        <f t="shared" si="17"/>
        <v>53687.488750444863</v>
      </c>
      <c r="AK69" s="78">
        <f t="shared" si="17"/>
        <v>128767.14578841135</v>
      </c>
      <c r="AL69" s="77">
        <f t="shared" si="18"/>
        <v>10.10095327689903</v>
      </c>
      <c r="AM69" s="77">
        <f t="shared" si="19"/>
        <v>0.47298373752935624</v>
      </c>
      <c r="AN69" s="77">
        <f t="shared" si="20"/>
        <v>0.56513571887015812</v>
      </c>
      <c r="AO69" s="77">
        <f t="shared" si="21"/>
        <v>7.0740823423284527E-2</v>
      </c>
      <c r="AP69" s="77">
        <f t="shared" si="22"/>
        <v>0.16966883970453664</v>
      </c>
      <c r="AQ69" s="77">
        <f t="shared" si="14"/>
        <v>11.379482396426363</v>
      </c>
      <c r="AR69" s="77">
        <v>0</v>
      </c>
      <c r="AS69" s="77">
        <v>0</v>
      </c>
      <c r="AT69" s="77">
        <f t="shared" si="23"/>
        <v>11.38</v>
      </c>
      <c r="AU69" s="221"/>
      <c r="AV69" s="76">
        <v>1047.6099999999999</v>
      </c>
      <c r="AW69" s="76">
        <f t="shared" si="24"/>
        <v>2379.0699999999997</v>
      </c>
      <c r="AY69" s="24"/>
      <c r="BA69" s="24"/>
    </row>
    <row r="70" spans="1:53" x14ac:dyDescent="0.35">
      <c r="A70" s="75" t="s">
        <v>79</v>
      </c>
      <c r="B70" s="74">
        <v>342</v>
      </c>
      <c r="C70" s="75" t="s">
        <v>96</v>
      </c>
      <c r="D70" s="138">
        <f>'Under 2s 2026-27 rates'!D66</f>
        <v>11.48</v>
      </c>
      <c r="E70" s="138">
        <f t="shared" si="12"/>
        <v>11.48</v>
      </c>
      <c r="F70" s="76">
        <f>ACA!W77</f>
        <v>1.0667536902865611</v>
      </c>
      <c r="G70" s="76">
        <f>'Formula factor data'!AH74</f>
        <v>1021.29</v>
      </c>
      <c r="H70" s="76">
        <f>'Formula factor data'!AI74</f>
        <v>289.42439792387546</v>
      </c>
      <c r="I70" s="76">
        <f>'Formula factor data'!AJ74</f>
        <v>101.92514970059879</v>
      </c>
      <c r="J70" s="76">
        <f>'Formula factor data'!AK74</f>
        <v>146.45034667507093</v>
      </c>
      <c r="K70" s="76">
        <f>'Formula factor data'!AL74</f>
        <v>138.40362433028679</v>
      </c>
      <c r="L70" s="76">
        <f>'Formula factor data'!AM74</f>
        <v>98.170012606366214</v>
      </c>
      <c r="M70" s="76">
        <f>'Formula factor data'!AN74</f>
        <v>83.793202017018587</v>
      </c>
      <c r="N70" s="76">
        <f>'Formula factor data'!AO74</f>
        <v>103.42720453829183</v>
      </c>
      <c r="O70" s="76">
        <f>'Formula factor data'!AP74</f>
        <v>78.669665346231298</v>
      </c>
      <c r="P70" s="76">
        <f>'Formula factor data'!AQ74</f>
        <v>28.926587583612037</v>
      </c>
      <c r="Q70" s="77">
        <f>$F70*'National calculations'!$E$66</f>
        <v>10.284999266172775</v>
      </c>
      <c r="R70" s="77">
        <f>$F70*'National calculations'!$E$67</f>
        <v>1.9127803880506291</v>
      </c>
      <c r="S70" s="77">
        <f>$F70*'National calculations'!$E$75</f>
        <v>2.0512307319938707</v>
      </c>
      <c r="T70" s="77">
        <f>$F70*'National calculations'!$E$76</f>
        <v>1.5571386578639601</v>
      </c>
      <c r="U70" s="77">
        <f>$F70*'National calculations'!$E$77</f>
        <v>1.467303735294885</v>
      </c>
      <c r="V70" s="77">
        <f>$F70*'National calculations'!$E$78</f>
        <v>1.3325513514412735</v>
      </c>
      <c r="W70" s="77">
        <f>$F70*'National calculations'!$E$79</f>
        <v>0.85343176440620905</v>
      </c>
      <c r="X70" s="77">
        <f>$F70*'National calculations'!$E$80</f>
        <v>0.70370689345775161</v>
      </c>
      <c r="Y70" s="77">
        <f>$F70*'National calculations'!$E$69</f>
        <v>0.82672472538607944</v>
      </c>
      <c r="Z70" s="77">
        <f>$F70*'National calculations'!$E$70</f>
        <v>4.979040935922689</v>
      </c>
      <c r="AA70" s="78">
        <f t="shared" si="16"/>
        <v>5987261.1333132684</v>
      </c>
      <c r="AB70" s="78">
        <f t="shared" si="16"/>
        <v>315555.0279381256</v>
      </c>
      <c r="AC70" s="78">
        <f t="shared" si="16"/>
        <v>119171.03967449814</v>
      </c>
      <c r="AD70" s="78">
        <f t="shared" si="16"/>
        <v>129984.79287123903</v>
      </c>
      <c r="AE70" s="78">
        <f t="shared" si="16"/>
        <v>115755.6883261625</v>
      </c>
      <c r="AF70" s="78">
        <f t="shared" si="16"/>
        <v>74565.452292683491</v>
      </c>
      <c r="AG70" s="78">
        <f t="shared" si="16"/>
        <v>40761.714738299146</v>
      </c>
      <c r="AH70" s="78">
        <f t="shared" si="15"/>
        <v>41485.988978656671</v>
      </c>
      <c r="AI70" s="78">
        <f t="shared" si="13"/>
        <v>521724.67688153894</v>
      </c>
      <c r="AJ70" s="78">
        <f t="shared" si="17"/>
        <v>37071.749763359359</v>
      </c>
      <c r="AK70" s="78">
        <f t="shared" si="17"/>
        <v>82095.19831775366</v>
      </c>
      <c r="AL70" s="77">
        <f t="shared" si="18"/>
        <v>10.284999266172777</v>
      </c>
      <c r="AM70" s="77">
        <f t="shared" si="19"/>
        <v>0.54206475356867323</v>
      </c>
      <c r="AN70" s="77">
        <f t="shared" si="20"/>
        <v>0.89622580331675294</v>
      </c>
      <c r="AO70" s="77">
        <f t="shared" si="21"/>
        <v>6.368236003444451E-2</v>
      </c>
      <c r="AP70" s="77">
        <f t="shared" si="22"/>
        <v>0.1410242572779106</v>
      </c>
      <c r="AQ70" s="77">
        <f t="shared" si="14"/>
        <v>11.927996440370558</v>
      </c>
      <c r="AR70" s="77">
        <v>0</v>
      </c>
      <c r="AS70" s="77">
        <v>0</v>
      </c>
      <c r="AT70" s="77">
        <f t="shared" si="23"/>
        <v>11.93</v>
      </c>
      <c r="AU70" s="221"/>
      <c r="AV70" s="76">
        <v>803.57</v>
      </c>
      <c r="AW70" s="76">
        <f t="shared" si="24"/>
        <v>1824.8600000000001</v>
      </c>
      <c r="AY70" s="24"/>
      <c r="BA70" s="24"/>
    </row>
    <row r="71" spans="1:53" x14ac:dyDescent="0.35">
      <c r="A71" s="75" t="s">
        <v>79</v>
      </c>
      <c r="B71" s="74">
        <v>356</v>
      </c>
      <c r="C71" s="75" t="s">
        <v>97</v>
      </c>
      <c r="D71" s="138">
        <f>'Under 2s 2026-27 rates'!D67</f>
        <v>10.66</v>
      </c>
      <c r="E71" s="138">
        <f t="shared" si="12"/>
        <v>10.66</v>
      </c>
      <c r="F71" s="76">
        <f>ACA!W78</f>
        <v>1.0525938998839552</v>
      </c>
      <c r="G71" s="76">
        <f>'Formula factor data'!AH75</f>
        <v>1904.58</v>
      </c>
      <c r="H71" s="76">
        <f>'Formula factor data'!AI75</f>
        <v>377.16963763150471</v>
      </c>
      <c r="I71" s="76">
        <f>'Formula factor data'!AJ75</f>
        <v>105.08906557975423</v>
      </c>
      <c r="J71" s="76">
        <f>'Formula factor data'!AK75</f>
        <v>83.538275945978825</v>
      </c>
      <c r="K71" s="76">
        <f>'Formula factor data'!AL75</f>
        <v>62.335079693393361</v>
      </c>
      <c r="L71" s="76">
        <f>'Formula factor data'!AM75</f>
        <v>65.115826742912759</v>
      </c>
      <c r="M71" s="76">
        <f>'Formula factor data'!AN75</f>
        <v>174.72360627813603</v>
      </c>
      <c r="N71" s="76">
        <f>'Formula factor data'!AO75</f>
        <v>194.30470008516849</v>
      </c>
      <c r="O71" s="76">
        <f>'Formula factor data'!AP75</f>
        <v>280.573536191958</v>
      </c>
      <c r="P71" s="76">
        <f>'Formula factor data'!AQ75</f>
        <v>43.995164469631632</v>
      </c>
      <c r="Q71" s="77">
        <f>$F71*'National calculations'!$E$66</f>
        <v>10.148479059843947</v>
      </c>
      <c r="R71" s="77">
        <f>$F71*'National calculations'!$E$67</f>
        <v>1.8873906756665675</v>
      </c>
      <c r="S71" s="77">
        <f>$F71*'National calculations'!$E$75</f>
        <v>2.0240032684313922</v>
      </c>
      <c r="T71" s="77">
        <f>$F71*'National calculations'!$E$76</f>
        <v>1.5364696344296698</v>
      </c>
      <c r="U71" s="77">
        <f>$F71*'National calculations'!$E$77</f>
        <v>1.4478271555202653</v>
      </c>
      <c r="V71" s="77">
        <f>$F71*'National calculations'!$E$78</f>
        <v>1.3148634371561596</v>
      </c>
      <c r="W71" s="77">
        <f>$F71*'National calculations'!$E$79</f>
        <v>0.84210354963933842</v>
      </c>
      <c r="X71" s="77">
        <f>$F71*'National calculations'!$E$80</f>
        <v>0.69436608479033202</v>
      </c>
      <c r="Y71" s="77">
        <f>$F71*'National calculations'!$E$69</f>
        <v>0.8157510123924322</v>
      </c>
      <c r="Z71" s="77">
        <f>$F71*'National calculations'!$E$70</f>
        <v>4.912950537829273</v>
      </c>
      <c r="AA71" s="78">
        <f t="shared" si="16"/>
        <v>11017296.441244623</v>
      </c>
      <c r="AB71" s="78">
        <f t="shared" si="16"/>
        <v>405763.8806098369</v>
      </c>
      <c r="AC71" s="78">
        <f t="shared" si="16"/>
        <v>121239.34895959937</v>
      </c>
      <c r="AD71" s="78">
        <f t="shared" si="16"/>
        <v>73161.793853053678</v>
      </c>
      <c r="AE71" s="78">
        <f t="shared" si="16"/>
        <v>51442.740039320415</v>
      </c>
      <c r="AF71" s="78">
        <f t="shared" si="16"/>
        <v>48802.499265737213</v>
      </c>
      <c r="AG71" s="78">
        <f t="shared" si="16"/>
        <v>83867.160359984584</v>
      </c>
      <c r="AH71" s="78">
        <f t="shared" si="15"/>
        <v>76903.59849706394</v>
      </c>
      <c r="AI71" s="78">
        <f t="shared" si="13"/>
        <v>455417.14097475924</v>
      </c>
      <c r="AJ71" s="78">
        <f t="shared" si="17"/>
        <v>130460.54333349524</v>
      </c>
      <c r="AK71" s="78">
        <f t="shared" si="17"/>
        <v>123203.25815748949</v>
      </c>
      <c r="AL71" s="77">
        <f t="shared" si="18"/>
        <v>10.148479059843948</v>
      </c>
      <c r="AM71" s="77">
        <f t="shared" si="19"/>
        <v>0.37376558464871007</v>
      </c>
      <c r="AN71" s="77">
        <f t="shared" si="20"/>
        <v>0.41950321871835011</v>
      </c>
      <c r="AO71" s="77">
        <f t="shared" si="21"/>
        <v>0.12017250322859344</v>
      </c>
      <c r="AP71" s="77">
        <f t="shared" si="22"/>
        <v>0.11348752320352205</v>
      </c>
      <c r="AQ71" s="77">
        <f t="shared" si="14"/>
        <v>11.175407889643123</v>
      </c>
      <c r="AR71" s="77">
        <v>0</v>
      </c>
      <c r="AS71" s="77">
        <v>0</v>
      </c>
      <c r="AT71" s="77">
        <f t="shared" si="23"/>
        <v>11.18</v>
      </c>
      <c r="AU71" s="221"/>
      <c r="AV71" s="76">
        <v>1498.56</v>
      </c>
      <c r="AW71" s="76">
        <f t="shared" si="24"/>
        <v>3403.14</v>
      </c>
      <c r="AY71" s="24"/>
      <c r="BA71" s="24"/>
    </row>
    <row r="72" spans="1:53" x14ac:dyDescent="0.35">
      <c r="A72" s="75" t="s">
        <v>79</v>
      </c>
      <c r="B72" s="74">
        <v>357</v>
      </c>
      <c r="C72" s="75" t="s">
        <v>98</v>
      </c>
      <c r="D72" s="138">
        <f>'Under 2s 2026-27 rates'!D68</f>
        <v>11.36</v>
      </c>
      <c r="E72" s="138">
        <f t="shared" si="12"/>
        <v>11.36</v>
      </c>
      <c r="F72" s="76">
        <f>ACA!W79</f>
        <v>1.0580698141058271</v>
      </c>
      <c r="G72" s="76">
        <f>'Formula factor data'!AH76</f>
        <v>1275.4000000000001</v>
      </c>
      <c r="H72" s="76">
        <f>'Formula factor data'!AI76</f>
        <v>451.60818764147763</v>
      </c>
      <c r="I72" s="76">
        <f>'Formula factor data'!AJ76</f>
        <v>63.969905956112854</v>
      </c>
      <c r="J72" s="76">
        <f>'Formula factor data'!AK76</f>
        <v>112.0425287356322</v>
      </c>
      <c r="K72" s="76">
        <f>'Formula factor data'!AL76</f>
        <v>94.05099268547545</v>
      </c>
      <c r="L72" s="76">
        <f>'Formula factor data'!AM76</f>
        <v>217.42152560083596</v>
      </c>
      <c r="M72" s="76">
        <f>'Formula factor data'!AN76</f>
        <v>255.97481713688614</v>
      </c>
      <c r="N72" s="76">
        <f>'Formula factor data'!AO76</f>
        <v>101.6664576802508</v>
      </c>
      <c r="O72" s="76">
        <f>'Formula factor data'!AP76</f>
        <v>228.56160503526002</v>
      </c>
      <c r="P72" s="76">
        <f>'Formula factor data'!AQ76</f>
        <v>39.442392776523704</v>
      </c>
      <c r="Q72" s="77">
        <f>$F72*'National calculations'!$E$66</f>
        <v>10.201274540437455</v>
      </c>
      <c r="R72" s="77">
        <f>$F72*'National calculations'!$E$67</f>
        <v>1.8972094571018869</v>
      </c>
      <c r="S72" s="77">
        <f>$F72*'National calculations'!$E$75</f>
        <v>2.0345327502039359</v>
      </c>
      <c r="T72" s="77">
        <f>$F72*'National calculations'!$E$76</f>
        <v>1.5444628176730604</v>
      </c>
      <c r="U72" s="77">
        <f>$F72*'National calculations'!$E$77</f>
        <v>1.4553591935765373</v>
      </c>
      <c r="V72" s="77">
        <f>$F72*'National calculations'!$E$78</f>
        <v>1.3217037574317536</v>
      </c>
      <c r="W72" s="77">
        <f>$F72*'National calculations'!$E$79</f>
        <v>0.84648442891696607</v>
      </c>
      <c r="X72" s="77">
        <f>$F72*'National calculations'!$E$80</f>
        <v>0.69797838875609508</v>
      </c>
      <c r="Y72" s="77">
        <f>$F72*'National calculations'!$E$69</f>
        <v>0.81999479774094941</v>
      </c>
      <c r="Z72" s="77">
        <f>$F72*'National calculations'!$E$70</f>
        <v>4.9385092036399127</v>
      </c>
      <c r="AA72" s="78">
        <f t="shared" ref="AA72:AH103" si="25">G72*Q72*38*15</f>
        <v>7416102.1628581397</v>
      </c>
      <c r="AB72" s="78">
        <f t="shared" si="25"/>
        <v>488373.33496389125</v>
      </c>
      <c r="AC72" s="78">
        <f t="shared" si="25"/>
        <v>74184.855156251113</v>
      </c>
      <c r="AD72" s="78">
        <f t="shared" si="25"/>
        <v>98635.946189242124</v>
      </c>
      <c r="AE72" s="78">
        <f t="shared" si="25"/>
        <v>78020.446815789634</v>
      </c>
      <c r="AF72" s="78">
        <f t="shared" si="25"/>
        <v>163799.1029799064</v>
      </c>
      <c r="AG72" s="78">
        <f t="shared" si="25"/>
        <v>123506.85723370788</v>
      </c>
      <c r="AH72" s="78">
        <f t="shared" si="15"/>
        <v>40447.764483654675</v>
      </c>
      <c r="AI72" s="78">
        <f t="shared" si="13"/>
        <v>578594.97285855177</v>
      </c>
      <c r="AJ72" s="78">
        <f t="shared" ref="AJ72:AK103" si="26">O72*Y72*38*15</f>
        <v>106829.01644257383</v>
      </c>
      <c r="AK72" s="78">
        <f t="shared" si="26"/>
        <v>111028.37325205235</v>
      </c>
      <c r="AL72" s="77">
        <f t="shared" ref="AL72:AL103" si="27">AA72/($G72*15*38)</f>
        <v>10.201274540437455</v>
      </c>
      <c r="AM72" s="77">
        <f t="shared" ref="AM72:AM103" si="28">AB72/($G72*15*38)</f>
        <v>0.67178557668030014</v>
      </c>
      <c r="AN72" s="77">
        <f t="shared" ref="AN72:AN103" si="29">AI72/($G72*15*38)</f>
        <v>0.79589062235521812</v>
      </c>
      <c r="AO72" s="77">
        <f t="shared" ref="AO72:AO103" si="30">AJ72/($G72*15*38)</f>
        <v>0.14694944887269468</v>
      </c>
      <c r="AP72" s="77">
        <f t="shared" ref="AP72:AP103" si="31">AK72/($G72*15*38)</f>
        <v>0.15272590539473319</v>
      </c>
      <c r="AQ72" s="77">
        <f t="shared" si="14"/>
        <v>11.968626093740403</v>
      </c>
      <c r="AR72" s="77">
        <v>0</v>
      </c>
      <c r="AS72" s="77">
        <v>0</v>
      </c>
      <c r="AT72" s="77">
        <f t="shared" ref="AT72:AT103" si="32">ROUND(AQ72+AR72,2)</f>
        <v>11.97</v>
      </c>
      <c r="AU72" s="221"/>
      <c r="AV72" s="76">
        <v>1003.51</v>
      </c>
      <c r="AW72" s="76">
        <f t="shared" ref="AW72:AW103" si="33">G72 +AV72</f>
        <v>2278.91</v>
      </c>
      <c r="AY72" s="24"/>
      <c r="BA72" s="24"/>
    </row>
    <row r="73" spans="1:53" x14ac:dyDescent="0.35">
      <c r="A73" s="75" t="s">
        <v>79</v>
      </c>
      <c r="B73" s="74">
        <v>358</v>
      </c>
      <c r="C73" s="75" t="s">
        <v>99</v>
      </c>
      <c r="D73" s="138">
        <f>'Under 2s 2026-27 rates'!D69</f>
        <v>10.88</v>
      </c>
      <c r="E73" s="138">
        <f t="shared" ref="E73:E136" si="34">$D73*100%</f>
        <v>10.88</v>
      </c>
      <c r="F73" s="76">
        <f>ACA!W80</f>
        <v>1.0867434099343076</v>
      </c>
      <c r="G73" s="76">
        <f>'Formula factor data'!AH77</f>
        <v>1676.77</v>
      </c>
      <c r="H73" s="76">
        <f>'Formula factor data'!AI77</f>
        <v>287.40272334621505</v>
      </c>
      <c r="I73" s="76">
        <f>'Formula factor data'!AJ77</f>
        <v>16.669492139334153</v>
      </c>
      <c r="J73" s="76">
        <f>'Formula factor data'!AK77</f>
        <v>46.777954685573363</v>
      </c>
      <c r="K73" s="76">
        <f>'Formula factor data'!AL77</f>
        <v>40.833794697903819</v>
      </c>
      <c r="L73" s="76">
        <f>'Formula factor data'!AM77</f>
        <v>110.22540151048088</v>
      </c>
      <c r="M73" s="76">
        <f>'Formula factor data'!AN77</f>
        <v>113.45592324290998</v>
      </c>
      <c r="N73" s="76">
        <f>'Formula factor data'!AO77</f>
        <v>146.40724491368681</v>
      </c>
      <c r="O73" s="76">
        <f>'Formula factor data'!AP77</f>
        <v>456.73548224761601</v>
      </c>
      <c r="P73" s="76">
        <f>'Formula factor data'!AQ77</f>
        <v>29.817039748953977</v>
      </c>
      <c r="Q73" s="77">
        <f>$F73*'National calculations'!$E$66</f>
        <v>10.47772815361899</v>
      </c>
      <c r="R73" s="77">
        <f>$F73*'National calculations'!$E$67</f>
        <v>1.9486236610132646</v>
      </c>
      <c r="S73" s="77">
        <f>$F73*'National calculations'!$E$75</f>
        <v>2.0896684028815007</v>
      </c>
      <c r="T73" s="77">
        <f>$F73*'National calculations'!$E$76</f>
        <v>1.5863176197056643</v>
      </c>
      <c r="U73" s="77">
        <f>$F73*'National calculations'!$E$77</f>
        <v>1.4947992954918756</v>
      </c>
      <c r="V73" s="77">
        <f>$F73*'National calculations'!$E$78</f>
        <v>1.3575218091711936</v>
      </c>
      <c r="W73" s="77">
        <f>$F73*'National calculations'!$E$79</f>
        <v>0.86942408003098937</v>
      </c>
      <c r="X73" s="77">
        <f>$F73*'National calculations'!$E$80</f>
        <v>0.71689353967467573</v>
      </c>
      <c r="Y73" s="77">
        <f>$F73*'National calculations'!$E$69</f>
        <v>0.84221658225688956</v>
      </c>
      <c r="Z73" s="77">
        <f>$F73*'National calculations'!$E$70</f>
        <v>5.0723423543569783</v>
      </c>
      <c r="AA73" s="78">
        <f t="shared" si="25"/>
        <v>10014181.934601916</v>
      </c>
      <c r="AB73" s="78">
        <f t="shared" si="25"/>
        <v>319222.65576268791</v>
      </c>
      <c r="AC73" s="78">
        <f t="shared" si="25"/>
        <v>19855.21527891943</v>
      </c>
      <c r="AD73" s="78">
        <f t="shared" si="25"/>
        <v>42296.675426965354</v>
      </c>
      <c r="AE73" s="78">
        <f t="shared" si="25"/>
        <v>34791.846701611314</v>
      </c>
      <c r="AF73" s="78">
        <f t="shared" si="25"/>
        <v>85291.030290823663</v>
      </c>
      <c r="AG73" s="78">
        <f t="shared" si="25"/>
        <v>56225.547663034129</v>
      </c>
      <c r="AH73" s="78">
        <f t="shared" si="15"/>
        <v>59826.292582908362</v>
      </c>
      <c r="AI73" s="78">
        <f t="shared" ref="AI73:AI136" si="35">SUM(AC73:AH73)</f>
        <v>298286.60794426221</v>
      </c>
      <c r="AJ73" s="78">
        <f t="shared" si="26"/>
        <v>219262.01220680249</v>
      </c>
      <c r="AK73" s="78">
        <f t="shared" si="26"/>
        <v>86208.073152093959</v>
      </c>
      <c r="AL73" s="77">
        <f t="shared" si="27"/>
        <v>10.477728153618989</v>
      </c>
      <c r="AM73" s="77">
        <f t="shared" si="28"/>
        <v>0.33399914535212583</v>
      </c>
      <c r="AN73" s="77">
        <f t="shared" si="29"/>
        <v>0.31209398933586935</v>
      </c>
      <c r="AO73" s="77">
        <f t="shared" si="30"/>
        <v>0.22941142604772238</v>
      </c>
      <c r="AP73" s="77">
        <f t="shared" si="31"/>
        <v>9.019855651053206E-2</v>
      </c>
      <c r="AQ73" s="77">
        <f t="shared" ref="AQ73:AQ136" si="36">(AA73+AB73+AI73+AJ73+AK73)/($G73*15*38)</f>
        <v>11.443431270865238</v>
      </c>
      <c r="AR73" s="77">
        <v>0</v>
      </c>
      <c r="AS73" s="77">
        <v>0</v>
      </c>
      <c r="AT73" s="77">
        <f t="shared" si="32"/>
        <v>11.44</v>
      </c>
      <c r="AU73" s="221"/>
      <c r="AV73" s="76">
        <v>1319.31</v>
      </c>
      <c r="AW73" s="76">
        <f t="shared" si="33"/>
        <v>2996.08</v>
      </c>
      <c r="AY73" s="24"/>
      <c r="BA73" s="24"/>
    </row>
    <row r="74" spans="1:53" x14ac:dyDescent="0.35">
      <c r="A74" s="75" t="s">
        <v>79</v>
      </c>
      <c r="B74" s="74">
        <v>877</v>
      </c>
      <c r="C74" s="75" t="s">
        <v>100</v>
      </c>
      <c r="D74" s="138">
        <f>'Under 2s 2026-27 rates'!D70</f>
        <v>10.94</v>
      </c>
      <c r="E74" s="138">
        <f t="shared" si="34"/>
        <v>10.94</v>
      </c>
      <c r="F74" s="76">
        <f>ACA!W81</f>
        <v>1.0759495396735921</v>
      </c>
      <c r="G74" s="76">
        <f>'Formula factor data'!AH78</f>
        <v>1238.22</v>
      </c>
      <c r="H74" s="76">
        <f>'Formula factor data'!AI78</f>
        <v>296.54848739495799</v>
      </c>
      <c r="I74" s="76">
        <f>'Formula factor data'!AJ78</f>
        <v>13.005528009084028</v>
      </c>
      <c r="J74" s="76">
        <f>'Formula factor data'!AK78</f>
        <v>39.836752460257379</v>
      </c>
      <c r="K74" s="76">
        <f>'Formula factor data'!AL78</f>
        <v>26.948391370174111</v>
      </c>
      <c r="L74" s="76">
        <f>'Formula factor data'!AM78</f>
        <v>100.64638342165026</v>
      </c>
      <c r="M74" s="76">
        <f>'Formula factor data'!AN78</f>
        <v>97.014208932626801</v>
      </c>
      <c r="N74" s="76">
        <f>'Formula factor data'!AO78</f>
        <v>169.18903103709312</v>
      </c>
      <c r="O74" s="76">
        <f>'Formula factor data'!AP78</f>
        <v>216.81106904518199</v>
      </c>
      <c r="P74" s="76">
        <f>'Formula factor data'!AQ78</f>
        <v>27.901862669245649</v>
      </c>
      <c r="Q74" s="77">
        <f>$F74*'National calculations'!$E$66</f>
        <v>10.373660130492864</v>
      </c>
      <c r="R74" s="77">
        <f>$F74*'National calculations'!$E$67</f>
        <v>1.9292693306426676</v>
      </c>
      <c r="S74" s="77">
        <f>$F74*'National calculations'!$E$75</f>
        <v>2.0689131726933709</v>
      </c>
      <c r="T74" s="77">
        <f>$F74*'National calculations'!$E$76</f>
        <v>1.5705618245263542</v>
      </c>
      <c r="U74" s="77">
        <f>$F74*'National calculations'!$E$77</f>
        <v>1.4799524884959874</v>
      </c>
      <c r="V74" s="77">
        <f>$F74*'National calculations'!$E$78</f>
        <v>1.3440384844504378</v>
      </c>
      <c r="W74" s="77">
        <f>$F74*'National calculations'!$E$79</f>
        <v>0.86078869228848287</v>
      </c>
      <c r="X74" s="77">
        <f>$F74*'National calculations'!$E$80</f>
        <v>0.70977313223787208</v>
      </c>
      <c r="Y74" s="77">
        <f>$F74*'National calculations'!$E$69</f>
        <v>0.83385142776209153</v>
      </c>
      <c r="Z74" s="77">
        <f>$F74*'National calculations'!$E$70</f>
        <v>5.0219622878294325</v>
      </c>
      <c r="AA74" s="78">
        <f t="shared" si="25"/>
        <v>7321577.8646639585</v>
      </c>
      <c r="AB74" s="78">
        <f t="shared" si="25"/>
        <v>326109.48401435267</v>
      </c>
      <c r="AC74" s="78">
        <f t="shared" si="25"/>
        <v>15337.165683021125</v>
      </c>
      <c r="AD74" s="78">
        <f t="shared" si="25"/>
        <v>35662.667097496334</v>
      </c>
      <c r="AE74" s="78">
        <f t="shared" si="25"/>
        <v>22732.933155474195</v>
      </c>
      <c r="AF74" s="78">
        <f t="shared" si="25"/>
        <v>77105.389204487918</v>
      </c>
      <c r="AG74" s="78">
        <f t="shared" si="25"/>
        <v>47599.97840309496</v>
      </c>
      <c r="AH74" s="78">
        <f t="shared" si="15"/>
        <v>68448.922244708228</v>
      </c>
      <c r="AI74" s="78">
        <f t="shared" si="35"/>
        <v>266887.05578828277</v>
      </c>
      <c r="AJ74" s="78">
        <f t="shared" si="26"/>
        <v>103049.28510243174</v>
      </c>
      <c r="AK74" s="78">
        <f t="shared" si="26"/>
        <v>79869.598188534073</v>
      </c>
      <c r="AL74" s="77">
        <f t="shared" si="27"/>
        <v>10.373660130492864</v>
      </c>
      <c r="AM74" s="77">
        <f t="shared" si="28"/>
        <v>0.46205189851526068</v>
      </c>
      <c r="AN74" s="77">
        <f t="shared" si="29"/>
        <v>0.37814193349463271</v>
      </c>
      <c r="AO74" s="77">
        <f t="shared" si="30"/>
        <v>0.14600654122688247</v>
      </c>
      <c r="AP74" s="77">
        <f t="shared" si="31"/>
        <v>0.11316414052845819</v>
      </c>
      <c r="AQ74" s="77">
        <f t="shared" si="36"/>
        <v>11.473024644258098</v>
      </c>
      <c r="AR74" s="77">
        <v>0</v>
      </c>
      <c r="AS74" s="77">
        <v>0</v>
      </c>
      <c r="AT74" s="77">
        <f t="shared" si="32"/>
        <v>11.47</v>
      </c>
      <c r="AU74" s="221"/>
      <c r="AV74" s="76">
        <v>974.25</v>
      </c>
      <c r="AW74" s="76">
        <f t="shared" si="33"/>
        <v>2212.4700000000003</v>
      </c>
      <c r="AY74" s="24"/>
      <c r="BA74" s="24"/>
    </row>
    <row r="75" spans="1:53" x14ac:dyDescent="0.35">
      <c r="A75" s="75" t="s">
        <v>79</v>
      </c>
      <c r="B75" s="74">
        <v>943</v>
      </c>
      <c r="C75" s="75" t="s">
        <v>101</v>
      </c>
      <c r="D75" s="138">
        <f>'Under 2s 2026-27 rates'!D71</f>
        <v>10.130000000000001</v>
      </c>
      <c r="E75" s="138">
        <f t="shared" si="34"/>
        <v>10.130000000000001</v>
      </c>
      <c r="F75" s="76">
        <f>ACA!W82</f>
        <v>1.0371284135030496</v>
      </c>
      <c r="G75" s="76">
        <f>'Formula factor data'!AH79</f>
        <v>1118.93</v>
      </c>
      <c r="H75" s="76">
        <f>'Formula factor data'!AI79</f>
        <v>165.71080390243904</v>
      </c>
      <c r="I75" s="76">
        <f>'Formula factor data'!AJ79</f>
        <v>25.435335628629225</v>
      </c>
      <c r="J75" s="76">
        <f>'Formula factor data'!AK79</f>
        <v>49.051621360266466</v>
      </c>
      <c r="K75" s="76">
        <f>'Formula factor data'!AL79</f>
        <v>34.196047201498637</v>
      </c>
      <c r="L75" s="76">
        <f>'Formula factor data'!AM79</f>
        <v>15.62919308047706</v>
      </c>
      <c r="M75" s="76">
        <f>'Formula factor data'!AN79</f>
        <v>24.044912431503171</v>
      </c>
      <c r="N75" s="76">
        <f>'Formula factor data'!AO79</f>
        <v>88.845951434404213</v>
      </c>
      <c r="O75" s="76">
        <f>'Formula factor data'!AP79</f>
        <v>61.2834094873064</v>
      </c>
      <c r="P75" s="76">
        <f>'Formula factor data'!AQ79</f>
        <v>22.069379318029863</v>
      </c>
      <c r="Q75" s="77">
        <f>$F75*'National calculations'!$E$66</f>
        <v>9.9993701160202875</v>
      </c>
      <c r="R75" s="77">
        <f>$F75*'National calculations'!$E$67</f>
        <v>1.8596597389841609</v>
      </c>
      <c r="S75" s="77">
        <f>$F75*'National calculations'!$E$75</f>
        <v>1.9942651187173523</v>
      </c>
      <c r="T75" s="77">
        <f>$F75*'National calculations'!$E$76</f>
        <v>1.5138946886613476</v>
      </c>
      <c r="U75" s="77">
        <f>$F75*'National calculations'!$E$77</f>
        <v>1.4265546104693463</v>
      </c>
      <c r="V75" s="77">
        <f>$F75*'National calculations'!$E$78</f>
        <v>1.2955444931813456</v>
      </c>
      <c r="W75" s="77">
        <f>$F75*'National calculations'!$E$79</f>
        <v>0.82973074282400794</v>
      </c>
      <c r="X75" s="77">
        <f>$F75*'National calculations'!$E$80</f>
        <v>0.68416394583734019</v>
      </c>
      <c r="Y75" s="77">
        <f>$F75*'National calculations'!$E$69</f>
        <v>0.80376539650224321</v>
      </c>
      <c r="Z75" s="77">
        <f>$F75*'National calculations'!$E$70</f>
        <v>4.8407658428189393</v>
      </c>
      <c r="AA75" s="78">
        <f t="shared" si="25"/>
        <v>6377499.2662335914</v>
      </c>
      <c r="AB75" s="78">
        <f t="shared" si="25"/>
        <v>175654.4548892772</v>
      </c>
      <c r="AC75" s="78">
        <f t="shared" si="25"/>
        <v>28913.137497415057</v>
      </c>
      <c r="AD75" s="78">
        <f t="shared" si="25"/>
        <v>42327.623757094902</v>
      </c>
      <c r="AE75" s="78">
        <f t="shared" si="25"/>
        <v>27806.041413221403</v>
      </c>
      <c r="AF75" s="78">
        <f t="shared" si="25"/>
        <v>11541.539566119627</v>
      </c>
      <c r="AG75" s="78">
        <f t="shared" si="25"/>
        <v>11371.957740169728</v>
      </c>
      <c r="AH75" s="78">
        <f t="shared" si="15"/>
        <v>34647.562121869763</v>
      </c>
      <c r="AI75" s="78">
        <f t="shared" si="35"/>
        <v>156607.86209589048</v>
      </c>
      <c r="AJ75" s="78">
        <f t="shared" si="26"/>
        <v>28076.765837577273</v>
      </c>
      <c r="AK75" s="78">
        <f t="shared" si="26"/>
        <v>60894.637617712215</v>
      </c>
      <c r="AL75" s="77">
        <f t="shared" si="27"/>
        <v>9.9993701160202892</v>
      </c>
      <c r="AM75" s="77">
        <f t="shared" si="28"/>
        <v>0.27541107158809336</v>
      </c>
      <c r="AN75" s="77">
        <f t="shared" si="29"/>
        <v>0.2455476528969178</v>
      </c>
      <c r="AO75" s="77">
        <f t="shared" si="30"/>
        <v>4.4021953049408064E-2</v>
      </c>
      <c r="AP75" s="77">
        <f t="shared" si="31"/>
        <v>9.5477552282031683E-2</v>
      </c>
      <c r="AQ75" s="77">
        <f t="shared" si="36"/>
        <v>10.659828345836738</v>
      </c>
      <c r="AR75" s="77">
        <v>0</v>
      </c>
      <c r="AS75" s="77">
        <v>0</v>
      </c>
      <c r="AT75" s="77">
        <f t="shared" si="32"/>
        <v>10.66</v>
      </c>
      <c r="AU75" s="221"/>
      <c r="AV75" s="76">
        <v>880.39</v>
      </c>
      <c r="AW75" s="76">
        <f t="shared" si="33"/>
        <v>1999.3200000000002</v>
      </c>
      <c r="AY75" s="24"/>
      <c r="BA75" s="24"/>
    </row>
    <row r="76" spans="1:53" x14ac:dyDescent="0.35">
      <c r="A76" s="75" t="s">
        <v>79</v>
      </c>
      <c r="B76" s="74">
        <v>359</v>
      </c>
      <c r="C76" s="75" t="s">
        <v>102</v>
      </c>
      <c r="D76" s="138">
        <f>'Under 2s 2026-27 rates'!D72</f>
        <v>11.15</v>
      </c>
      <c r="E76" s="138">
        <f t="shared" si="34"/>
        <v>11.15</v>
      </c>
      <c r="F76" s="76">
        <f>ACA!W83</f>
        <v>1.07544483770988</v>
      </c>
      <c r="G76" s="76">
        <f>'Formula factor data'!AH80</f>
        <v>1971.5</v>
      </c>
      <c r="H76" s="76">
        <f>'Formula factor data'!AI80</f>
        <v>569.7028396038113</v>
      </c>
      <c r="I76" s="76">
        <f>'Formula factor data'!AJ80</f>
        <v>65.398983163860649</v>
      </c>
      <c r="J76" s="76">
        <f>'Formula factor data'!AK80</f>
        <v>153.58354170139467</v>
      </c>
      <c r="K76" s="76">
        <f>'Formula factor data'!AL80</f>
        <v>169.46771684169585</v>
      </c>
      <c r="L76" s="76">
        <f>'Formula factor data'!AM80</f>
        <v>144.71031282991609</v>
      </c>
      <c r="M76" s="76">
        <f>'Formula factor data'!AN80</f>
        <v>211.31430238373062</v>
      </c>
      <c r="N76" s="76">
        <f>'Formula factor data'!AO80</f>
        <v>226.65074734678004</v>
      </c>
      <c r="O76" s="76">
        <f>'Formula factor data'!AP80</f>
        <v>257.64823089690003</v>
      </c>
      <c r="P76" s="76">
        <f>'Formula factor data'!AQ80</f>
        <v>51.100212812397686</v>
      </c>
      <c r="Q76" s="77">
        <f>$F76*'National calculations'!$E$66</f>
        <v>10.368794096867967</v>
      </c>
      <c r="R76" s="77">
        <f>$F76*'National calculations'!$E$67</f>
        <v>1.9283643569577489</v>
      </c>
      <c r="S76" s="77">
        <f>$F76*'National calculations'!$E$75</f>
        <v>2.0679426954521007</v>
      </c>
      <c r="T76" s="77">
        <f>$F76*'National calculations'!$E$76</f>
        <v>1.5698251118760471</v>
      </c>
      <c r="U76" s="77">
        <f>$F76*'National calculations'!$E$77</f>
        <v>1.4792582784985824</v>
      </c>
      <c r="V76" s="77">
        <f>$F76*'National calculations'!$E$78</f>
        <v>1.3434080284323866</v>
      </c>
      <c r="W76" s="77">
        <f>$F76*'National calculations'!$E$79</f>
        <v>0.86038491708591069</v>
      </c>
      <c r="X76" s="77">
        <f>$F76*'National calculations'!$E$80</f>
        <v>0.7094401947901372</v>
      </c>
      <c r="Y76" s="77">
        <f>$F76*'National calculations'!$E$69</f>
        <v>0.8334602881802452</v>
      </c>
      <c r="Z76" s="77">
        <f>$F76*'National calculations'!$E$70</f>
        <v>5.019606606512701</v>
      </c>
      <c r="AA76" s="78">
        <f t="shared" si="25"/>
        <v>11651984.210325863</v>
      </c>
      <c r="AB76" s="78">
        <f t="shared" si="25"/>
        <v>626198.95047127607</v>
      </c>
      <c r="AC76" s="78">
        <f t="shared" si="25"/>
        <v>77087.56922850931</v>
      </c>
      <c r="AD76" s="78">
        <f t="shared" si="25"/>
        <v>137426.60130421552</v>
      </c>
      <c r="AE76" s="78">
        <f t="shared" si="25"/>
        <v>142891.31815350935</v>
      </c>
      <c r="AF76" s="78">
        <f t="shared" si="25"/>
        <v>110810.84775002273</v>
      </c>
      <c r="AG76" s="78">
        <f t="shared" si="25"/>
        <v>103632.63396523109</v>
      </c>
      <c r="AH76" s="78">
        <f t="shared" si="15"/>
        <v>91653.235697806973</v>
      </c>
      <c r="AI76" s="78">
        <f t="shared" si="35"/>
        <v>663502.20609929494</v>
      </c>
      <c r="AJ76" s="78">
        <f t="shared" si="26"/>
        <v>122401.55420030256</v>
      </c>
      <c r="AK76" s="78">
        <f t="shared" si="26"/>
        <v>146206.69052157036</v>
      </c>
      <c r="AL76" s="77">
        <f t="shared" si="27"/>
        <v>10.368794096867967</v>
      </c>
      <c r="AM76" s="77">
        <f t="shared" si="28"/>
        <v>0.5572379659901634</v>
      </c>
      <c r="AN76" s="77">
        <f t="shared" si="29"/>
        <v>0.59043315144252528</v>
      </c>
      <c r="AO76" s="77">
        <f t="shared" si="30"/>
        <v>0.10892192177147382</v>
      </c>
      <c r="AP76" s="77">
        <f t="shared" si="31"/>
        <v>0.13010548609044709</v>
      </c>
      <c r="AQ76" s="77">
        <f t="shared" si="36"/>
        <v>11.755492622162576</v>
      </c>
      <c r="AR76" s="77">
        <v>0</v>
      </c>
      <c r="AS76" s="77">
        <v>0</v>
      </c>
      <c r="AT76" s="77">
        <f t="shared" si="32"/>
        <v>11.76</v>
      </c>
      <c r="AU76" s="221"/>
      <c r="AV76" s="76">
        <v>1551.2</v>
      </c>
      <c r="AW76" s="76">
        <f t="shared" si="33"/>
        <v>3522.7</v>
      </c>
      <c r="AY76" s="24"/>
      <c r="BA76" s="24"/>
    </row>
    <row r="77" spans="1:53" x14ac:dyDescent="0.35">
      <c r="A77" s="75" t="s">
        <v>79</v>
      </c>
      <c r="B77" s="74">
        <v>344</v>
      </c>
      <c r="C77" s="75" t="s">
        <v>103</v>
      </c>
      <c r="D77" s="138">
        <f>'Under 2s 2026-27 rates'!D73</f>
        <v>11.32</v>
      </c>
      <c r="E77" s="138">
        <f t="shared" si="34"/>
        <v>11.32</v>
      </c>
      <c r="F77" s="76">
        <f>ACA!W84</f>
        <v>1.0691192911716216</v>
      </c>
      <c r="G77" s="76">
        <f>'Formula factor data'!AH81</f>
        <v>1709.71</v>
      </c>
      <c r="H77" s="76">
        <f>'Formula factor data'!AI81</f>
        <v>537.96164462776494</v>
      </c>
      <c r="I77" s="76">
        <f>'Formula factor data'!AJ81</f>
        <v>262.86963077493971</v>
      </c>
      <c r="J77" s="76">
        <f>'Formula factor data'!AK81</f>
        <v>255.25635104211767</v>
      </c>
      <c r="K77" s="76">
        <f>'Formula factor data'!AL81</f>
        <v>67.885077617663427</v>
      </c>
      <c r="L77" s="76">
        <f>'Formula factor data'!AM81</f>
        <v>47.582998330137919</v>
      </c>
      <c r="M77" s="76">
        <f>'Formula factor data'!AN81</f>
        <v>137.2505151833756</v>
      </c>
      <c r="N77" s="76">
        <f>'Formula factor data'!AO81</f>
        <v>171.5102739810749</v>
      </c>
      <c r="O77" s="76">
        <f>'Formula factor data'!AP81</f>
        <v>129.81228855291658</v>
      </c>
      <c r="P77" s="76">
        <f>'Formula factor data'!AQ81</f>
        <v>57.725413505311074</v>
      </c>
      <c r="Q77" s="77">
        <f>$F77*'National calculations'!$E$66</f>
        <v>10.307806971070773</v>
      </c>
      <c r="R77" s="77">
        <f>$F77*'National calculations'!$E$67</f>
        <v>1.9170221122837869</v>
      </c>
      <c r="S77" s="77">
        <f>$F77*'National calculations'!$E$75</f>
        <v>2.0557794795437991</v>
      </c>
      <c r="T77" s="77">
        <f>$F77*'National calculations'!$E$76</f>
        <v>1.5605917216974823</v>
      </c>
      <c r="U77" s="77">
        <f>$F77*'National calculations'!$E$77</f>
        <v>1.4705575839072427</v>
      </c>
      <c r="V77" s="77">
        <f>$F77*'National calculations'!$E$78</f>
        <v>1.335506377221884</v>
      </c>
      <c r="W77" s="77">
        <f>$F77*'National calculations'!$E$79</f>
        <v>0.85532430900727419</v>
      </c>
      <c r="X77" s="77">
        <f>$F77*'National calculations'!$E$80</f>
        <v>0.70526741269020887</v>
      </c>
      <c r="Y77" s="77">
        <f>$F77*'National calculations'!$E$69</f>
        <v>0.82855804526102583</v>
      </c>
      <c r="Z77" s="77">
        <f>$F77*'National calculations'!$E$70</f>
        <v>4.9900823072833145</v>
      </c>
      <c r="AA77" s="78">
        <f t="shared" si="25"/>
        <v>10045315.574210364</v>
      </c>
      <c r="AB77" s="78">
        <f t="shared" si="25"/>
        <v>587832.08993782743</v>
      </c>
      <c r="AC77" s="78">
        <f t="shared" si="25"/>
        <v>308029.13586315443</v>
      </c>
      <c r="AD77" s="78">
        <f t="shared" si="25"/>
        <v>227060.04055781013</v>
      </c>
      <c r="AE77" s="78">
        <f t="shared" si="25"/>
        <v>56902.481963128455</v>
      </c>
      <c r="AF77" s="78">
        <f t="shared" si="25"/>
        <v>36222.016698825348</v>
      </c>
      <c r="AG77" s="78">
        <f t="shared" si="25"/>
        <v>66914.410174264471</v>
      </c>
      <c r="AH77" s="78">
        <f t="shared" si="15"/>
        <v>68947.546092840275</v>
      </c>
      <c r="AI77" s="78">
        <f t="shared" si="35"/>
        <v>764075.63135002297</v>
      </c>
      <c r="AJ77" s="78">
        <f t="shared" si="26"/>
        <v>61307.49915093094</v>
      </c>
      <c r="AK77" s="78">
        <f t="shared" si="26"/>
        <v>164191.10182967567</v>
      </c>
      <c r="AL77" s="77">
        <f t="shared" si="27"/>
        <v>10.307806971070772</v>
      </c>
      <c r="AM77" s="77">
        <f t="shared" si="28"/>
        <v>0.60319256968256485</v>
      </c>
      <c r="AN77" s="77">
        <f t="shared" si="29"/>
        <v>0.78404148292515696</v>
      </c>
      <c r="AO77" s="77">
        <f t="shared" si="30"/>
        <v>6.2909508661857738E-2</v>
      </c>
      <c r="AP77" s="77">
        <f t="shared" si="31"/>
        <v>0.16848153465410279</v>
      </c>
      <c r="AQ77" s="77">
        <f t="shared" si="36"/>
        <v>11.926432066994456</v>
      </c>
      <c r="AR77" s="77">
        <v>0</v>
      </c>
      <c r="AS77" s="77">
        <v>0</v>
      </c>
      <c r="AT77" s="77">
        <f t="shared" si="32"/>
        <v>11.93</v>
      </c>
      <c r="AU77" s="221"/>
      <c r="AV77" s="76">
        <v>1345.23</v>
      </c>
      <c r="AW77" s="76">
        <f t="shared" si="33"/>
        <v>3054.94</v>
      </c>
      <c r="AY77" s="24"/>
      <c r="BA77" s="24"/>
    </row>
    <row r="78" spans="1:53" x14ac:dyDescent="0.35">
      <c r="A78" s="75" t="s">
        <v>104</v>
      </c>
      <c r="B78" s="74">
        <v>301</v>
      </c>
      <c r="C78" s="75" t="s">
        <v>105</v>
      </c>
      <c r="D78" s="138">
        <f>'Under 2s 2026-27 rates'!D74</f>
        <v>12.83</v>
      </c>
      <c r="E78" s="138">
        <f t="shared" si="34"/>
        <v>12.83</v>
      </c>
      <c r="F78" s="76">
        <f>ACA!W85</f>
        <v>1.1585958409437822</v>
      </c>
      <c r="G78" s="76">
        <f>'Formula factor data'!AH82</f>
        <v>556.63</v>
      </c>
      <c r="H78" s="76">
        <f>'Formula factor data'!AI82</f>
        <v>137.9137158254469</v>
      </c>
      <c r="I78" s="76">
        <f>'Formula factor data'!AJ82</f>
        <v>0</v>
      </c>
      <c r="J78" s="76">
        <f>'Formula factor data'!AK82</f>
        <v>7.065743123986012</v>
      </c>
      <c r="K78" s="76">
        <f>'Formula factor data'!AL82</f>
        <v>59.73558432429266</v>
      </c>
      <c r="L78" s="76">
        <f>'Formula factor data'!AM82</f>
        <v>84.810182766094542</v>
      </c>
      <c r="M78" s="76">
        <f>'Formula factor data'!AN82</f>
        <v>202.56311693107813</v>
      </c>
      <c r="N78" s="76">
        <f>'Formula factor data'!AO82</f>
        <v>99.385404487141926</v>
      </c>
      <c r="O78" s="76">
        <f>'Formula factor data'!AP82</f>
        <v>316.98014510393699</v>
      </c>
      <c r="P78" s="76">
        <f>'Formula factor data'!AQ82</f>
        <v>12.949903063202791</v>
      </c>
      <c r="Q78" s="77">
        <f>$F78*'National calculations'!$E$66</f>
        <v>11.170486197893164</v>
      </c>
      <c r="R78" s="77">
        <f>$F78*'National calculations'!$E$67</f>
        <v>2.0774612006628943</v>
      </c>
      <c r="S78" s="77">
        <f>$F78*'National calculations'!$E$75</f>
        <v>2.2278314258896623</v>
      </c>
      <c r="T78" s="77">
        <f>$F78*'National calculations'!$E$76</f>
        <v>1.6912004984855828</v>
      </c>
      <c r="U78" s="77">
        <f>$F78*'National calculations'!$E$77</f>
        <v>1.593631238957568</v>
      </c>
      <c r="V78" s="77">
        <f>$F78*'National calculations'!$E$78</f>
        <v>1.4472773496655469</v>
      </c>
      <c r="W78" s="77">
        <f>$F78*'National calculations'!$E$79</f>
        <v>0.92690796551613697</v>
      </c>
      <c r="X78" s="77">
        <f>$F78*'National calculations'!$E$80</f>
        <v>0.76429253296944666</v>
      </c>
      <c r="Y78" s="77">
        <f>$F78*'National calculations'!$E$69</f>
        <v>0.89790158417956678</v>
      </c>
      <c r="Z78" s="77">
        <f>$F78*'National calculations'!$E$70</f>
        <v>5.4077114265236101</v>
      </c>
      <c r="AA78" s="78">
        <f t="shared" si="25"/>
        <v>3544161.8074299647</v>
      </c>
      <c r="AB78" s="78">
        <f t="shared" si="25"/>
        <v>163310.92438997002</v>
      </c>
      <c r="AC78" s="78">
        <f t="shared" si="25"/>
        <v>0</v>
      </c>
      <c r="AD78" s="78">
        <f t="shared" si="25"/>
        <v>6811.2653272700472</v>
      </c>
      <c r="AE78" s="78">
        <f t="shared" si="25"/>
        <v>54262.001156248771</v>
      </c>
      <c r="AF78" s="78">
        <f t="shared" si="25"/>
        <v>69963.99822686745</v>
      </c>
      <c r="AG78" s="78">
        <f t="shared" si="25"/>
        <v>107021.69896382</v>
      </c>
      <c r="AH78" s="78">
        <f t="shared" si="15"/>
        <v>43296.927845332306</v>
      </c>
      <c r="AI78" s="78">
        <f t="shared" si="35"/>
        <v>281355.89151953859</v>
      </c>
      <c r="AJ78" s="78">
        <f t="shared" si="26"/>
        <v>162231.67543210753</v>
      </c>
      <c r="AK78" s="78">
        <f t="shared" si="26"/>
        <v>39916.723097335263</v>
      </c>
      <c r="AL78" s="77">
        <f t="shared" si="27"/>
        <v>11.170486197893162</v>
      </c>
      <c r="AM78" s="77">
        <f t="shared" si="28"/>
        <v>0.51472323386560914</v>
      </c>
      <c r="AN78" s="77">
        <f t="shared" si="29"/>
        <v>0.88677726178477734</v>
      </c>
      <c r="AO78" s="77">
        <f t="shared" si="30"/>
        <v>0.51132165790973161</v>
      </c>
      <c r="AP78" s="77">
        <f t="shared" si="31"/>
        <v>0.1258094942192387</v>
      </c>
      <c r="AQ78" s="77">
        <f t="shared" si="36"/>
        <v>13.209117845672518</v>
      </c>
      <c r="AR78" s="77">
        <v>0</v>
      </c>
      <c r="AS78" s="77">
        <v>0</v>
      </c>
      <c r="AT78" s="77">
        <f t="shared" si="32"/>
        <v>13.21</v>
      </c>
      <c r="AU78" s="221"/>
      <c r="AV78" s="76">
        <v>437.96</v>
      </c>
      <c r="AW78" s="76">
        <f t="shared" si="33"/>
        <v>994.58999999999992</v>
      </c>
      <c r="AY78" s="24"/>
      <c r="BA78" s="24"/>
    </row>
    <row r="79" spans="1:53" x14ac:dyDescent="0.35">
      <c r="A79" s="75" t="s">
        <v>104</v>
      </c>
      <c r="B79" s="74">
        <v>302</v>
      </c>
      <c r="C79" s="75" t="s">
        <v>106</v>
      </c>
      <c r="D79" s="138">
        <f>'Under 2s 2026-27 rates'!D75</f>
        <v>13.66</v>
      </c>
      <c r="E79" s="138">
        <f t="shared" si="34"/>
        <v>13.66</v>
      </c>
      <c r="F79" s="76">
        <f>ACA!W86</f>
        <v>1.3134307056737078</v>
      </c>
      <c r="G79" s="76">
        <f>'Formula factor data'!AH83</f>
        <v>1243.51</v>
      </c>
      <c r="H79" s="76">
        <f>'Formula factor data'!AI83</f>
        <v>268.24399410153779</v>
      </c>
      <c r="I79" s="76">
        <f>'Formula factor data'!AJ83</f>
        <v>0</v>
      </c>
      <c r="J79" s="76">
        <f>'Formula factor data'!AK83</f>
        <v>6.5731195371680675</v>
      </c>
      <c r="K79" s="76">
        <f>'Formula factor data'!AL83</f>
        <v>25.102070673437108</v>
      </c>
      <c r="L79" s="76">
        <f>'Formula factor data'!AM83</f>
        <v>43.475751269458087</v>
      </c>
      <c r="M79" s="76">
        <f>'Formula factor data'!AN83</f>
        <v>101.85747440273038</v>
      </c>
      <c r="N79" s="76">
        <f>'Formula factor data'!AO83</f>
        <v>180.32085407475233</v>
      </c>
      <c r="O79" s="76">
        <f>'Formula factor data'!AP83</f>
        <v>687.94459193758507</v>
      </c>
      <c r="P79" s="76">
        <f>'Formula factor data'!AQ83</f>
        <v>20.736260139169104</v>
      </c>
      <c r="Q79" s="77">
        <f>$F79*'National calculations'!$E$66</f>
        <v>12.663311097048151</v>
      </c>
      <c r="R79" s="77">
        <f>$F79*'National calculations'!$E$67</f>
        <v>2.355093324496762</v>
      </c>
      <c r="S79" s="77">
        <f>$F79*'National calculations'!$E$75</f>
        <v>2.5255590417489713</v>
      </c>
      <c r="T79" s="77">
        <f>$F79*'National calculations'!$E$76</f>
        <v>1.917212703225496</v>
      </c>
      <c r="U79" s="77">
        <f>$F79*'National calculations'!$E$77</f>
        <v>1.8066042780394092</v>
      </c>
      <c r="V79" s="77">
        <f>$F79*'National calculations'!$E$78</f>
        <v>1.6406916402602802</v>
      </c>
      <c r="W79" s="77">
        <f>$F79*'National calculations'!$E$79</f>
        <v>1.0507800392678202</v>
      </c>
      <c r="X79" s="77">
        <f>$F79*'National calculations'!$E$80</f>
        <v>0.86643266395767671</v>
      </c>
      <c r="Y79" s="77">
        <f>$F79*'National calculations'!$E$69</f>
        <v>1.0178972422116026</v>
      </c>
      <c r="Z79" s="77">
        <f>$F79*'National calculations'!$E$70</f>
        <v>6.1303985255401203</v>
      </c>
      <c r="AA79" s="78">
        <f t="shared" si="25"/>
        <v>8975763.7699054964</v>
      </c>
      <c r="AB79" s="78">
        <f t="shared" si="25"/>
        <v>360091.59471158189</v>
      </c>
      <c r="AC79" s="78">
        <f t="shared" si="25"/>
        <v>0</v>
      </c>
      <c r="AD79" s="78">
        <f t="shared" si="25"/>
        <v>7183.1789175926378</v>
      </c>
      <c r="AE79" s="78">
        <f t="shared" si="25"/>
        <v>25849.219711779071</v>
      </c>
      <c r="AF79" s="78">
        <f t="shared" si="25"/>
        <v>40658.271947246038</v>
      </c>
      <c r="AG79" s="78">
        <f t="shared" si="25"/>
        <v>61006.986542994542</v>
      </c>
      <c r="AH79" s="78">
        <f t="shared" si="15"/>
        <v>89054.450438973348</v>
      </c>
      <c r="AI79" s="78">
        <f t="shared" si="35"/>
        <v>223752.10755858565</v>
      </c>
      <c r="AJ79" s="78">
        <f t="shared" si="26"/>
        <v>399146.43466876284</v>
      </c>
      <c r="AK79" s="78">
        <f t="shared" si="26"/>
        <v>72459.276991955834</v>
      </c>
      <c r="AL79" s="77">
        <f t="shared" si="27"/>
        <v>12.663311097048148</v>
      </c>
      <c r="AM79" s="77">
        <f t="shared" si="28"/>
        <v>0.50802940052342194</v>
      </c>
      <c r="AN79" s="77">
        <f t="shared" si="29"/>
        <v>0.31567704089257476</v>
      </c>
      <c r="AO79" s="77">
        <f t="shared" si="30"/>
        <v>0.56312928961379805</v>
      </c>
      <c r="AP79" s="77">
        <f t="shared" si="31"/>
        <v>0.10222799863481487</v>
      </c>
      <c r="AQ79" s="77">
        <f t="shared" si="36"/>
        <v>14.152374826712757</v>
      </c>
      <c r="AR79" s="77">
        <v>0</v>
      </c>
      <c r="AS79" s="77">
        <v>0</v>
      </c>
      <c r="AT79" s="77">
        <f t="shared" si="32"/>
        <v>14.15</v>
      </c>
      <c r="AU79" s="221"/>
      <c r="AV79" s="76">
        <v>978.42</v>
      </c>
      <c r="AW79" s="76">
        <f t="shared" si="33"/>
        <v>2221.9299999999998</v>
      </c>
      <c r="AY79" s="24"/>
      <c r="BA79" s="24"/>
    </row>
    <row r="80" spans="1:53" x14ac:dyDescent="0.35">
      <c r="A80" s="75" t="s">
        <v>104</v>
      </c>
      <c r="B80" s="74">
        <v>303</v>
      </c>
      <c r="C80" s="75" t="s">
        <v>107</v>
      </c>
      <c r="D80" s="138">
        <f>'Under 2s 2026-27 rates'!D76</f>
        <v>13.26</v>
      </c>
      <c r="E80" s="138">
        <f t="shared" si="34"/>
        <v>13.26</v>
      </c>
      <c r="F80" s="76">
        <f>ACA!W87</f>
        <v>1.293775663796652</v>
      </c>
      <c r="G80" s="76">
        <f>'Formula factor data'!AH84</f>
        <v>1102.47</v>
      </c>
      <c r="H80" s="76">
        <f>'Formula factor data'!AI84</f>
        <v>203.37275583189194</v>
      </c>
      <c r="I80" s="76">
        <f>'Formula factor data'!AJ84</f>
        <v>0</v>
      </c>
      <c r="J80" s="76">
        <f>'Formula factor data'!AK84</f>
        <v>9.1198318879252831</v>
      </c>
      <c r="K80" s="76">
        <f>'Formula factor data'!AL84</f>
        <v>79.577887925283534</v>
      </c>
      <c r="L80" s="76">
        <f>'Formula factor data'!AM84</f>
        <v>88.550625750500345</v>
      </c>
      <c r="M80" s="76">
        <f>'Formula factor data'!AN84</f>
        <v>139.59226551034021</v>
      </c>
      <c r="N80" s="76">
        <f>'Formula factor data'!AO84</f>
        <v>157.24355303535691</v>
      </c>
      <c r="O80" s="76">
        <f>'Formula factor data'!AP84</f>
        <v>295.47236257617902</v>
      </c>
      <c r="P80" s="76">
        <f>'Formula factor data'!AQ84</f>
        <v>21.101326324302466</v>
      </c>
      <c r="Q80" s="77">
        <f>$F80*'National calculations'!$E$66</f>
        <v>12.473808971934517</v>
      </c>
      <c r="R80" s="77">
        <f>$F80*'National calculations'!$E$67</f>
        <v>2.3198501573335464</v>
      </c>
      <c r="S80" s="77">
        <f>$F80*'National calculations'!$E$75</f>
        <v>2.4877649133536774</v>
      </c>
      <c r="T80" s="77">
        <f>$F80*'National calculations'!$E$76</f>
        <v>1.8885222699911126</v>
      </c>
      <c r="U80" s="77">
        <f>$F80*'National calculations'!$E$77</f>
        <v>1.7795690621070095</v>
      </c>
      <c r="V80" s="77">
        <f>$F80*'National calculations'!$E$78</f>
        <v>1.616139250280856</v>
      </c>
      <c r="W80" s="77">
        <f>$F80*'National calculations'!$E$79</f>
        <v>1.0350554748989755</v>
      </c>
      <c r="X80" s="77">
        <f>$F80*'National calculations'!$E$80</f>
        <v>0.85346679509213808</v>
      </c>
      <c r="Y80" s="77">
        <f>$F80*'National calculations'!$E$69</f>
        <v>1.0026647576688064</v>
      </c>
      <c r="Z80" s="77">
        <f>$F80*'National calculations'!$E$70</f>
        <v>6.0386592055881581</v>
      </c>
      <c r="AA80" s="78">
        <f t="shared" si="25"/>
        <v>7838640.1010545297</v>
      </c>
      <c r="AB80" s="78">
        <f t="shared" si="25"/>
        <v>268922.7621799637</v>
      </c>
      <c r="AC80" s="78">
        <f t="shared" si="25"/>
        <v>0</v>
      </c>
      <c r="AD80" s="78">
        <f t="shared" si="25"/>
        <v>9817.1132027855328</v>
      </c>
      <c r="AE80" s="78">
        <f t="shared" si="25"/>
        <v>80720.178006402522</v>
      </c>
      <c r="AF80" s="78">
        <f t="shared" si="25"/>
        <v>81572.780890019145</v>
      </c>
      <c r="AG80" s="78">
        <f t="shared" si="25"/>
        <v>82356.871041916558</v>
      </c>
      <c r="AH80" s="78">
        <f t="shared" si="15"/>
        <v>76495.226217052434</v>
      </c>
      <c r="AI80" s="78">
        <f t="shared" si="35"/>
        <v>330962.16935817618</v>
      </c>
      <c r="AJ80" s="78">
        <f t="shared" si="26"/>
        <v>168868.04314755634</v>
      </c>
      <c r="AK80" s="78">
        <f t="shared" si="26"/>
        <v>72631.519521270209</v>
      </c>
      <c r="AL80" s="77">
        <f t="shared" si="27"/>
        <v>12.473808971934519</v>
      </c>
      <c r="AM80" s="77">
        <f t="shared" si="28"/>
        <v>0.42794300036642391</v>
      </c>
      <c r="AN80" s="77">
        <f t="shared" si="29"/>
        <v>0.52666774137972516</v>
      </c>
      <c r="AO80" s="77">
        <f t="shared" si="30"/>
        <v>0.2687236158990941</v>
      </c>
      <c r="AP80" s="77">
        <f t="shared" si="31"/>
        <v>0.11558021393631462</v>
      </c>
      <c r="AQ80" s="77">
        <f t="shared" si="36"/>
        <v>13.812723543516075</v>
      </c>
      <c r="AR80" s="77">
        <v>0</v>
      </c>
      <c r="AS80" s="77">
        <v>0</v>
      </c>
      <c r="AT80" s="77">
        <f t="shared" si="32"/>
        <v>13.81</v>
      </c>
      <c r="AU80" s="221"/>
      <c r="AV80" s="76">
        <v>867.44</v>
      </c>
      <c r="AW80" s="76">
        <f t="shared" si="33"/>
        <v>1969.91</v>
      </c>
      <c r="AY80" s="24"/>
      <c r="BA80" s="24"/>
    </row>
    <row r="81" spans="1:53" x14ac:dyDescent="0.35">
      <c r="A81" s="75" t="s">
        <v>104</v>
      </c>
      <c r="B81" s="74">
        <v>304</v>
      </c>
      <c r="C81" s="75" t="s">
        <v>108</v>
      </c>
      <c r="D81" s="138">
        <f>'Under 2s 2026-27 rates'!D77</f>
        <v>13.32</v>
      </c>
      <c r="E81" s="138">
        <f t="shared" si="34"/>
        <v>13.32</v>
      </c>
      <c r="F81" s="76">
        <f>ACA!W88</f>
        <v>1.2365119670538425</v>
      </c>
      <c r="G81" s="76">
        <f>'Formula factor data'!AH85</f>
        <v>640.80999999999995</v>
      </c>
      <c r="H81" s="76">
        <f>'Formula factor data'!AI85</f>
        <v>146.70888897697094</v>
      </c>
      <c r="I81" s="76">
        <f>'Formula factor data'!AJ85</f>
        <v>0</v>
      </c>
      <c r="J81" s="76">
        <f>'Formula factor data'!AK85</f>
        <v>1.8548687631850072</v>
      </c>
      <c r="K81" s="76">
        <f>'Formula factor data'!AL85</f>
        <v>30.369546190452827</v>
      </c>
      <c r="L81" s="76">
        <f>'Formula factor data'!AM85</f>
        <v>57.343739390668688</v>
      </c>
      <c r="M81" s="76">
        <f>'Formula factor data'!AN85</f>
        <v>107.33088063582396</v>
      </c>
      <c r="N81" s="76">
        <f>'Formula factor data'!AO85</f>
        <v>107.07937300691752</v>
      </c>
      <c r="O81" s="76">
        <f>'Formula factor data'!AP85</f>
        <v>422.19699122791104</v>
      </c>
      <c r="P81" s="76">
        <f>'Formula factor data'!AQ85</f>
        <v>8.8784026864550061</v>
      </c>
      <c r="Q81" s="77">
        <f>$F81*'National calculations'!$E$66</f>
        <v>11.921706753455268</v>
      </c>
      <c r="R81" s="77">
        <f>$F81*'National calculations'!$E$67</f>
        <v>2.2171714630161161</v>
      </c>
      <c r="S81" s="77">
        <f>$F81*'National calculations'!$E$75</f>
        <v>2.3776541580256367</v>
      </c>
      <c r="T81" s="77">
        <f>$F81*'National calculations'!$E$76</f>
        <v>1.8049345433187314</v>
      </c>
      <c r="U81" s="77">
        <f>$F81*'National calculations'!$E$77</f>
        <v>1.7008037042811117</v>
      </c>
      <c r="V81" s="77">
        <f>$F81*'National calculations'!$E$78</f>
        <v>1.5446074457246837</v>
      </c>
      <c r="W81" s="77">
        <f>$F81*'National calculations'!$E$79</f>
        <v>0.98924297085738189</v>
      </c>
      <c r="X81" s="77">
        <f>$F81*'National calculations'!$E$80</f>
        <v>0.81569157246135027</v>
      </c>
      <c r="Y81" s="77">
        <f>$F81*'National calculations'!$E$69</f>
        <v>0.95828589646086093</v>
      </c>
      <c r="Z81" s="77">
        <f>$F81*'National calculations'!$E$70</f>
        <v>5.7713826141679583</v>
      </c>
      <c r="AA81" s="78">
        <f t="shared" si="25"/>
        <v>4354542.8756685518</v>
      </c>
      <c r="AB81" s="78">
        <f t="shared" si="25"/>
        <v>185408.89434600758</v>
      </c>
      <c r="AC81" s="78">
        <f t="shared" si="25"/>
        <v>0</v>
      </c>
      <c r="AD81" s="78">
        <f t="shared" si="25"/>
        <v>1908.3125212774412</v>
      </c>
      <c r="AE81" s="78">
        <f t="shared" si="25"/>
        <v>29442.002895093337</v>
      </c>
      <c r="AF81" s="78">
        <f t="shared" si="25"/>
        <v>50486.933092257932</v>
      </c>
      <c r="AG81" s="78">
        <f t="shared" si="25"/>
        <v>60520.50195820527</v>
      </c>
      <c r="AH81" s="78">
        <f t="shared" si="15"/>
        <v>49785.933023327176</v>
      </c>
      <c r="AI81" s="78">
        <f t="shared" si="35"/>
        <v>192143.68349016117</v>
      </c>
      <c r="AJ81" s="78">
        <f t="shared" si="26"/>
        <v>230613.69066649268</v>
      </c>
      <c r="AK81" s="78">
        <f t="shared" si="26"/>
        <v>29207.175576527454</v>
      </c>
      <c r="AL81" s="77">
        <f t="shared" si="27"/>
        <v>11.921706753455267</v>
      </c>
      <c r="AM81" s="77">
        <f t="shared" si="28"/>
        <v>0.50760562726945524</v>
      </c>
      <c r="AN81" s="77">
        <f t="shared" si="29"/>
        <v>0.52604388439894234</v>
      </c>
      <c r="AO81" s="77">
        <f t="shared" si="30"/>
        <v>0.63136565007087431</v>
      </c>
      <c r="AP81" s="77">
        <f t="shared" si="31"/>
        <v>7.9962327220531065E-2</v>
      </c>
      <c r="AQ81" s="77">
        <f t="shared" si="36"/>
        <v>13.666684242415069</v>
      </c>
      <c r="AR81" s="77">
        <v>0</v>
      </c>
      <c r="AS81" s="77">
        <v>0</v>
      </c>
      <c r="AT81" s="77">
        <f t="shared" si="32"/>
        <v>13.67</v>
      </c>
      <c r="AU81" s="221"/>
      <c r="AV81" s="76">
        <v>504.2</v>
      </c>
      <c r="AW81" s="76">
        <f t="shared" si="33"/>
        <v>1145.01</v>
      </c>
      <c r="AY81" s="24"/>
      <c r="BA81" s="24"/>
    </row>
    <row r="82" spans="1:53" x14ac:dyDescent="0.35">
      <c r="A82" s="75" t="s">
        <v>104</v>
      </c>
      <c r="B82" s="74">
        <v>305</v>
      </c>
      <c r="C82" s="75" t="s">
        <v>109</v>
      </c>
      <c r="D82" s="138">
        <f>'Under 2s 2026-27 rates'!D78</f>
        <v>13.11</v>
      </c>
      <c r="E82" s="138">
        <f t="shared" si="34"/>
        <v>13.11</v>
      </c>
      <c r="F82" s="76">
        <f>ACA!W89</f>
        <v>1.2909883504229209</v>
      </c>
      <c r="G82" s="76">
        <f>'Formula factor data'!AH86</f>
        <v>1637.92</v>
      </c>
      <c r="H82" s="76">
        <f>'Formula factor data'!AI86</f>
        <v>239.62385337243404</v>
      </c>
      <c r="I82" s="76">
        <f>'Formula factor data'!AJ86</f>
        <v>8.0324066652604937</v>
      </c>
      <c r="J82" s="76">
        <f>'Formula factor data'!AK86</f>
        <v>83.865235182450974</v>
      </c>
      <c r="K82" s="76">
        <f>'Formula factor data'!AL86</f>
        <v>57.436026154819665</v>
      </c>
      <c r="L82" s="76">
        <f>'Formula factor data'!AM86</f>
        <v>69.700561063066857</v>
      </c>
      <c r="M82" s="76">
        <f>'Formula factor data'!AN86</f>
        <v>144.15147015397596</v>
      </c>
      <c r="N82" s="76">
        <f>'Formula factor data'!AO86</f>
        <v>93.193191309850235</v>
      </c>
      <c r="O82" s="76">
        <f>'Formula factor data'!AP86</f>
        <v>336.640307661088</v>
      </c>
      <c r="P82" s="76">
        <f>'Formula factor data'!AQ86</f>
        <v>25.979160169901611</v>
      </c>
      <c r="Q82" s="77">
        <f>$F82*'National calculations'!$E$66</f>
        <v>12.446935368154701</v>
      </c>
      <c r="R82" s="77">
        <f>$F82*'National calculations'!$E$67</f>
        <v>2.3148522666253442</v>
      </c>
      <c r="S82" s="77">
        <f>$F82*'National calculations'!$E$75</f>
        <v>2.4824052666948893</v>
      </c>
      <c r="T82" s="77">
        <f>$F82*'National calculations'!$E$76</f>
        <v>1.8844536331114483</v>
      </c>
      <c r="U82" s="77">
        <f>$F82*'National calculations'!$E$77</f>
        <v>1.7757351542780953</v>
      </c>
      <c r="V82" s="77">
        <f>$F82*'National calculations'!$E$78</f>
        <v>1.6126574360280665</v>
      </c>
      <c r="W82" s="77">
        <f>$F82*'National calculations'!$E$79</f>
        <v>1.0328255489168519</v>
      </c>
      <c r="X82" s="77">
        <f>$F82*'National calculations'!$E$80</f>
        <v>0.85162808419459746</v>
      </c>
      <c r="Y82" s="77">
        <f>$F82*'National calculations'!$E$69</f>
        <v>1.0005046143250851</v>
      </c>
      <c r="Z82" s="77">
        <f>$F82*'National calculations'!$E$70</f>
        <v>6.0256495038028062</v>
      </c>
      <c r="AA82" s="78">
        <f t="shared" si="25"/>
        <v>11620638.095578533</v>
      </c>
      <c r="AB82" s="78">
        <f t="shared" si="25"/>
        <v>316175.47746650648</v>
      </c>
      <c r="AC82" s="78">
        <f t="shared" si="25"/>
        <v>11365.622507744334</v>
      </c>
      <c r="AD82" s="78">
        <f t="shared" si="25"/>
        <v>90082.883864849995</v>
      </c>
      <c r="AE82" s="78">
        <f t="shared" si="25"/>
        <v>58134.96733613516</v>
      </c>
      <c r="AF82" s="78">
        <f t="shared" si="25"/>
        <v>64069.783013399348</v>
      </c>
      <c r="AG82" s="78">
        <f t="shared" si="25"/>
        <v>84863.493134702308</v>
      </c>
      <c r="AH82" s="78">
        <f t="shared" si="15"/>
        <v>45238.585215857376</v>
      </c>
      <c r="AI82" s="78">
        <f t="shared" si="35"/>
        <v>353755.33507268853</v>
      </c>
      <c r="AJ82" s="78">
        <f t="shared" si="26"/>
        <v>191981.80327415885</v>
      </c>
      <c r="AK82" s="78">
        <f t="shared" si="26"/>
        <v>89228.548744579311</v>
      </c>
      <c r="AL82" s="77">
        <f t="shared" si="27"/>
        <v>12.446935368154701</v>
      </c>
      <c r="AM82" s="77">
        <f t="shared" si="28"/>
        <v>0.33865745586883239</v>
      </c>
      <c r="AN82" s="77">
        <f t="shared" si="29"/>
        <v>0.3789094674125511</v>
      </c>
      <c r="AO82" s="77">
        <f t="shared" si="30"/>
        <v>0.20563286435401898</v>
      </c>
      <c r="AP82" s="77">
        <f t="shared" si="31"/>
        <v>9.5573235314900126E-2</v>
      </c>
      <c r="AQ82" s="77">
        <f t="shared" si="36"/>
        <v>13.465708391105006</v>
      </c>
      <c r="AR82" s="77">
        <v>0</v>
      </c>
      <c r="AS82" s="77">
        <v>0</v>
      </c>
      <c r="AT82" s="77">
        <f t="shared" si="32"/>
        <v>13.47</v>
      </c>
      <c r="AU82" s="221"/>
      <c r="AV82" s="76">
        <v>1288.74</v>
      </c>
      <c r="AW82" s="76">
        <f t="shared" si="33"/>
        <v>2926.66</v>
      </c>
      <c r="AY82" s="24"/>
      <c r="BA82" s="24"/>
    </row>
    <row r="83" spans="1:53" x14ac:dyDescent="0.35">
      <c r="A83" s="75" t="s">
        <v>104</v>
      </c>
      <c r="B83" s="74">
        <v>306</v>
      </c>
      <c r="C83" s="75" t="s">
        <v>110</v>
      </c>
      <c r="D83" s="138">
        <f>'Under 2s 2026-27 rates'!D79</f>
        <v>14.34</v>
      </c>
      <c r="E83" s="138">
        <f t="shared" si="34"/>
        <v>14.34</v>
      </c>
      <c r="F83" s="76">
        <f>ACA!W90</f>
        <v>1.3489436615633843</v>
      </c>
      <c r="G83" s="76">
        <f>'Formula factor data'!AH87</f>
        <v>1791.82</v>
      </c>
      <c r="H83" s="76">
        <f>'Formula factor data'!AI87</f>
        <v>482.89699869729611</v>
      </c>
      <c r="I83" s="76">
        <f>'Formula factor data'!AJ87</f>
        <v>10.394219075052009</v>
      </c>
      <c r="J83" s="76">
        <f>'Formula factor data'!AK87</f>
        <v>9.677376380220835</v>
      </c>
      <c r="K83" s="76">
        <f>'Formula factor data'!AL87</f>
        <v>124.87399743959034</v>
      </c>
      <c r="L83" s="76">
        <f>'Formula factor data'!AM87</f>
        <v>109.31851096175387</v>
      </c>
      <c r="M83" s="76">
        <f>'Formula factor data'!AN87</f>
        <v>305.30330372859652</v>
      </c>
      <c r="N83" s="76">
        <f>'Formula factor data'!AO87</f>
        <v>385.3746327412386</v>
      </c>
      <c r="O83" s="76">
        <f>'Formula factor data'!AP87</f>
        <v>682.95077620792586</v>
      </c>
      <c r="P83" s="76">
        <f>'Formula factor data'!AQ87</f>
        <v>31.8638540089303</v>
      </c>
      <c r="Q83" s="77">
        <f>$F83*'National calculations'!$E$66</f>
        <v>13.005705717840916</v>
      </c>
      <c r="R83" s="77">
        <f>$F83*'National calculations'!$E$67</f>
        <v>2.4187710845701607</v>
      </c>
      <c r="S83" s="77">
        <f>$F83*'National calculations'!$E$75</f>
        <v>2.593845907937621</v>
      </c>
      <c r="T83" s="77">
        <f>$F83*'National calculations'!$E$76</f>
        <v>1.9690509082154202</v>
      </c>
      <c r="U83" s="77">
        <f>$F83*'National calculations'!$E$77</f>
        <v>1.8554518173568377</v>
      </c>
      <c r="V83" s="77">
        <f>$F83*'National calculations'!$E$78</f>
        <v>1.6850531810689655</v>
      </c>
      <c r="W83" s="77">
        <f>$F83*'National calculations'!$E$79</f>
        <v>1.0791913631565286</v>
      </c>
      <c r="X83" s="77">
        <f>$F83*'National calculations'!$E$80</f>
        <v>0.88985954505889242</v>
      </c>
      <c r="Y83" s="77">
        <f>$F83*'National calculations'!$E$69</f>
        <v>1.0454194706068509</v>
      </c>
      <c r="Z83" s="77">
        <f>$F83*'National calculations'!$E$70</f>
        <v>6.2961541847334033</v>
      </c>
      <c r="AA83" s="78">
        <f t="shared" si="25"/>
        <v>13283213.663024774</v>
      </c>
      <c r="AB83" s="78">
        <f t="shared" si="25"/>
        <v>665769.85944659857</v>
      </c>
      <c r="AC83" s="78">
        <f t="shared" si="25"/>
        <v>15367.771489997565</v>
      </c>
      <c r="AD83" s="78">
        <f t="shared" si="25"/>
        <v>10861.490647851286</v>
      </c>
      <c r="AE83" s="78">
        <f t="shared" si="25"/>
        <v>132067.68072924356</v>
      </c>
      <c r="AF83" s="78">
        <f t="shared" si="25"/>
        <v>104998.27764812078</v>
      </c>
      <c r="AG83" s="78">
        <f t="shared" si="25"/>
        <v>187803.99246042178</v>
      </c>
      <c r="AH83" s="78">
        <f t="shared" si="15"/>
        <v>195469.69835996313</v>
      </c>
      <c r="AI83" s="78">
        <f t="shared" si="35"/>
        <v>646568.9113355981</v>
      </c>
      <c r="AJ83" s="78">
        <f t="shared" si="26"/>
        <v>406962.92218088184</v>
      </c>
      <c r="AK83" s="78">
        <f t="shared" si="26"/>
        <v>114353.25052323462</v>
      </c>
      <c r="AL83" s="77">
        <f t="shared" si="27"/>
        <v>13.005705717840915</v>
      </c>
      <c r="AM83" s="77">
        <f t="shared" si="28"/>
        <v>0.65186084387646881</v>
      </c>
      <c r="AN83" s="77">
        <f t="shared" si="29"/>
        <v>0.63306103481141307</v>
      </c>
      <c r="AO83" s="77">
        <f t="shared" si="30"/>
        <v>0.39846080460862576</v>
      </c>
      <c r="AP83" s="77">
        <f t="shared" si="31"/>
        <v>0.11196422506728394</v>
      </c>
      <c r="AQ83" s="77">
        <f t="shared" si="36"/>
        <v>14.801052626204706</v>
      </c>
      <c r="AR83" s="77">
        <v>0</v>
      </c>
      <c r="AS83" s="77">
        <v>0</v>
      </c>
      <c r="AT83" s="77">
        <f t="shared" si="32"/>
        <v>14.8</v>
      </c>
      <c r="AU83" s="221"/>
      <c r="AV83" s="76">
        <v>1409.83</v>
      </c>
      <c r="AW83" s="76">
        <f t="shared" si="33"/>
        <v>3201.6499999999996</v>
      </c>
      <c r="AY83" s="24"/>
      <c r="BA83" s="24"/>
    </row>
    <row r="84" spans="1:53" x14ac:dyDescent="0.35">
      <c r="A84" s="75" t="s">
        <v>104</v>
      </c>
      <c r="B84" s="74">
        <v>307</v>
      </c>
      <c r="C84" s="75" t="s">
        <v>111</v>
      </c>
      <c r="D84" s="138">
        <f>'Under 2s 2026-27 rates'!D80</f>
        <v>13.61</v>
      </c>
      <c r="E84" s="138">
        <f t="shared" si="34"/>
        <v>13.61</v>
      </c>
      <c r="F84" s="76">
        <f>ACA!W91</f>
        <v>1.2633380653399959</v>
      </c>
      <c r="G84" s="76">
        <f>'Formula factor data'!AH88</f>
        <v>946.18</v>
      </c>
      <c r="H84" s="76">
        <f>'Formula factor data'!AI88</f>
        <v>250.23497779514688</v>
      </c>
      <c r="I84" s="76">
        <f>'Formula factor data'!AJ88</f>
        <v>0</v>
      </c>
      <c r="J84" s="76">
        <f>'Formula factor data'!AK88</f>
        <v>19.422660619096604</v>
      </c>
      <c r="K84" s="76">
        <f>'Formula factor data'!AL88</f>
        <v>42.42900121574862</v>
      </c>
      <c r="L84" s="76">
        <f>'Formula factor data'!AM88</f>
        <v>69.594180304872339</v>
      </c>
      <c r="M84" s="76">
        <f>'Formula factor data'!AN88</f>
        <v>137.28591321425233</v>
      </c>
      <c r="N84" s="76">
        <f>'Formula factor data'!AO88</f>
        <v>139.23260357243055</v>
      </c>
      <c r="O84" s="76">
        <f>'Formula factor data'!AP88</f>
        <v>583.70508560286999</v>
      </c>
      <c r="P84" s="76">
        <f>'Formula factor data'!AQ88</f>
        <v>13.380495406233109</v>
      </c>
      <c r="Q84" s="77">
        <f>$F84*'National calculations'!$E$66</f>
        <v>12.180347903422371</v>
      </c>
      <c r="R84" s="77">
        <f>$F84*'National calculations'!$E$67</f>
        <v>2.2652729461953203</v>
      </c>
      <c r="S84" s="77">
        <f>$F84*'National calculations'!$E$75</f>
        <v>2.429237309530146</v>
      </c>
      <c r="T84" s="77">
        <f>$F84*'National calculations'!$E$76</f>
        <v>1.8440925561396726</v>
      </c>
      <c r="U84" s="77">
        <f>$F84*'National calculations'!$E$77</f>
        <v>1.7377026009777681</v>
      </c>
      <c r="V84" s="77">
        <f>$F84*'National calculations'!$E$78</f>
        <v>1.5781176682349123</v>
      </c>
      <c r="W84" s="77">
        <f>$F84*'National calculations'!$E$79</f>
        <v>1.01070457403809</v>
      </c>
      <c r="X84" s="77">
        <f>$F84*'National calculations'!$E$80</f>
        <v>0.83338798210158338</v>
      </c>
      <c r="Y84" s="77">
        <f>$F84*'National calculations'!$E$69</f>
        <v>0.97907588663454626</v>
      </c>
      <c r="Z84" s="77">
        <f>$F84*'National calculations'!$E$70</f>
        <v>5.8965926253767904</v>
      </c>
      <c r="AA84" s="78">
        <f t="shared" si="25"/>
        <v>6569136.9001783021</v>
      </c>
      <c r="AB84" s="78">
        <f t="shared" si="25"/>
        <v>323104.79947294574</v>
      </c>
      <c r="AC84" s="78">
        <f t="shared" si="25"/>
        <v>0</v>
      </c>
      <c r="AD84" s="78">
        <f t="shared" si="25"/>
        <v>20415.794804818834</v>
      </c>
      <c r="AE84" s="78">
        <f t="shared" si="25"/>
        <v>42025.521888612297</v>
      </c>
      <c r="AF84" s="78">
        <f t="shared" si="25"/>
        <v>62601.849160903759</v>
      </c>
      <c r="AG84" s="78">
        <f t="shared" si="25"/>
        <v>79090.635248885417</v>
      </c>
      <c r="AH84" s="78">
        <f t="shared" si="15"/>
        <v>66139.823764367233</v>
      </c>
      <c r="AI84" s="78">
        <f t="shared" si="35"/>
        <v>270273.62486758758</v>
      </c>
      <c r="AJ84" s="78">
        <f t="shared" si="26"/>
        <v>325750.19730524253</v>
      </c>
      <c r="AK84" s="78">
        <f t="shared" si="26"/>
        <v>44972.618405680842</v>
      </c>
      <c r="AL84" s="77">
        <f t="shared" si="27"/>
        <v>12.180347903422371</v>
      </c>
      <c r="AM84" s="77">
        <f t="shared" si="28"/>
        <v>0.59909375107393192</v>
      </c>
      <c r="AN84" s="77">
        <f t="shared" si="29"/>
        <v>0.50113535918499907</v>
      </c>
      <c r="AO84" s="77">
        <f t="shared" si="30"/>
        <v>0.60399878904618964</v>
      </c>
      <c r="AP84" s="77">
        <f t="shared" si="31"/>
        <v>8.3387231326261579E-2</v>
      </c>
      <c r="AQ84" s="77">
        <f t="shared" si="36"/>
        <v>13.967963034053755</v>
      </c>
      <c r="AR84" s="77">
        <v>0</v>
      </c>
      <c r="AS84" s="77">
        <v>0</v>
      </c>
      <c r="AT84" s="77">
        <f t="shared" si="32"/>
        <v>13.97</v>
      </c>
      <c r="AU84" s="221"/>
      <c r="AV84" s="76">
        <v>744.47</v>
      </c>
      <c r="AW84" s="76">
        <f t="shared" si="33"/>
        <v>1690.65</v>
      </c>
      <c r="AY84" s="24"/>
      <c r="BA84" s="24"/>
    </row>
    <row r="85" spans="1:53" x14ac:dyDescent="0.35">
      <c r="A85" s="75" t="s">
        <v>104</v>
      </c>
      <c r="B85" s="74">
        <v>308</v>
      </c>
      <c r="C85" s="75" t="s">
        <v>112</v>
      </c>
      <c r="D85" s="138">
        <f>'Under 2s 2026-27 rates'!D81</f>
        <v>13.91</v>
      </c>
      <c r="E85" s="138">
        <f t="shared" si="34"/>
        <v>13.91</v>
      </c>
      <c r="F85" s="76">
        <f>ACA!W92</f>
        <v>1.2568823103278388</v>
      </c>
      <c r="G85" s="76">
        <f>'Formula factor data'!AH89</f>
        <v>802.13</v>
      </c>
      <c r="H85" s="76">
        <f>'Formula factor data'!AI89</f>
        <v>258.58657469839994</v>
      </c>
      <c r="I85" s="76">
        <f>'Formula factor data'!AJ89</f>
        <v>0</v>
      </c>
      <c r="J85" s="76">
        <f>'Formula factor data'!AK89</f>
        <v>38.75437691001698</v>
      </c>
      <c r="K85" s="76">
        <f>'Formula factor data'!AL89</f>
        <v>132.09950764006791</v>
      </c>
      <c r="L85" s="76">
        <f>'Formula factor data'!AM89</f>
        <v>116.45768081494059</v>
      </c>
      <c r="M85" s="76">
        <f>'Formula factor data'!AN89</f>
        <v>129.33689643463495</v>
      </c>
      <c r="N85" s="76">
        <f>'Formula factor data'!AO89</f>
        <v>108.16984719864178</v>
      </c>
      <c r="O85" s="76">
        <f>'Formula factor data'!AP89</f>
        <v>411.35586884100098</v>
      </c>
      <c r="P85" s="76">
        <f>'Formula factor data'!AQ89</f>
        <v>15.777255252570408</v>
      </c>
      <c r="Q85" s="77">
        <f>$F85*'National calculations'!$E$66</f>
        <v>12.118105385616044</v>
      </c>
      <c r="R85" s="77">
        <f>$F85*'National calculations'!$E$67</f>
        <v>2.2536972266175455</v>
      </c>
      <c r="S85" s="77">
        <f>$F85*'National calculations'!$E$75</f>
        <v>2.4168237194017603</v>
      </c>
      <c r="T85" s="77">
        <f>$F85*'National calculations'!$E$76</f>
        <v>1.8346691008597302</v>
      </c>
      <c r="U85" s="77">
        <f>$F85*'National calculations'!$E$77</f>
        <v>1.7288228065793609</v>
      </c>
      <c r="V85" s="77">
        <f>$F85*'National calculations'!$E$78</f>
        <v>1.5700533651588078</v>
      </c>
      <c r="W85" s="77">
        <f>$F85*'National calculations'!$E$79</f>
        <v>1.0055397956635064</v>
      </c>
      <c r="X85" s="77">
        <f>$F85*'National calculations'!$E$80</f>
        <v>0.82912930519622485</v>
      </c>
      <c r="Y85" s="77">
        <f>$F85*'National calculations'!$E$69</f>
        <v>0.97407273329354249</v>
      </c>
      <c r="Z85" s="77">
        <f>$F85*'National calculations'!$E$70</f>
        <v>5.8664605819908582</v>
      </c>
      <c r="AA85" s="78">
        <f t="shared" si="25"/>
        <v>5540568.6475895923</v>
      </c>
      <c r="AB85" s="78">
        <f t="shared" si="25"/>
        <v>332182.23235583934</v>
      </c>
      <c r="AC85" s="78">
        <f t="shared" si="25"/>
        <v>0</v>
      </c>
      <c r="AD85" s="78">
        <f t="shared" si="25"/>
        <v>40527.830968731563</v>
      </c>
      <c r="AE85" s="78">
        <f t="shared" si="25"/>
        <v>130174.68568125075</v>
      </c>
      <c r="AF85" s="78">
        <f t="shared" si="25"/>
        <v>104221.52098739005</v>
      </c>
      <c r="AG85" s="78">
        <f t="shared" si="25"/>
        <v>74130.435955201916</v>
      </c>
      <c r="AH85" s="78">
        <f t="shared" si="15"/>
        <v>51121.470443065249</v>
      </c>
      <c r="AI85" s="78">
        <f t="shared" si="35"/>
        <v>400175.94403563952</v>
      </c>
      <c r="AJ85" s="78">
        <f t="shared" si="26"/>
        <v>228393.60524542746</v>
      </c>
      <c r="AK85" s="78">
        <f t="shared" si="26"/>
        <v>52757.288237791137</v>
      </c>
      <c r="AL85" s="77">
        <f t="shared" si="27"/>
        <v>12.118105385616042</v>
      </c>
      <c r="AM85" s="77">
        <f t="shared" si="28"/>
        <v>0.72653540727602084</v>
      </c>
      <c r="AN85" s="77">
        <f t="shared" si="29"/>
        <v>0.87524847557334629</v>
      </c>
      <c r="AO85" s="77">
        <f t="shared" si="30"/>
        <v>0.49953316235310208</v>
      </c>
      <c r="AP85" s="77">
        <f t="shared" si="31"/>
        <v>0.11538858543030744</v>
      </c>
      <c r="AQ85" s="77">
        <f t="shared" si="36"/>
        <v>14.334811016248819</v>
      </c>
      <c r="AR85" s="77">
        <v>0</v>
      </c>
      <c r="AS85" s="77">
        <v>0</v>
      </c>
      <c r="AT85" s="77">
        <f t="shared" si="32"/>
        <v>14.33</v>
      </c>
      <c r="AU85" s="221"/>
      <c r="AV85" s="76">
        <v>631.12</v>
      </c>
      <c r="AW85" s="76">
        <f t="shared" si="33"/>
        <v>1433.25</v>
      </c>
      <c r="AY85" s="24"/>
      <c r="BA85" s="24"/>
    </row>
    <row r="86" spans="1:53" x14ac:dyDescent="0.35">
      <c r="A86" s="75" t="s">
        <v>104</v>
      </c>
      <c r="B86" s="74">
        <v>203</v>
      </c>
      <c r="C86" s="75" t="s">
        <v>113</v>
      </c>
      <c r="D86" s="138">
        <f>'Under 2s 2026-27 rates'!D82</f>
        <v>16.04</v>
      </c>
      <c r="E86" s="138">
        <f t="shared" si="34"/>
        <v>16.04</v>
      </c>
      <c r="F86" s="76">
        <f>ACA!W93</f>
        <v>1.4892756699976413</v>
      </c>
      <c r="G86" s="76">
        <f>'Formula factor data'!AH90</f>
        <v>1069.1600000000001</v>
      </c>
      <c r="H86" s="76">
        <f>'Formula factor data'!AI90</f>
        <v>324.02854026918249</v>
      </c>
      <c r="I86" s="76">
        <f>'Formula factor data'!AJ90</f>
        <v>0</v>
      </c>
      <c r="J86" s="76">
        <f>'Formula factor data'!AK90</f>
        <v>31.017838208520455</v>
      </c>
      <c r="K86" s="76">
        <f>'Formula factor data'!AL90</f>
        <v>96.019258142169363</v>
      </c>
      <c r="L86" s="76">
        <f>'Formula factor data'!AM90</f>
        <v>96.556714670065148</v>
      </c>
      <c r="M86" s="76">
        <f>'Formula factor data'!AN90</f>
        <v>318.70739543633943</v>
      </c>
      <c r="N86" s="76">
        <f>'Formula factor data'!AO90</f>
        <v>200.97846219201361</v>
      </c>
      <c r="O86" s="76">
        <f>'Formula factor data'!AP90</f>
        <v>377.52167578452008</v>
      </c>
      <c r="P86" s="76">
        <f>'Formula factor data'!AQ90</f>
        <v>21.199011864131322</v>
      </c>
      <c r="Q86" s="77">
        <f>$F86*'National calculations'!$E$66</f>
        <v>14.358702775089593</v>
      </c>
      <c r="R86" s="77">
        <f>$F86*'National calculations'!$E$67</f>
        <v>2.6703983496014123</v>
      </c>
      <c r="S86" s="77">
        <f>$F86*'National calculations'!$E$75</f>
        <v>2.8636863884570234</v>
      </c>
      <c r="T86" s="77">
        <f>$F86*'National calculations'!$E$76</f>
        <v>2.1738933167848931</v>
      </c>
      <c r="U86" s="77">
        <f>$F86*'National calculations'!$E$77</f>
        <v>2.0484763946626874</v>
      </c>
      <c r="V86" s="77">
        <f>$F86*'National calculations'!$E$78</f>
        <v>1.8603510114793798</v>
      </c>
      <c r="W86" s="77">
        <f>$F86*'National calculations'!$E$79</f>
        <v>1.1914607601609515</v>
      </c>
      <c r="X86" s="77">
        <f>$F86*'National calculations'!$E$80</f>
        <v>0.9824325566239428</v>
      </c>
      <c r="Y86" s="77">
        <f>$F86*'National calculations'!$E$69</f>
        <v>1.1541755425961804</v>
      </c>
      <c r="Z86" s="77">
        <f>$F86*'National calculations'!$E$70</f>
        <v>6.9511496358639429</v>
      </c>
      <c r="AA86" s="78">
        <f t="shared" si="25"/>
        <v>8750497.8756384309</v>
      </c>
      <c r="AB86" s="78">
        <f t="shared" si="25"/>
        <v>493212.60912039038</v>
      </c>
      <c r="AC86" s="78">
        <f t="shared" si="25"/>
        <v>0</v>
      </c>
      <c r="AD86" s="78">
        <f t="shared" si="25"/>
        <v>38434.798574092099</v>
      </c>
      <c r="AE86" s="78">
        <f t="shared" si="25"/>
        <v>112115.11473023648</v>
      </c>
      <c r="AF86" s="78">
        <f t="shared" si="25"/>
        <v>102388.74762690149</v>
      </c>
      <c r="AG86" s="78">
        <f t="shared" si="25"/>
        <v>216444.5927122338</v>
      </c>
      <c r="AH86" s="78">
        <f t="shared" si="15"/>
        <v>112545.23712945957</v>
      </c>
      <c r="AI86" s="78">
        <f t="shared" si="35"/>
        <v>581928.49077292345</v>
      </c>
      <c r="AJ86" s="78">
        <f t="shared" si="26"/>
        <v>248363.98244453809</v>
      </c>
      <c r="AK86" s="78">
        <f t="shared" si="26"/>
        <v>83993.777052018151</v>
      </c>
      <c r="AL86" s="77">
        <f t="shared" si="27"/>
        <v>14.358702775089593</v>
      </c>
      <c r="AM86" s="77">
        <f t="shared" si="28"/>
        <v>0.80931317965372773</v>
      </c>
      <c r="AN86" s="77">
        <f t="shared" si="29"/>
        <v>0.9548871794629451</v>
      </c>
      <c r="AO86" s="77">
        <f t="shared" si="30"/>
        <v>0.40754076563883579</v>
      </c>
      <c r="AP86" s="77">
        <f t="shared" si="31"/>
        <v>0.13782549253622642</v>
      </c>
      <c r="AQ86" s="77">
        <f t="shared" si="36"/>
        <v>16.668269392381326</v>
      </c>
      <c r="AR86" s="77">
        <v>0</v>
      </c>
      <c r="AS86" s="77">
        <v>0</v>
      </c>
      <c r="AT86" s="77">
        <f t="shared" si="32"/>
        <v>16.670000000000002</v>
      </c>
      <c r="AU86" s="221"/>
      <c r="AV86" s="76">
        <v>841.23</v>
      </c>
      <c r="AW86" s="76">
        <f t="shared" si="33"/>
        <v>1910.39</v>
      </c>
      <c r="AY86" s="24"/>
      <c r="BA86" s="24"/>
    </row>
    <row r="87" spans="1:53" x14ac:dyDescent="0.35">
      <c r="A87" s="75" t="s">
        <v>104</v>
      </c>
      <c r="B87" s="74">
        <v>310</v>
      </c>
      <c r="C87" s="75" t="s">
        <v>114</v>
      </c>
      <c r="D87" s="138">
        <f>'Under 2s 2026-27 rates'!D83</f>
        <v>13.15</v>
      </c>
      <c r="E87" s="138">
        <f t="shared" si="34"/>
        <v>13.15</v>
      </c>
      <c r="F87" s="76">
        <f>ACA!W94</f>
        <v>1.2856392334491864</v>
      </c>
      <c r="G87" s="76">
        <f>'Formula factor data'!AH91</f>
        <v>666.91</v>
      </c>
      <c r="H87" s="76">
        <f>'Formula factor data'!AI91</f>
        <v>98.789671033757287</v>
      </c>
      <c r="I87" s="76">
        <f>'Formula factor data'!AJ91</f>
        <v>0</v>
      </c>
      <c r="J87" s="76">
        <f>'Formula factor data'!AK91</f>
        <v>0</v>
      </c>
      <c r="K87" s="76">
        <f>'Formula factor data'!AL91</f>
        <v>0</v>
      </c>
      <c r="L87" s="76">
        <f>'Formula factor data'!AM91</f>
        <v>15.241742952219502</v>
      </c>
      <c r="M87" s="76">
        <f>'Formula factor data'!AN91</f>
        <v>43.63158284673824</v>
      </c>
      <c r="N87" s="76">
        <f>'Formula factor data'!AO91</f>
        <v>90.571126389150493</v>
      </c>
      <c r="O87" s="76">
        <f>'Formula factor data'!AP91</f>
        <v>437.80135765740698</v>
      </c>
      <c r="P87" s="76">
        <f>'Formula factor data'!AQ91</f>
        <v>8.3267281807661853</v>
      </c>
      <c r="Q87" s="77">
        <f>$F87*'National calculations'!$E$66</f>
        <v>12.395362390577514</v>
      </c>
      <c r="R87" s="77">
        <f>$F87*'National calculations'!$E$67</f>
        <v>2.3052608434749824</v>
      </c>
      <c r="S87" s="77">
        <f>$F87*'National calculations'!$E$75</f>
        <v>2.4721195997921508</v>
      </c>
      <c r="T87" s="77">
        <f>$F87*'National calculations'!$E$76</f>
        <v>1.8766455356086398</v>
      </c>
      <c r="U87" s="77">
        <f>$F87*'National calculations'!$E$77</f>
        <v>1.7683775239389101</v>
      </c>
      <c r="V87" s="77">
        <f>$F87*'National calculations'!$E$78</f>
        <v>1.6059755064343169</v>
      </c>
      <c r="W87" s="77">
        <f>$F87*'National calculations'!$E$79</f>
        <v>1.0285461108624279</v>
      </c>
      <c r="X87" s="77">
        <f>$F87*'National calculations'!$E$80</f>
        <v>0.8480994247462128</v>
      </c>
      <c r="Y87" s="77">
        <f>$F87*'National calculations'!$E$69</f>
        <v>0.99635909572839687</v>
      </c>
      <c r="Z87" s="77">
        <f>$F87*'National calculations'!$E$70</f>
        <v>6.0006826603545225</v>
      </c>
      <c r="AA87" s="78">
        <f t="shared" si="25"/>
        <v>4711956.9451830285</v>
      </c>
      <c r="AB87" s="78">
        <f t="shared" si="25"/>
        <v>129809.49741312035</v>
      </c>
      <c r="AC87" s="78">
        <f t="shared" si="25"/>
        <v>0</v>
      </c>
      <c r="AD87" s="78">
        <f t="shared" si="25"/>
        <v>0</v>
      </c>
      <c r="AE87" s="78">
        <f t="shared" si="25"/>
        <v>0</v>
      </c>
      <c r="AF87" s="78">
        <f t="shared" si="25"/>
        <v>13952.383538280465</v>
      </c>
      <c r="AG87" s="78">
        <f t="shared" si="25"/>
        <v>25579.94406323713</v>
      </c>
      <c r="AH87" s="78">
        <f t="shared" si="15"/>
        <v>43783.592507875386</v>
      </c>
      <c r="AI87" s="78">
        <f t="shared" si="35"/>
        <v>83315.920109392988</v>
      </c>
      <c r="AJ87" s="78">
        <f t="shared" si="26"/>
        <v>248638.1979497931</v>
      </c>
      <c r="AK87" s="78">
        <f t="shared" si="26"/>
        <v>28480.650444731134</v>
      </c>
      <c r="AL87" s="77">
        <f t="shared" si="27"/>
        <v>12.395362390577514</v>
      </c>
      <c r="AM87" s="77">
        <f t="shared" si="28"/>
        <v>0.34147930061611814</v>
      </c>
      <c r="AN87" s="77">
        <f t="shared" si="29"/>
        <v>0.21917242340596468</v>
      </c>
      <c r="AO87" s="77">
        <f t="shared" si="30"/>
        <v>0.65407231084284001</v>
      </c>
      <c r="AP87" s="77">
        <f t="shared" si="31"/>
        <v>7.4921733684918515E-2</v>
      </c>
      <c r="AQ87" s="77">
        <f t="shared" si="36"/>
        <v>13.685008159127355</v>
      </c>
      <c r="AR87" s="77">
        <v>0</v>
      </c>
      <c r="AS87" s="77">
        <v>0</v>
      </c>
      <c r="AT87" s="77">
        <f t="shared" si="32"/>
        <v>13.69</v>
      </c>
      <c r="AU87" s="221"/>
      <c r="AV87" s="76">
        <v>524.74</v>
      </c>
      <c r="AW87" s="76">
        <f t="shared" si="33"/>
        <v>1191.6500000000001</v>
      </c>
      <c r="AY87" s="24"/>
      <c r="BA87" s="24"/>
    </row>
    <row r="88" spans="1:53" x14ac:dyDescent="0.35">
      <c r="A88" s="75" t="s">
        <v>104</v>
      </c>
      <c r="B88" s="74">
        <v>311</v>
      </c>
      <c r="C88" s="75" t="s">
        <v>115</v>
      </c>
      <c r="D88" s="138">
        <f>'Under 2s 2026-27 rates'!D84</f>
        <v>12.45</v>
      </c>
      <c r="E88" s="138">
        <f t="shared" si="34"/>
        <v>12.45</v>
      </c>
      <c r="F88" s="76">
        <f>ACA!W95</f>
        <v>1.1984892064160471</v>
      </c>
      <c r="G88" s="76">
        <f>'Formula factor data'!AH92</f>
        <v>1214.81</v>
      </c>
      <c r="H88" s="76">
        <f>'Formula factor data'!AI92</f>
        <v>223.70870823596934</v>
      </c>
      <c r="I88" s="76">
        <f>'Formula factor data'!AJ92</f>
        <v>10.321675805965651</v>
      </c>
      <c r="J88" s="76">
        <f>'Formula factor data'!AK92</f>
        <v>34.03956914733353</v>
      </c>
      <c r="K88" s="76">
        <f>'Formula factor data'!AL92</f>
        <v>38.578178366978008</v>
      </c>
      <c r="L88" s="76">
        <f>'Formula factor data'!AM92</f>
        <v>104.31480867731243</v>
      </c>
      <c r="M88" s="76">
        <f>'Formula factor data'!AN92</f>
        <v>159.80296655619162</v>
      </c>
      <c r="N88" s="76">
        <f>'Formula factor data'!AO92</f>
        <v>223.63630912925578</v>
      </c>
      <c r="O88" s="76">
        <f>'Formula factor data'!AP92</f>
        <v>374.58217574889795</v>
      </c>
      <c r="P88" s="76">
        <f>'Formula factor data'!AQ92</f>
        <v>24.654035718427462</v>
      </c>
      <c r="Q88" s="77">
        <f>$F88*'National calculations'!$E$66</f>
        <v>11.555114100607227</v>
      </c>
      <c r="R88" s="77">
        <f>$F88*'National calculations'!$E$67</f>
        <v>2.1489934088788192</v>
      </c>
      <c r="S88" s="77">
        <f>$F88*'National calculations'!$E$75</f>
        <v>2.3045412587259477</v>
      </c>
      <c r="T88" s="77">
        <f>$F88*'National calculations'!$E$76</f>
        <v>1.7494327803467047</v>
      </c>
      <c r="U88" s="77">
        <f>$F88*'National calculations'!$E$77</f>
        <v>1.6485039660959329</v>
      </c>
      <c r="V88" s="77">
        <f>$F88*'National calculations'!$E$78</f>
        <v>1.4971107447197762</v>
      </c>
      <c r="W88" s="77">
        <f>$F88*'National calculations'!$E$79</f>
        <v>0.95882373538232879</v>
      </c>
      <c r="X88" s="77">
        <f>$F88*'National calculations'!$E$80</f>
        <v>0.79060904496437667</v>
      </c>
      <c r="Y88" s="77">
        <f>$F88*'National calculations'!$E$69</f>
        <v>0.92881859146540524</v>
      </c>
      <c r="Z88" s="77">
        <f>$F88*'National calculations'!$E$70</f>
        <v>5.5939125163972934</v>
      </c>
      <c r="AA88" s="78">
        <f t="shared" si="25"/>
        <v>8001242.8515184382</v>
      </c>
      <c r="AB88" s="78">
        <f t="shared" si="25"/>
        <v>274026.66751949897</v>
      </c>
      <c r="AC88" s="78">
        <f t="shared" si="25"/>
        <v>13558.434819803508</v>
      </c>
      <c r="AD88" s="78">
        <f t="shared" si="25"/>
        <v>33943.464714277456</v>
      </c>
      <c r="AE88" s="78">
        <f t="shared" si="25"/>
        <v>36249.879624350157</v>
      </c>
      <c r="AF88" s="78">
        <f t="shared" si="25"/>
        <v>89017.36791538955</v>
      </c>
      <c r="AG88" s="78">
        <f t="shared" si="25"/>
        <v>87337.040071593452</v>
      </c>
      <c r="AH88" s="78">
        <f t="shared" si="15"/>
        <v>100781.06660462225</v>
      </c>
      <c r="AI88" s="78">
        <f t="shared" si="35"/>
        <v>360887.25375003635</v>
      </c>
      <c r="AJ88" s="78">
        <f t="shared" si="26"/>
        <v>198313.76665426881</v>
      </c>
      <c r="AK88" s="78">
        <f t="shared" si="26"/>
        <v>78610.135821459873</v>
      </c>
      <c r="AL88" s="77">
        <f t="shared" si="27"/>
        <v>11.555114100607225</v>
      </c>
      <c r="AM88" s="77">
        <f t="shared" si="28"/>
        <v>0.39573969551443677</v>
      </c>
      <c r="AN88" s="77">
        <f t="shared" si="29"/>
        <v>0.52118070553815055</v>
      </c>
      <c r="AO88" s="77">
        <f t="shared" si="30"/>
        <v>0.28639778143671707</v>
      </c>
      <c r="AP88" s="77">
        <f t="shared" si="31"/>
        <v>0.11352599911510222</v>
      </c>
      <c r="AQ88" s="77">
        <f t="shared" si="36"/>
        <v>12.871958282211631</v>
      </c>
      <c r="AR88" s="77">
        <v>0</v>
      </c>
      <c r="AS88" s="77">
        <v>0</v>
      </c>
      <c r="AT88" s="77">
        <f t="shared" si="32"/>
        <v>12.87</v>
      </c>
      <c r="AU88" s="221"/>
      <c r="AV88" s="76">
        <v>955.83</v>
      </c>
      <c r="AW88" s="76">
        <f t="shared" si="33"/>
        <v>2170.64</v>
      </c>
      <c r="AY88" s="24"/>
      <c r="BA88" s="24"/>
    </row>
    <row r="89" spans="1:53" x14ac:dyDescent="0.35">
      <c r="A89" s="75" t="s">
        <v>104</v>
      </c>
      <c r="B89" s="74">
        <v>312</v>
      </c>
      <c r="C89" s="75" t="s">
        <v>116</v>
      </c>
      <c r="D89" s="138">
        <f>'Under 2s 2026-27 rates'!D85</f>
        <v>13.4</v>
      </c>
      <c r="E89" s="138">
        <f t="shared" si="34"/>
        <v>13.4</v>
      </c>
      <c r="F89" s="76">
        <f>ACA!W96</f>
        <v>1.2833518211697799</v>
      </c>
      <c r="G89" s="76">
        <f>'Formula factor data'!AH93</f>
        <v>1066.98</v>
      </c>
      <c r="H89" s="76">
        <f>'Formula factor data'!AI93</f>
        <v>230.15239622080048</v>
      </c>
      <c r="I89" s="76">
        <f>'Formula factor data'!AJ93</f>
        <v>0</v>
      </c>
      <c r="J89" s="76">
        <f>'Formula factor data'!AK93</f>
        <v>5.4249649521176817</v>
      </c>
      <c r="K89" s="76">
        <f>'Formula factor data'!AL93</f>
        <v>12.113999407641426</v>
      </c>
      <c r="L89" s="76">
        <f>'Formula factor data'!AM93</f>
        <v>39.607511106723273</v>
      </c>
      <c r="M89" s="76">
        <f>'Formula factor data'!AN93</f>
        <v>217.99931977490374</v>
      </c>
      <c r="N89" s="76">
        <f>'Formula factor data'!AO93</f>
        <v>242.01664033961893</v>
      </c>
      <c r="O89" s="76">
        <f>'Formula factor data'!AP93</f>
        <v>556.37925699806397</v>
      </c>
      <c r="P89" s="76">
        <f>'Formula factor data'!AQ93</f>
        <v>20.24697047132311</v>
      </c>
      <c r="Q89" s="77">
        <f>$F89*'National calculations'!$E$66</f>
        <v>12.373308533319413</v>
      </c>
      <c r="R89" s="77">
        <f>$F89*'National calculations'!$E$67</f>
        <v>2.3011593180832497</v>
      </c>
      <c r="S89" s="77">
        <f>$F89*'National calculations'!$E$75</f>
        <v>2.4677211989176264</v>
      </c>
      <c r="T89" s="77">
        <f>$F89*'National calculations'!$E$76</f>
        <v>1.8733066035579058</v>
      </c>
      <c r="U89" s="77">
        <f>$F89*'National calculations'!$E$77</f>
        <v>1.7652312225834108</v>
      </c>
      <c r="V89" s="77">
        <f>$F89*'National calculations'!$E$78</f>
        <v>1.6031181511216694</v>
      </c>
      <c r="W89" s="77">
        <f>$F89*'National calculations'!$E$79</f>
        <v>1.0267161192576986</v>
      </c>
      <c r="X89" s="77">
        <f>$F89*'National calculations'!$E$80</f>
        <v>0.846590484300208</v>
      </c>
      <c r="Y89" s="77">
        <f>$F89*'National calculations'!$E$69</f>
        <v>0.99458637133498118</v>
      </c>
      <c r="Z89" s="77">
        <f>$F89*'National calculations'!$E$70</f>
        <v>5.9900062319716616</v>
      </c>
      <c r="AA89" s="78">
        <f t="shared" si="25"/>
        <v>7525181.4611622542</v>
      </c>
      <c r="AB89" s="78">
        <f t="shared" si="25"/>
        <v>301881.87875132944</v>
      </c>
      <c r="AC89" s="78">
        <f t="shared" si="25"/>
        <v>0</v>
      </c>
      <c r="AD89" s="78">
        <f t="shared" si="25"/>
        <v>5792.6949212571835</v>
      </c>
      <c r="AE89" s="78">
        <f t="shared" si="25"/>
        <v>12188.885691293586</v>
      </c>
      <c r="AF89" s="78">
        <f t="shared" si="25"/>
        <v>36192.44638628648</v>
      </c>
      <c r="AG89" s="78">
        <f t="shared" si="25"/>
        <v>127579.34689206112</v>
      </c>
      <c r="AH89" s="78">
        <f t="shared" si="15"/>
        <v>116786.72130968154</v>
      </c>
      <c r="AI89" s="78">
        <f t="shared" si="35"/>
        <v>298540.0952005799</v>
      </c>
      <c r="AJ89" s="78">
        <f t="shared" si="26"/>
        <v>315419.3189931417</v>
      </c>
      <c r="AK89" s="78">
        <f t="shared" si="26"/>
        <v>69129.303202009833</v>
      </c>
      <c r="AL89" s="77">
        <f t="shared" si="27"/>
        <v>12.373308533319413</v>
      </c>
      <c r="AM89" s="77">
        <f t="shared" si="28"/>
        <v>0.49637043912977119</v>
      </c>
      <c r="AN89" s="77">
        <f t="shared" si="29"/>
        <v>0.49087569868551756</v>
      </c>
      <c r="AO89" s="77">
        <f t="shared" si="30"/>
        <v>0.51862942726551331</v>
      </c>
      <c r="AP89" s="77">
        <f t="shared" si="31"/>
        <v>0.11366612242194947</v>
      </c>
      <c r="AQ89" s="77">
        <f t="shared" si="36"/>
        <v>13.992850220822165</v>
      </c>
      <c r="AR89" s="77">
        <v>0</v>
      </c>
      <c r="AS89" s="77">
        <v>0</v>
      </c>
      <c r="AT89" s="77">
        <f t="shared" si="32"/>
        <v>13.99</v>
      </c>
      <c r="AU89" s="221"/>
      <c r="AV89" s="76">
        <v>839.51</v>
      </c>
      <c r="AW89" s="76">
        <f t="shared" si="33"/>
        <v>1906.49</v>
      </c>
      <c r="AY89" s="24"/>
      <c r="BA89" s="24"/>
    </row>
    <row r="90" spans="1:53" x14ac:dyDescent="0.35">
      <c r="A90" s="75" t="s">
        <v>104</v>
      </c>
      <c r="B90" s="74">
        <v>313</v>
      </c>
      <c r="C90" s="75" t="s">
        <v>117</v>
      </c>
      <c r="D90" s="138">
        <f>'Under 2s 2026-27 rates'!D86</f>
        <v>13.86</v>
      </c>
      <c r="E90" s="138">
        <f t="shared" si="34"/>
        <v>13.86</v>
      </c>
      <c r="F90" s="76">
        <f>ACA!W97</f>
        <v>1.309064507090935</v>
      </c>
      <c r="G90" s="76">
        <f>'Formula factor data'!AH94</f>
        <v>583.70000000000005</v>
      </c>
      <c r="H90" s="76">
        <f>'Formula factor data'!AI94</f>
        <v>124.8831239452466</v>
      </c>
      <c r="I90" s="76">
        <f>'Formula factor data'!AJ94</f>
        <v>0</v>
      </c>
      <c r="J90" s="76">
        <f>'Formula factor data'!AK94</f>
        <v>14.209682080924857</v>
      </c>
      <c r="K90" s="76">
        <f>'Formula factor data'!AL94</f>
        <v>12.198265895953757</v>
      </c>
      <c r="L90" s="76">
        <f>'Formula factor data'!AM94</f>
        <v>28.062500000000004</v>
      </c>
      <c r="M90" s="76">
        <f>'Formula factor data'!AN94</f>
        <v>73.286921965317916</v>
      </c>
      <c r="N90" s="76">
        <f>'Formula factor data'!AO94</f>
        <v>128.50354046242774</v>
      </c>
      <c r="O90" s="76">
        <f>'Formula factor data'!AP94</f>
        <v>376.74596515660005</v>
      </c>
      <c r="P90" s="76">
        <f>'Formula factor data'!AQ94</f>
        <v>9.6375448671931085</v>
      </c>
      <c r="Q90" s="77">
        <f>$F90*'National calculations'!$E$66</f>
        <v>12.621214829063627</v>
      </c>
      <c r="R90" s="77">
        <f>$F90*'National calculations'!$E$67</f>
        <v>2.347264357889467</v>
      </c>
      <c r="S90" s="77">
        <f>$F90*'National calculations'!$E$75</f>
        <v>2.5171634010340411</v>
      </c>
      <c r="T90" s="77">
        <f>$F90*'National calculations'!$E$76</f>
        <v>1.9108393701280308</v>
      </c>
      <c r="U90" s="77">
        <f>$F90*'National calculations'!$E$77</f>
        <v>1.8005986372360288</v>
      </c>
      <c r="V90" s="77">
        <f>$F90*'National calculations'!$E$78</f>
        <v>1.6352375378980266</v>
      </c>
      <c r="W90" s="77">
        <f>$F90*'National calculations'!$E$79</f>
        <v>1.0472869624740173</v>
      </c>
      <c r="X90" s="77">
        <f>$F90*'National calculations'!$E$80</f>
        <v>0.86355240765401453</v>
      </c>
      <c r="Y90" s="77">
        <f>$F90*'National calculations'!$E$69</f>
        <v>1.0145134767208508</v>
      </c>
      <c r="Z90" s="77">
        <f>$F90*'National calculations'!$E$70</f>
        <v>6.1100194242762162</v>
      </c>
      <c r="AA90" s="78">
        <f t="shared" si="25"/>
        <v>4199191.76456293</v>
      </c>
      <c r="AB90" s="78">
        <f t="shared" si="25"/>
        <v>167086.21227098489</v>
      </c>
      <c r="AC90" s="78">
        <f t="shared" si="25"/>
        <v>0</v>
      </c>
      <c r="AD90" s="78">
        <f t="shared" si="25"/>
        <v>15476.879375623392</v>
      </c>
      <c r="AE90" s="78">
        <f t="shared" si="25"/>
        <v>12519.583140871324</v>
      </c>
      <c r="AF90" s="78">
        <f t="shared" si="25"/>
        <v>26156.646442140125</v>
      </c>
      <c r="AG90" s="78">
        <f t="shared" si="25"/>
        <v>43748.889599653034</v>
      </c>
      <c r="AH90" s="78">
        <f t="shared" si="15"/>
        <v>63252.638802284884</v>
      </c>
      <c r="AI90" s="78">
        <f t="shared" si="35"/>
        <v>161154.63736057276</v>
      </c>
      <c r="AJ90" s="78">
        <f t="shared" si="26"/>
        <v>217861.89960239767</v>
      </c>
      <c r="AK90" s="78">
        <f t="shared" si="26"/>
        <v>33564.784214303567</v>
      </c>
      <c r="AL90" s="77">
        <f t="shared" si="27"/>
        <v>12.621214829063627</v>
      </c>
      <c r="AM90" s="77">
        <f t="shared" si="28"/>
        <v>0.50219925601947912</v>
      </c>
      <c r="AN90" s="77">
        <f t="shared" si="29"/>
        <v>0.48437113922548763</v>
      </c>
      <c r="AO90" s="77">
        <f t="shared" si="30"/>
        <v>0.65481216198659387</v>
      </c>
      <c r="AP90" s="77">
        <f t="shared" si="31"/>
        <v>0.10088330707706604</v>
      </c>
      <c r="AQ90" s="77">
        <f t="shared" si="36"/>
        <v>14.363480693372255</v>
      </c>
      <c r="AR90" s="77">
        <v>0</v>
      </c>
      <c r="AS90" s="77">
        <v>0</v>
      </c>
      <c r="AT90" s="77">
        <f t="shared" si="32"/>
        <v>14.36</v>
      </c>
      <c r="AU90" s="221"/>
      <c r="AV90" s="76">
        <v>459.26</v>
      </c>
      <c r="AW90" s="76">
        <f t="shared" si="33"/>
        <v>1042.96</v>
      </c>
      <c r="AY90" s="24"/>
      <c r="BA90" s="24"/>
    </row>
    <row r="91" spans="1:53" x14ac:dyDescent="0.35">
      <c r="A91" s="75" t="s">
        <v>104</v>
      </c>
      <c r="B91" s="74">
        <v>314</v>
      </c>
      <c r="C91" s="75" t="s">
        <v>118</v>
      </c>
      <c r="D91" s="138">
        <f>'Under 2s 2026-27 rates'!D87</f>
        <v>13.74</v>
      </c>
      <c r="E91" s="138">
        <f t="shared" si="34"/>
        <v>13.74</v>
      </c>
      <c r="F91" s="76">
        <f>ACA!W98</f>
        <v>1.3669771891312088</v>
      </c>
      <c r="G91" s="76">
        <f>'Formula factor data'!AH95</f>
        <v>713.31</v>
      </c>
      <c r="H91" s="76">
        <f>'Formula factor data'!AI95</f>
        <v>109.26119672769768</v>
      </c>
      <c r="I91" s="76">
        <f>'Formula factor data'!AJ95</f>
        <v>0</v>
      </c>
      <c r="J91" s="76">
        <f>'Formula factor data'!AK95</f>
        <v>0</v>
      </c>
      <c r="K91" s="76">
        <f>'Formula factor data'!AL95</f>
        <v>9.4128451882845177</v>
      </c>
      <c r="L91" s="76">
        <f>'Formula factor data'!AM95</f>
        <v>0</v>
      </c>
      <c r="M91" s="76">
        <f>'Formula factor data'!AN95</f>
        <v>11.555606694560668</v>
      </c>
      <c r="N91" s="76">
        <f>'Formula factor data'!AO95</f>
        <v>104.84225941422594</v>
      </c>
      <c r="O91" s="76">
        <f>'Formula factor data'!AP95</f>
        <v>269.28885176001899</v>
      </c>
      <c r="P91" s="76">
        <f>'Formula factor data'!AQ95</f>
        <v>14.014735601212529</v>
      </c>
      <c r="Q91" s="77">
        <f>$F91*'National calculations'!$E$66</f>
        <v>13.179574174533817</v>
      </c>
      <c r="R91" s="77">
        <f>$F91*'National calculations'!$E$67</f>
        <v>2.4511067382202913</v>
      </c>
      <c r="S91" s="77">
        <f>$F91*'National calculations'!$E$75</f>
        <v>2.6285220719764291</v>
      </c>
      <c r="T91" s="77">
        <f>$F91*'National calculations'!$E$76</f>
        <v>1.9953744196025442</v>
      </c>
      <c r="U91" s="77">
        <f>$F91*'National calculations'!$E$77</f>
        <v>1.8802566646254739</v>
      </c>
      <c r="V91" s="77">
        <f>$F91*'National calculations'!$E$78</f>
        <v>1.7075800321598698</v>
      </c>
      <c r="W91" s="77">
        <f>$F91*'National calculations'!$E$79</f>
        <v>1.0936186722821639</v>
      </c>
      <c r="X91" s="77">
        <f>$F91*'National calculations'!$E$80</f>
        <v>0.90175574732038122</v>
      </c>
      <c r="Y91" s="77">
        <f>$F91*'National calculations'!$E$69</f>
        <v>1.0593952958249921</v>
      </c>
      <c r="Z91" s="77">
        <f>$F91*'National calculations'!$E$70</f>
        <v>6.3803251351569905</v>
      </c>
      <c r="AA91" s="78">
        <f t="shared" si="25"/>
        <v>5358639.5710289292</v>
      </c>
      <c r="AB91" s="78">
        <f t="shared" si="25"/>
        <v>152652.18764940542</v>
      </c>
      <c r="AC91" s="78">
        <f t="shared" si="25"/>
        <v>0</v>
      </c>
      <c r="AD91" s="78">
        <f t="shared" si="25"/>
        <v>0</v>
      </c>
      <c r="AE91" s="78">
        <f t="shared" si="25"/>
        <v>10088.18199206508</v>
      </c>
      <c r="AF91" s="78">
        <f t="shared" si="25"/>
        <v>0</v>
      </c>
      <c r="AG91" s="78">
        <f t="shared" si="25"/>
        <v>7203.333532910583</v>
      </c>
      <c r="AH91" s="78">
        <f t="shared" si="15"/>
        <v>53889.002693634568</v>
      </c>
      <c r="AI91" s="78">
        <f t="shared" si="35"/>
        <v>71180.518218610232</v>
      </c>
      <c r="AJ91" s="78">
        <f t="shared" si="26"/>
        <v>162611.5053804263</v>
      </c>
      <c r="AK91" s="78">
        <f t="shared" si="26"/>
        <v>50968.584796827621</v>
      </c>
      <c r="AL91" s="77">
        <f t="shared" si="27"/>
        <v>13.179574174533817</v>
      </c>
      <c r="AM91" s="77">
        <f t="shared" si="28"/>
        <v>0.37544805978504808</v>
      </c>
      <c r="AN91" s="77">
        <f t="shared" si="29"/>
        <v>0.17506848654569918</v>
      </c>
      <c r="AO91" s="77">
        <f t="shared" si="30"/>
        <v>0.39994300202251154</v>
      </c>
      <c r="AP91" s="77">
        <f t="shared" si="31"/>
        <v>0.12535723573060215</v>
      </c>
      <c r="AQ91" s="77">
        <f t="shared" si="36"/>
        <v>14.25539095861768</v>
      </c>
      <c r="AR91" s="77">
        <v>0</v>
      </c>
      <c r="AS91" s="77">
        <v>0</v>
      </c>
      <c r="AT91" s="77">
        <f t="shared" si="32"/>
        <v>14.26</v>
      </c>
      <c r="AU91" s="221"/>
      <c r="AV91" s="76">
        <v>561.24</v>
      </c>
      <c r="AW91" s="76">
        <f t="shared" si="33"/>
        <v>1274.55</v>
      </c>
      <c r="AY91" s="24"/>
      <c r="BA91" s="24"/>
    </row>
    <row r="92" spans="1:53" x14ac:dyDescent="0.35">
      <c r="A92" s="75" t="s">
        <v>104</v>
      </c>
      <c r="B92" s="74">
        <v>315</v>
      </c>
      <c r="C92" s="75" t="s">
        <v>119</v>
      </c>
      <c r="D92" s="138">
        <f>'Under 2s 2026-27 rates'!D88</f>
        <v>13.99</v>
      </c>
      <c r="E92" s="138">
        <f t="shared" si="34"/>
        <v>13.99</v>
      </c>
      <c r="F92" s="76">
        <f>ACA!W99</f>
        <v>1.3626333207799743</v>
      </c>
      <c r="G92" s="76">
        <f>'Formula factor data'!AH96</f>
        <v>737.11</v>
      </c>
      <c r="H92" s="76">
        <f>'Formula factor data'!AI96</f>
        <v>173.6433043478261</v>
      </c>
      <c r="I92" s="76">
        <f>'Formula factor data'!AJ96</f>
        <v>0</v>
      </c>
      <c r="J92" s="76">
        <f>'Formula factor data'!AK96</f>
        <v>14.642017773131206</v>
      </c>
      <c r="K92" s="76">
        <f>'Formula factor data'!AL96</f>
        <v>20.201580912553208</v>
      </c>
      <c r="L92" s="76">
        <f>'Formula factor data'!AM96</f>
        <v>18.880496602195503</v>
      </c>
      <c r="M92" s="76">
        <f>'Formula factor data'!AN96</f>
        <v>108.10873273093868</v>
      </c>
      <c r="N92" s="76">
        <f>'Formula factor data'!AO96</f>
        <v>57.357077141363604</v>
      </c>
      <c r="O92" s="76">
        <f>'Formula factor data'!AP96</f>
        <v>305.46361549080302</v>
      </c>
      <c r="P92" s="76">
        <f>'Formula factor data'!AQ96</f>
        <v>9.7010951821386602</v>
      </c>
      <c r="Q92" s="77">
        <f>$F92*'National calculations'!$E$66</f>
        <v>13.137693201248601</v>
      </c>
      <c r="R92" s="77">
        <f>$F92*'National calculations'!$E$67</f>
        <v>2.4433178116234844</v>
      </c>
      <c r="S92" s="77">
        <f>$F92*'National calculations'!$E$75</f>
        <v>2.6201693694370132</v>
      </c>
      <c r="T92" s="77">
        <f>$F92*'National calculations'!$E$76</f>
        <v>1.9890336819083894</v>
      </c>
      <c r="U92" s="77">
        <f>$F92*'National calculations'!$E$77</f>
        <v>1.8742817387213664</v>
      </c>
      <c r="V92" s="77">
        <f>$F92*'National calculations'!$E$78</f>
        <v>1.7021538239408331</v>
      </c>
      <c r="W92" s="77">
        <f>$F92*'National calculations'!$E$79</f>
        <v>1.0901434602767137</v>
      </c>
      <c r="X92" s="77">
        <f>$F92*'National calculations'!$E$80</f>
        <v>0.89889022163167653</v>
      </c>
      <c r="Y92" s="77">
        <f>$F92*'National calculations'!$E$69</f>
        <v>1.0560288360672359</v>
      </c>
      <c r="Z92" s="77">
        <f>$F92*'National calculations'!$E$70</f>
        <v>6.36005025958075</v>
      </c>
      <c r="AA92" s="78">
        <f t="shared" si="25"/>
        <v>5519837.2702762429</v>
      </c>
      <c r="AB92" s="78">
        <f t="shared" si="25"/>
        <v>241831.49367785465</v>
      </c>
      <c r="AC92" s="78">
        <f t="shared" si="25"/>
        <v>0</v>
      </c>
      <c r="AD92" s="78">
        <f t="shared" si="25"/>
        <v>16600.375917459769</v>
      </c>
      <c r="AE92" s="78">
        <f t="shared" si="25"/>
        <v>21582.168892689337</v>
      </c>
      <c r="AF92" s="78">
        <f t="shared" si="25"/>
        <v>18318.380408917521</v>
      </c>
      <c r="AG92" s="78">
        <f t="shared" si="25"/>
        <v>67176.79595169847</v>
      </c>
      <c r="AH92" s="78">
        <f t="shared" si="15"/>
        <v>29387.897996734933</v>
      </c>
      <c r="AI92" s="78">
        <f t="shared" si="35"/>
        <v>153065.61916750003</v>
      </c>
      <c r="AJ92" s="78">
        <f t="shared" si="26"/>
        <v>183869.68020675614</v>
      </c>
      <c r="AK92" s="78">
        <f t="shared" si="26"/>
        <v>35168.688170885776</v>
      </c>
      <c r="AL92" s="77">
        <f t="shared" si="27"/>
        <v>13.137693201248601</v>
      </c>
      <c r="AM92" s="77">
        <f t="shared" si="28"/>
        <v>0.57558000621644145</v>
      </c>
      <c r="AN92" s="77">
        <f t="shared" si="29"/>
        <v>0.36430949787422534</v>
      </c>
      <c r="AO92" s="77">
        <f t="shared" si="30"/>
        <v>0.43762584461972071</v>
      </c>
      <c r="AP92" s="77">
        <f t="shared" si="31"/>
        <v>8.3704539256526919E-2</v>
      </c>
      <c r="AQ92" s="77">
        <f t="shared" si="36"/>
        <v>14.598913089215515</v>
      </c>
      <c r="AR92" s="77">
        <v>0</v>
      </c>
      <c r="AS92" s="77">
        <v>0</v>
      </c>
      <c r="AT92" s="77">
        <f t="shared" si="32"/>
        <v>14.6</v>
      </c>
      <c r="AU92" s="221"/>
      <c r="AV92" s="76">
        <v>579.97</v>
      </c>
      <c r="AW92" s="76">
        <f t="shared" si="33"/>
        <v>1317.08</v>
      </c>
      <c r="AY92" s="24"/>
      <c r="BA92" s="24"/>
    </row>
    <row r="93" spans="1:53" x14ac:dyDescent="0.35">
      <c r="A93" s="75" t="s">
        <v>104</v>
      </c>
      <c r="B93" s="74">
        <v>317</v>
      </c>
      <c r="C93" s="75" t="s">
        <v>120</v>
      </c>
      <c r="D93" s="138">
        <f>'Under 2s 2026-27 rates'!D89</f>
        <v>12.62</v>
      </c>
      <c r="E93" s="138">
        <f t="shared" si="34"/>
        <v>12.62</v>
      </c>
      <c r="F93" s="76">
        <f>ACA!W100</f>
        <v>1.218780632027497</v>
      </c>
      <c r="G93" s="76">
        <f>'Formula factor data'!AH97</f>
        <v>941.83</v>
      </c>
      <c r="H93" s="76">
        <f>'Formula factor data'!AI97</f>
        <v>172.85724643660916</v>
      </c>
      <c r="I93" s="76">
        <f>'Formula factor data'!AJ97</f>
        <v>0</v>
      </c>
      <c r="J93" s="76">
        <f>'Formula factor data'!AK97</f>
        <v>0</v>
      </c>
      <c r="K93" s="76">
        <f>'Formula factor data'!AL97</f>
        <v>5.5344921182725493</v>
      </c>
      <c r="L93" s="76">
        <f>'Formula factor data'!AM97</f>
        <v>19.766043279544821</v>
      </c>
      <c r="M93" s="76">
        <f>'Formula factor data'!AN97</f>
        <v>120.08969405839008</v>
      </c>
      <c r="N93" s="76">
        <f>'Formula factor data'!AO97</f>
        <v>145.78555032179833</v>
      </c>
      <c r="O93" s="76">
        <f>'Formula factor data'!AP97</f>
        <v>580.69855669633398</v>
      </c>
      <c r="P93" s="76">
        <f>'Formula factor data'!AQ97</f>
        <v>13.205234289367922</v>
      </c>
      <c r="Q93" s="77">
        <f>$F93*'National calculations'!$E$66</f>
        <v>11.75075185599882</v>
      </c>
      <c r="R93" s="77">
        <f>$F93*'National calculations'!$E$67</f>
        <v>2.1853776663776081</v>
      </c>
      <c r="S93" s="77">
        <f>$F93*'National calculations'!$E$75</f>
        <v>2.343559071543631</v>
      </c>
      <c r="T93" s="77">
        <f>$F93*'National calculations'!$E$76</f>
        <v>1.7790521419017342</v>
      </c>
      <c r="U93" s="77">
        <f>$F93*'National calculations'!$E$77</f>
        <v>1.6764145183304797</v>
      </c>
      <c r="V93" s="77">
        <f>$F93*'National calculations'!$E$78</f>
        <v>1.5224580829735994</v>
      </c>
      <c r="W93" s="77">
        <f>$F93*'National calculations'!$E$79</f>
        <v>0.97505742392691219</v>
      </c>
      <c r="X93" s="77">
        <f>$F93*'National calculations'!$E$80</f>
        <v>0.80399471797482269</v>
      </c>
      <c r="Y93" s="77">
        <f>$F93*'National calculations'!$E$69</f>
        <v>0.94454426780387812</v>
      </c>
      <c r="Z93" s="77">
        <f>$F93*'National calculations'!$E$70</f>
        <v>5.688622138391195</v>
      </c>
      <c r="AA93" s="78">
        <f t="shared" si="25"/>
        <v>6308310.0537051605</v>
      </c>
      <c r="AB93" s="78">
        <f t="shared" si="25"/>
        <v>215322.26852543475</v>
      </c>
      <c r="AC93" s="78">
        <f t="shared" si="25"/>
        <v>0</v>
      </c>
      <c r="AD93" s="78">
        <f t="shared" si="25"/>
        <v>0</v>
      </c>
      <c r="AE93" s="78">
        <f t="shared" si="25"/>
        <v>5288.5186750348958</v>
      </c>
      <c r="AF93" s="78">
        <f t="shared" si="25"/>
        <v>17152.994244828933</v>
      </c>
      <c r="AG93" s="78">
        <f t="shared" si="25"/>
        <v>66743.778205384559</v>
      </c>
      <c r="AH93" s="78">
        <f t="shared" si="15"/>
        <v>66810.163076993776</v>
      </c>
      <c r="AI93" s="78">
        <f t="shared" si="35"/>
        <v>155995.45420224217</v>
      </c>
      <c r="AJ93" s="78">
        <f t="shared" si="26"/>
        <v>312642.43103821931</v>
      </c>
      <c r="AK93" s="78">
        <f t="shared" si="26"/>
        <v>42818.165229050297</v>
      </c>
      <c r="AL93" s="77">
        <f t="shared" si="27"/>
        <v>11.750751855998821</v>
      </c>
      <c r="AM93" s="77">
        <f t="shared" si="28"/>
        <v>0.40108975699871108</v>
      </c>
      <c r="AN93" s="77">
        <f t="shared" si="29"/>
        <v>0.29057922920540874</v>
      </c>
      <c r="AO93" s="77">
        <f t="shared" si="30"/>
        <v>0.58237207675430558</v>
      </c>
      <c r="AP93" s="77">
        <f t="shared" si="31"/>
        <v>7.9759179598378555E-2</v>
      </c>
      <c r="AQ93" s="77">
        <f t="shared" si="36"/>
        <v>13.104552098555626</v>
      </c>
      <c r="AR93" s="77">
        <v>0</v>
      </c>
      <c r="AS93" s="77">
        <v>0</v>
      </c>
      <c r="AT93" s="77">
        <f t="shared" si="32"/>
        <v>13.1</v>
      </c>
      <c r="AU93" s="221"/>
      <c r="AV93" s="76">
        <v>741.05</v>
      </c>
      <c r="AW93" s="76">
        <f t="shared" si="33"/>
        <v>1682.88</v>
      </c>
      <c r="AY93" s="24"/>
      <c r="BA93" s="24"/>
    </row>
    <row r="94" spans="1:53" x14ac:dyDescent="0.35">
      <c r="A94" s="75" t="s">
        <v>104</v>
      </c>
      <c r="B94" s="74">
        <v>318</v>
      </c>
      <c r="C94" s="75" t="s">
        <v>121</v>
      </c>
      <c r="D94" s="138">
        <f>'Under 2s 2026-27 rates'!D90</f>
        <v>13.65</v>
      </c>
      <c r="E94" s="138">
        <f t="shared" si="34"/>
        <v>13.65</v>
      </c>
      <c r="F94" s="76">
        <f>ACA!W101</f>
        <v>1.3951187634937163</v>
      </c>
      <c r="G94" s="76">
        <f>'Formula factor data'!AH98</f>
        <v>683.9</v>
      </c>
      <c r="H94" s="76">
        <f>'Formula factor data'!AI98</f>
        <v>84.41170713105376</v>
      </c>
      <c r="I94" s="76">
        <f>'Formula factor data'!AJ98</f>
        <v>0</v>
      </c>
      <c r="J94" s="76">
        <f>'Formula factor data'!AK98</f>
        <v>0</v>
      </c>
      <c r="K94" s="76">
        <f>'Formula factor data'!AL98</f>
        <v>0</v>
      </c>
      <c r="L94" s="76">
        <f>'Formula factor data'!AM98</f>
        <v>10.048000743909244</v>
      </c>
      <c r="M94" s="76">
        <f>'Formula factor data'!AN98</f>
        <v>15.072001115863863</v>
      </c>
      <c r="N94" s="76">
        <f>'Formula factor data'!AO98</f>
        <v>26.201115863864608</v>
      </c>
      <c r="O94" s="76">
        <f>'Formula factor data'!AP98</f>
        <v>226.25809131051003</v>
      </c>
      <c r="P94" s="76">
        <f>'Formula factor data'!AQ98</f>
        <v>8.2438975389251627</v>
      </c>
      <c r="Q94" s="77">
        <f>$F94*'National calculations'!$E$66</f>
        <v>13.450898355835299</v>
      </c>
      <c r="R94" s="77">
        <f>$F94*'National calculations'!$E$67</f>
        <v>2.5015669822481446</v>
      </c>
      <c r="S94" s="77">
        <f>$F94*'National calculations'!$E$75</f>
        <v>2.6826347155085641</v>
      </c>
      <c r="T94" s="77">
        <f>$F94*'National calculations'!$E$76</f>
        <v>2.0364526307510262</v>
      </c>
      <c r="U94" s="77">
        <f>$F94*'National calculations'!$E$77</f>
        <v>1.9189649789769283</v>
      </c>
      <c r="V94" s="77">
        <f>$F94*'National calculations'!$E$78</f>
        <v>1.7427335013157823</v>
      </c>
      <c r="W94" s="77">
        <f>$F94*'National calculations'!$E$79</f>
        <v>1.1161326918539283</v>
      </c>
      <c r="X94" s="77">
        <f>$F94*'National calculations'!$E$80</f>
        <v>0.92031993889709907</v>
      </c>
      <c r="Y94" s="77">
        <f>$F94*'National calculations'!$E$69</f>
        <v>1.0812047683851724</v>
      </c>
      <c r="Z94" s="77">
        <f>$F94*'National calculations'!$E$70</f>
        <v>6.511675091597823</v>
      </c>
      <c r="AA94" s="78">
        <f t="shared" si="25"/>
        <v>5243469.5497667827</v>
      </c>
      <c r="AB94" s="78">
        <f t="shared" si="25"/>
        <v>120362.07750031927</v>
      </c>
      <c r="AC94" s="78">
        <f t="shared" si="25"/>
        <v>0</v>
      </c>
      <c r="AD94" s="78">
        <f t="shared" si="25"/>
        <v>0</v>
      </c>
      <c r="AE94" s="78">
        <f t="shared" si="25"/>
        <v>0</v>
      </c>
      <c r="AF94" s="78">
        <f t="shared" si="25"/>
        <v>9981.2628850642286</v>
      </c>
      <c r="AG94" s="78">
        <f t="shared" si="25"/>
        <v>9588.7413109324898</v>
      </c>
      <c r="AH94" s="78">
        <f t="shared" si="15"/>
        <v>13744.643329994582</v>
      </c>
      <c r="AI94" s="78">
        <f t="shared" si="35"/>
        <v>33314.647525991299</v>
      </c>
      <c r="AJ94" s="78">
        <f t="shared" si="26"/>
        <v>139439.85651007117</v>
      </c>
      <c r="AK94" s="78">
        <f t="shared" si="26"/>
        <v>30598.501889285038</v>
      </c>
      <c r="AL94" s="77">
        <f t="shared" si="27"/>
        <v>13.450898355835296</v>
      </c>
      <c r="AM94" s="77">
        <f t="shared" si="28"/>
        <v>0.30876084145963495</v>
      </c>
      <c r="AN94" s="77">
        <f t="shared" si="29"/>
        <v>8.5460959271236689E-2</v>
      </c>
      <c r="AO94" s="77">
        <f t="shared" si="30"/>
        <v>0.35770043458203127</v>
      </c>
      <c r="AP94" s="77">
        <f t="shared" si="31"/>
        <v>7.8493321043871286E-2</v>
      </c>
      <c r="AQ94" s="77">
        <f t="shared" si="36"/>
        <v>14.281313912192068</v>
      </c>
      <c r="AR94" s="77">
        <v>0</v>
      </c>
      <c r="AS94" s="77">
        <v>0</v>
      </c>
      <c r="AT94" s="77">
        <f t="shared" si="32"/>
        <v>14.28</v>
      </c>
      <c r="AU94" s="221"/>
      <c r="AV94" s="76">
        <v>538.1</v>
      </c>
      <c r="AW94" s="76">
        <f t="shared" si="33"/>
        <v>1222</v>
      </c>
      <c r="AY94" s="24"/>
      <c r="BA94" s="24"/>
    </row>
    <row r="95" spans="1:53" x14ac:dyDescent="0.35">
      <c r="A95" s="75" t="s">
        <v>104</v>
      </c>
      <c r="B95" s="74">
        <v>319</v>
      </c>
      <c r="C95" s="75" t="s">
        <v>122</v>
      </c>
      <c r="D95" s="138">
        <f>'Under 2s 2026-27 rates'!D91</f>
        <v>13.94</v>
      </c>
      <c r="E95" s="138">
        <f t="shared" si="34"/>
        <v>13.94</v>
      </c>
      <c r="F95" s="76">
        <f>ACA!W102</f>
        <v>1.3158377222461786</v>
      </c>
      <c r="G95" s="76">
        <f>'Formula factor data'!AH99</f>
        <v>887.88</v>
      </c>
      <c r="H95" s="76">
        <f>'Formula factor data'!AI99</f>
        <v>142.93513465880929</v>
      </c>
      <c r="I95" s="76">
        <f>'Formula factor data'!AJ99</f>
        <v>0</v>
      </c>
      <c r="J95" s="76">
        <f>'Formula factor data'!AK99</f>
        <v>19.874686131386859</v>
      </c>
      <c r="K95" s="76">
        <f>'Formula factor data'!AL99</f>
        <v>41.333586374695862</v>
      </c>
      <c r="L95" s="76">
        <f>'Formula factor data'!AM99</f>
        <v>12.961751824817517</v>
      </c>
      <c r="M95" s="76">
        <f>'Formula factor data'!AN99</f>
        <v>128.46536253041361</v>
      </c>
      <c r="N95" s="76">
        <f>'Formula factor data'!AO99</f>
        <v>23.115124087591241</v>
      </c>
      <c r="O95" s="76">
        <f>'Formula factor data'!AP99</f>
        <v>362.24436333178801</v>
      </c>
      <c r="P95" s="76">
        <f>'Formula factor data'!AQ99</f>
        <v>19.137942973523423</v>
      </c>
      <c r="Q95" s="77">
        <f>$F95*'National calculations'!$E$66</f>
        <v>12.686518107163932</v>
      </c>
      <c r="R95" s="77">
        <f>$F95*'National calculations'!$E$67</f>
        <v>2.3594093105912632</v>
      </c>
      <c r="S95" s="77">
        <f>$F95*'National calculations'!$E$75</f>
        <v>2.5301874263618656</v>
      </c>
      <c r="T95" s="77">
        <f>$F95*'National calculations'!$E$76</f>
        <v>1.9207262214717808</v>
      </c>
      <c r="U95" s="77">
        <f>$F95*'National calculations'!$E$77</f>
        <v>1.8099150933099468</v>
      </c>
      <c r="V95" s="77">
        <f>$F95*'National calculations'!$E$78</f>
        <v>1.6436984010671971</v>
      </c>
      <c r="W95" s="77">
        <f>$F95*'National calculations'!$E$79</f>
        <v>1.0527057175374186</v>
      </c>
      <c r="X95" s="77">
        <f>$F95*'National calculations'!$E$80</f>
        <v>0.86802050393436303</v>
      </c>
      <c r="Y95" s="77">
        <f>$F95*'National calculations'!$E$69</f>
        <v>1.0197626588799444</v>
      </c>
      <c r="Z95" s="77">
        <f>$F95*'National calculations'!$E$70</f>
        <v>6.1416332033827228</v>
      </c>
      <c r="AA95" s="78">
        <f t="shared" si="25"/>
        <v>6420540.2472835658</v>
      </c>
      <c r="AB95" s="78">
        <f t="shared" si="25"/>
        <v>192228.21788902805</v>
      </c>
      <c r="AC95" s="78">
        <f t="shared" si="25"/>
        <v>0</v>
      </c>
      <c r="AD95" s="78">
        <f t="shared" si="25"/>
        <v>21759.083553763481</v>
      </c>
      <c r="AE95" s="78">
        <f t="shared" si="25"/>
        <v>42641.860648909664</v>
      </c>
      <c r="AF95" s="78">
        <f t="shared" si="25"/>
        <v>12143.970127204955</v>
      </c>
      <c r="AG95" s="78">
        <f t="shared" si="25"/>
        <v>77084.646335531681</v>
      </c>
      <c r="AH95" s="78">
        <f t="shared" si="15"/>
        <v>11436.708945639281</v>
      </c>
      <c r="AI95" s="78">
        <f t="shared" si="35"/>
        <v>165066.26961104907</v>
      </c>
      <c r="AJ95" s="78">
        <f t="shared" si="26"/>
        <v>210559.86681583317</v>
      </c>
      <c r="AK95" s="78">
        <f t="shared" si="26"/>
        <v>66996.788826062824</v>
      </c>
      <c r="AL95" s="77">
        <f t="shared" si="27"/>
        <v>12.686518107163931</v>
      </c>
      <c r="AM95" s="77">
        <f t="shared" si="28"/>
        <v>0.37982890427153509</v>
      </c>
      <c r="AN95" s="77">
        <f t="shared" si="29"/>
        <v>0.32615888035100571</v>
      </c>
      <c r="AO95" s="77">
        <f t="shared" si="30"/>
        <v>0.41605090227902053</v>
      </c>
      <c r="AP95" s="77">
        <f t="shared" si="31"/>
        <v>0.13238075642050337</v>
      </c>
      <c r="AQ95" s="77">
        <f t="shared" si="36"/>
        <v>13.940937550485998</v>
      </c>
      <c r="AR95" s="77">
        <v>0</v>
      </c>
      <c r="AS95" s="77">
        <v>0</v>
      </c>
      <c r="AT95" s="77">
        <f t="shared" si="32"/>
        <v>13.94</v>
      </c>
      <c r="AU95" s="221"/>
      <c r="AV95" s="76">
        <v>698.6</v>
      </c>
      <c r="AW95" s="76">
        <f t="shared" si="33"/>
        <v>1586.48</v>
      </c>
      <c r="AY95" s="24"/>
      <c r="BA95" s="24"/>
    </row>
    <row r="96" spans="1:53" x14ac:dyDescent="0.35">
      <c r="A96" s="75" t="s">
        <v>104</v>
      </c>
      <c r="B96" s="74">
        <v>320</v>
      </c>
      <c r="C96" s="75" t="s">
        <v>123</v>
      </c>
      <c r="D96" s="138">
        <f>'Under 2s 2026-27 rates'!D92</f>
        <v>12.66</v>
      </c>
      <c r="E96" s="138">
        <f t="shared" si="34"/>
        <v>12.66</v>
      </c>
      <c r="F96" s="76">
        <f>ACA!W103</f>
        <v>1.1996077846414883</v>
      </c>
      <c r="G96" s="76">
        <f>'Formula factor data'!AH100</f>
        <v>1152.68</v>
      </c>
      <c r="H96" s="76">
        <f>'Formula factor data'!AI100</f>
        <v>253.76613296206057</v>
      </c>
      <c r="I96" s="76">
        <f>'Formula factor data'!AJ100</f>
        <v>0</v>
      </c>
      <c r="J96" s="76">
        <f>'Formula factor data'!AK100</f>
        <v>28.056129953965819</v>
      </c>
      <c r="K96" s="76">
        <f>'Formula factor data'!AL100</f>
        <v>44.462866818350179</v>
      </c>
      <c r="L96" s="76">
        <f>'Formula factor data'!AM100</f>
        <v>46.841538705751624</v>
      </c>
      <c r="M96" s="76">
        <f>'Formula factor data'!AN100</f>
        <v>213.71452034499183</v>
      </c>
      <c r="N96" s="76">
        <f>'Formula factor data'!AO100</f>
        <v>263.30068045928357</v>
      </c>
      <c r="O96" s="76">
        <f>'Formula factor data'!AP100</f>
        <v>460.7933428375041</v>
      </c>
      <c r="P96" s="76">
        <f>'Formula factor data'!AQ100</f>
        <v>18.28871472686615</v>
      </c>
      <c r="Q96" s="77">
        <f>$F96*'National calculations'!$E$66</f>
        <v>11.565898760958136</v>
      </c>
      <c r="R96" s="77">
        <f>$F96*'National calculations'!$E$67</f>
        <v>2.15099911508036</v>
      </c>
      <c r="S96" s="77">
        <f>$F96*'National calculations'!$E$75</f>
        <v>2.3066921414021051</v>
      </c>
      <c r="T96" s="77">
        <f>$F96*'National calculations'!$E$76</f>
        <v>1.7510655671957585</v>
      </c>
      <c r="U96" s="77">
        <f>$F96*'National calculations'!$E$77</f>
        <v>1.6500425537036951</v>
      </c>
      <c r="V96" s="77">
        <f>$F96*'National calculations'!$E$78</f>
        <v>1.4985080334656011</v>
      </c>
      <c r="W96" s="77">
        <f>$F96*'National calculations'!$E$79</f>
        <v>0.95971862817459863</v>
      </c>
      <c r="X96" s="77">
        <f>$F96*'National calculations'!$E$80</f>
        <v>0.7913469390211606</v>
      </c>
      <c r="Y96" s="77">
        <f>$F96*'National calculations'!$E$69</f>
        <v>0.92968547974961857</v>
      </c>
      <c r="Z96" s="77">
        <f>$F96*'National calculations'!$E$70</f>
        <v>5.5991334468006446</v>
      </c>
      <c r="AA96" s="78">
        <f t="shared" si="25"/>
        <v>7599114.7047552988</v>
      </c>
      <c r="AB96" s="78">
        <f t="shared" si="25"/>
        <v>311134.91464009171</v>
      </c>
      <c r="AC96" s="78">
        <f t="shared" si="25"/>
        <v>0</v>
      </c>
      <c r="AD96" s="78">
        <f t="shared" si="25"/>
        <v>28003.030173360665</v>
      </c>
      <c r="AE96" s="78">
        <f t="shared" si="25"/>
        <v>41818.404716664554</v>
      </c>
      <c r="AF96" s="78">
        <f t="shared" si="25"/>
        <v>40009.680568761461</v>
      </c>
      <c r="AG96" s="78">
        <f t="shared" si="25"/>
        <v>116910.30958329811</v>
      </c>
      <c r="AH96" s="78">
        <f t="shared" si="15"/>
        <v>118766.44688847638</v>
      </c>
      <c r="AI96" s="78">
        <f t="shared" si="35"/>
        <v>345507.87193056114</v>
      </c>
      <c r="AJ96" s="78">
        <f t="shared" si="26"/>
        <v>244183.94160074982</v>
      </c>
      <c r="AK96" s="78">
        <f t="shared" si="26"/>
        <v>58368.543965929312</v>
      </c>
      <c r="AL96" s="77">
        <f t="shared" si="27"/>
        <v>11.565898760958138</v>
      </c>
      <c r="AM96" s="77">
        <f t="shared" si="28"/>
        <v>0.47354923086958861</v>
      </c>
      <c r="AN96" s="77">
        <f t="shared" si="29"/>
        <v>0.52586508075240856</v>
      </c>
      <c r="AO96" s="77">
        <f t="shared" si="30"/>
        <v>0.37164944303823738</v>
      </c>
      <c r="AP96" s="77">
        <f t="shared" si="31"/>
        <v>8.8837278625630511E-2</v>
      </c>
      <c r="AQ96" s="77">
        <f t="shared" si="36"/>
        <v>13.025799794244005</v>
      </c>
      <c r="AR96" s="77">
        <v>0</v>
      </c>
      <c r="AS96" s="77">
        <v>0</v>
      </c>
      <c r="AT96" s="77">
        <f t="shared" si="32"/>
        <v>13.03</v>
      </c>
      <c r="AU96" s="221"/>
      <c r="AV96" s="76">
        <v>906.94</v>
      </c>
      <c r="AW96" s="76">
        <f t="shared" si="33"/>
        <v>2059.62</v>
      </c>
      <c r="AY96" s="24"/>
      <c r="BA96" s="24"/>
    </row>
    <row r="97" spans="1:53" x14ac:dyDescent="0.35">
      <c r="A97" s="75" t="s">
        <v>124</v>
      </c>
      <c r="B97" s="74">
        <v>867</v>
      </c>
      <c r="C97" s="75" t="s">
        <v>125</v>
      </c>
      <c r="D97" s="138">
        <f>'Under 2s 2026-27 rates'!D93</f>
        <v>13.24</v>
      </c>
      <c r="E97" s="138">
        <f t="shared" si="34"/>
        <v>13.24</v>
      </c>
      <c r="F97" s="76">
        <f>ACA!W104</f>
        <v>1.3382838673113735</v>
      </c>
      <c r="G97" s="76">
        <f>'Formula factor data'!AH101</f>
        <v>636.32000000000005</v>
      </c>
      <c r="H97" s="76">
        <f>'Formula factor data'!AI101</f>
        <v>75.262259414225952</v>
      </c>
      <c r="I97" s="76">
        <f>'Formula factor data'!AJ101</f>
        <v>0</v>
      </c>
      <c r="J97" s="76">
        <f>'Formula factor data'!AK101</f>
        <v>0</v>
      </c>
      <c r="K97" s="76">
        <f>'Formula factor data'!AL101</f>
        <v>0</v>
      </c>
      <c r="L97" s="76">
        <f>'Formula factor data'!AM101</f>
        <v>0</v>
      </c>
      <c r="M97" s="76">
        <f>'Formula factor data'!AN101</f>
        <v>0</v>
      </c>
      <c r="N97" s="76">
        <f>'Formula factor data'!AO101</f>
        <v>71.814500683994538</v>
      </c>
      <c r="O97" s="76">
        <f>'Formula factor data'!AP101</f>
        <v>113.72046948110402</v>
      </c>
      <c r="P97" s="76">
        <f>'Formula factor data'!AQ101</f>
        <v>12.09303800929724</v>
      </c>
      <c r="Q97" s="77">
        <f>$F97*'National calculations'!$E$66</f>
        <v>12.902930375174856</v>
      </c>
      <c r="R97" s="77">
        <f>$F97*'National calculations'!$E$67</f>
        <v>2.3996571639232833</v>
      </c>
      <c r="S97" s="77">
        <f>$F97*'National calculations'!$E$75</f>
        <v>2.5733484887437093</v>
      </c>
      <c r="T97" s="77">
        <f>$F97*'National calculations'!$E$76</f>
        <v>1.9534908235718667</v>
      </c>
      <c r="U97" s="77">
        <f>$F97*'National calculations'!$E$77</f>
        <v>1.8407894299042584</v>
      </c>
      <c r="V97" s="77">
        <f>$F97*'National calculations'!$E$78</f>
        <v>1.6717373394028474</v>
      </c>
      <c r="W97" s="77">
        <f>$F97*'National calculations'!$E$79</f>
        <v>1.0706632398422733</v>
      </c>
      <c r="X97" s="77">
        <f>$F97*'National calculations'!$E$80</f>
        <v>0.88282758372959413</v>
      </c>
      <c r="Y97" s="77">
        <f>$F97*'National calculations'!$E$69</f>
        <v>1.037158223839288</v>
      </c>
      <c r="Z97" s="77">
        <f>$F97*'National calculations'!$E$70</f>
        <v>6.2463999139654085</v>
      </c>
      <c r="AA97" s="78">
        <f t="shared" si="25"/>
        <v>4679923.8141088206</v>
      </c>
      <c r="AB97" s="78">
        <f t="shared" si="25"/>
        <v>102944.06338654792</v>
      </c>
      <c r="AC97" s="78">
        <f t="shared" si="25"/>
        <v>0</v>
      </c>
      <c r="AD97" s="78">
        <f t="shared" si="25"/>
        <v>0</v>
      </c>
      <c r="AE97" s="78">
        <f t="shared" si="25"/>
        <v>0</v>
      </c>
      <c r="AF97" s="78">
        <f t="shared" si="25"/>
        <v>0</v>
      </c>
      <c r="AG97" s="78">
        <f t="shared" si="25"/>
        <v>0</v>
      </c>
      <c r="AH97" s="78">
        <f t="shared" si="15"/>
        <v>36137.898605890965</v>
      </c>
      <c r="AI97" s="78">
        <f t="shared" si="35"/>
        <v>36137.898605890965</v>
      </c>
      <c r="AJ97" s="78">
        <f t="shared" si="26"/>
        <v>67229.288480479328</v>
      </c>
      <c r="AK97" s="78">
        <f t="shared" si="26"/>
        <v>43056.632401087176</v>
      </c>
      <c r="AL97" s="77">
        <f t="shared" si="27"/>
        <v>12.902930375174854</v>
      </c>
      <c r="AM97" s="77">
        <f t="shared" si="28"/>
        <v>0.28382515083039955</v>
      </c>
      <c r="AN97" s="77">
        <f t="shared" si="29"/>
        <v>9.9635124018729856E-2</v>
      </c>
      <c r="AO97" s="77">
        <f t="shared" si="30"/>
        <v>0.18535661324678118</v>
      </c>
      <c r="AP97" s="77">
        <f t="shared" si="31"/>
        <v>0.11871063549920588</v>
      </c>
      <c r="AQ97" s="77">
        <f t="shared" si="36"/>
        <v>13.590457898769971</v>
      </c>
      <c r="AR97" s="77">
        <v>0</v>
      </c>
      <c r="AS97" s="77">
        <v>0</v>
      </c>
      <c r="AT97" s="77">
        <f t="shared" si="32"/>
        <v>13.59</v>
      </c>
      <c r="AU97" s="221"/>
      <c r="AV97" s="76">
        <v>500.67</v>
      </c>
      <c r="AW97" s="76">
        <f t="shared" si="33"/>
        <v>1136.99</v>
      </c>
      <c r="AY97" s="24"/>
      <c r="BA97" s="24"/>
    </row>
    <row r="98" spans="1:53" x14ac:dyDescent="0.35">
      <c r="A98" s="75" t="s">
        <v>124</v>
      </c>
      <c r="B98" s="74">
        <v>846</v>
      </c>
      <c r="C98" s="75" t="s">
        <v>126</v>
      </c>
      <c r="D98" s="138">
        <f>'Under 2s 2026-27 rates'!D94</f>
        <v>13.1</v>
      </c>
      <c r="E98" s="138">
        <f t="shared" si="34"/>
        <v>13.1</v>
      </c>
      <c r="F98" s="76">
        <f>ACA!W105</f>
        <v>1.2560198781938272</v>
      </c>
      <c r="G98" s="76">
        <f>'Formula factor data'!AH102</f>
        <v>1279.95</v>
      </c>
      <c r="H98" s="76">
        <f>'Formula factor data'!AI102</f>
        <v>334.86095801301008</v>
      </c>
      <c r="I98" s="76">
        <f>'Formula factor data'!AJ102</f>
        <v>38.447677261613691</v>
      </c>
      <c r="J98" s="76">
        <f>'Formula factor data'!AK102</f>
        <v>42.247738386308072</v>
      </c>
      <c r="K98" s="76">
        <f>'Formula factor data'!AL102</f>
        <v>95.225061124694378</v>
      </c>
      <c r="L98" s="76">
        <f>'Formula factor data'!AM102</f>
        <v>31.406387530562345</v>
      </c>
      <c r="M98" s="76">
        <f>'Formula factor data'!AN102</f>
        <v>118.47249388753056</v>
      </c>
      <c r="N98" s="76">
        <f>'Formula factor data'!AO102</f>
        <v>106.51347799511002</v>
      </c>
      <c r="O98" s="76">
        <f>'Formula factor data'!AP102</f>
        <v>227.14138601500503</v>
      </c>
      <c r="P98" s="76">
        <f>'Formula factor data'!AQ102</f>
        <v>28.126984482913265</v>
      </c>
      <c r="Q98" s="77">
        <f>$F98*'National calculations'!$E$66</f>
        <v>12.109790332247867</v>
      </c>
      <c r="R98" s="77">
        <f>$F98*'National calculations'!$E$67</f>
        <v>2.252150812213749</v>
      </c>
      <c r="S98" s="77">
        <f>$F98*'National calculations'!$E$75</f>
        <v>2.4151653728559253</v>
      </c>
      <c r="T98" s="77">
        <f>$F98*'National calculations'!$E$76</f>
        <v>1.8334102100512131</v>
      </c>
      <c r="U98" s="77">
        <f>$F98*'National calculations'!$E$77</f>
        <v>1.7276365440867196</v>
      </c>
      <c r="V98" s="77">
        <f>$F98*'National calculations'!$E$78</f>
        <v>1.5689760451399806</v>
      </c>
      <c r="W98" s="77">
        <f>$F98*'National calculations'!$E$79</f>
        <v>1.0048498266626844</v>
      </c>
      <c r="X98" s="77">
        <f>$F98*'National calculations'!$E$80</f>
        <v>0.82856038338852955</v>
      </c>
      <c r="Y98" s="77">
        <f>$F98*'National calculations'!$E$69</f>
        <v>0.97340435597678499</v>
      </c>
      <c r="Z98" s="77">
        <f>$F98*'National calculations'!$E$70</f>
        <v>5.8624352058062721</v>
      </c>
      <c r="AA98" s="78">
        <f t="shared" si="25"/>
        <v>8834957.8973835744</v>
      </c>
      <c r="AB98" s="78">
        <f t="shared" si="25"/>
        <v>429869.70578357461</v>
      </c>
      <c r="AC98" s="78">
        <f t="shared" si="25"/>
        <v>52928.774309724024</v>
      </c>
      <c r="AD98" s="78">
        <f t="shared" si="25"/>
        <v>44150.737898146981</v>
      </c>
      <c r="AE98" s="78">
        <f t="shared" si="25"/>
        <v>93773.148441790763</v>
      </c>
      <c r="AF98" s="78">
        <f t="shared" si="25"/>
        <v>28087.245728906128</v>
      </c>
      <c r="AG98" s="78">
        <f t="shared" si="25"/>
        <v>67856.827019893186</v>
      </c>
      <c r="AH98" s="78">
        <f t="shared" si="15"/>
        <v>50304.123453294218</v>
      </c>
      <c r="AI98" s="78">
        <f t="shared" si="35"/>
        <v>337100.85685175535</v>
      </c>
      <c r="AJ98" s="78">
        <f t="shared" si="26"/>
        <v>126027.23630467786</v>
      </c>
      <c r="AK98" s="78">
        <f t="shared" si="26"/>
        <v>93988.795717504559</v>
      </c>
      <c r="AL98" s="77">
        <f t="shared" si="27"/>
        <v>12.109790332247867</v>
      </c>
      <c r="AM98" s="77">
        <f t="shared" si="28"/>
        <v>0.58920846796177562</v>
      </c>
      <c r="AN98" s="77">
        <f t="shared" si="29"/>
        <v>0.46205321459480714</v>
      </c>
      <c r="AO98" s="77">
        <f t="shared" si="30"/>
        <v>0.17274144659526566</v>
      </c>
      <c r="AP98" s="77">
        <f t="shared" si="31"/>
        <v>0.12882739487151645</v>
      </c>
      <c r="AQ98" s="77">
        <f t="shared" si="36"/>
        <v>13.462620856271229</v>
      </c>
      <c r="AR98" s="77">
        <v>0</v>
      </c>
      <c r="AS98" s="77">
        <v>0</v>
      </c>
      <c r="AT98" s="77">
        <f t="shared" si="32"/>
        <v>13.46</v>
      </c>
      <c r="AU98" s="221"/>
      <c r="AV98" s="76">
        <v>1007.09</v>
      </c>
      <c r="AW98" s="76">
        <f t="shared" si="33"/>
        <v>2287.04</v>
      </c>
      <c r="AY98" s="24"/>
      <c r="BA98" s="24"/>
    </row>
    <row r="99" spans="1:53" x14ac:dyDescent="0.35">
      <c r="A99" s="75" t="s">
        <v>124</v>
      </c>
      <c r="B99" s="74">
        <v>825</v>
      </c>
      <c r="C99" s="75" t="s">
        <v>127</v>
      </c>
      <c r="D99" s="138">
        <f>'Under 2s 2026-27 rates'!D95</f>
        <v>12.46</v>
      </c>
      <c r="E99" s="138">
        <f t="shared" si="34"/>
        <v>12.46</v>
      </c>
      <c r="F99" s="76">
        <f>ACA!W106</f>
        <v>1.25737446125773</v>
      </c>
      <c r="G99" s="76">
        <f>'Formula factor data'!AH103</f>
        <v>2590.4</v>
      </c>
      <c r="H99" s="76">
        <f>'Formula factor data'!AI103</f>
        <v>433.65741058164781</v>
      </c>
      <c r="I99" s="76">
        <f>'Formula factor data'!AJ103</f>
        <v>0</v>
      </c>
      <c r="J99" s="76">
        <f>'Formula factor data'!AK103</f>
        <v>0</v>
      </c>
      <c r="K99" s="76">
        <f>'Formula factor data'!AL103</f>
        <v>12.900727876388713</v>
      </c>
      <c r="L99" s="76">
        <f>'Formula factor data'!AM103</f>
        <v>0</v>
      </c>
      <c r="M99" s="76">
        <f>'Formula factor data'!AN103</f>
        <v>60.782275571446817</v>
      </c>
      <c r="N99" s="76">
        <f>'Formula factor data'!AO103</f>
        <v>337.65174307240454</v>
      </c>
      <c r="O99" s="76">
        <f>'Formula factor data'!AP103</f>
        <v>541.21804056176006</v>
      </c>
      <c r="P99" s="76">
        <f>'Formula factor data'!AQ103</f>
        <v>39.8090162625004</v>
      </c>
      <c r="Q99" s="77">
        <f>$F99*'National calculations'!$E$66</f>
        <v>12.122850409700673</v>
      </c>
      <c r="R99" s="77">
        <f>$F99*'National calculations'!$E$67</f>
        <v>2.2545796952278989</v>
      </c>
      <c r="S99" s="77">
        <f>$F99*'National calculations'!$E$75</f>
        <v>2.4177700626123482</v>
      </c>
      <c r="T99" s="77">
        <f>$F99*'National calculations'!$E$76</f>
        <v>1.8353874927860159</v>
      </c>
      <c r="U99" s="77">
        <f>$F99*'National calculations'!$E$77</f>
        <v>1.7294997528175915</v>
      </c>
      <c r="V99" s="77">
        <f>$F99*'National calculations'!$E$78</f>
        <v>1.570668142864956</v>
      </c>
      <c r="W99" s="77">
        <f>$F99*'National calculations'!$E$79</f>
        <v>1.0059335297000283</v>
      </c>
      <c r="X99" s="77">
        <f>$F99*'National calculations'!$E$80</f>
        <v>0.82945396308598851</v>
      </c>
      <c r="Y99" s="77">
        <f>$F99*'National calculations'!$E$69</f>
        <v>0.97445414593459312</v>
      </c>
      <c r="Z99" s="77">
        <f>$F99*'National calculations'!$E$70</f>
        <v>5.8687576817327134</v>
      </c>
      <c r="AA99" s="78">
        <f t="shared" si="25"/>
        <v>17899728.069734517</v>
      </c>
      <c r="AB99" s="78">
        <f t="shared" si="25"/>
        <v>557297.65977202007</v>
      </c>
      <c r="AC99" s="78">
        <f t="shared" si="25"/>
        <v>0</v>
      </c>
      <c r="AD99" s="78">
        <f t="shared" si="25"/>
        <v>0</v>
      </c>
      <c r="AE99" s="78">
        <f t="shared" si="25"/>
        <v>12717.729233827335</v>
      </c>
      <c r="AF99" s="78">
        <f t="shared" si="25"/>
        <v>0</v>
      </c>
      <c r="AG99" s="78">
        <f t="shared" si="25"/>
        <v>34851.469535007622</v>
      </c>
      <c r="AH99" s="78">
        <f t="shared" si="15"/>
        <v>159637.94856754981</v>
      </c>
      <c r="AI99" s="78">
        <f t="shared" si="35"/>
        <v>207207.14733638478</v>
      </c>
      <c r="AJ99" s="78">
        <f t="shared" si="26"/>
        <v>300613.53318360221</v>
      </c>
      <c r="AK99" s="78">
        <f t="shared" si="26"/>
        <v>133168.79789587989</v>
      </c>
      <c r="AL99" s="77">
        <f t="shared" si="27"/>
        <v>12.122850409700675</v>
      </c>
      <c r="AM99" s="77">
        <f t="shared" si="28"/>
        <v>0.37743792178138175</v>
      </c>
      <c r="AN99" s="77">
        <f t="shared" si="29"/>
        <v>0.14033404536614597</v>
      </c>
      <c r="AO99" s="77">
        <f t="shared" si="30"/>
        <v>0.20359487472205215</v>
      </c>
      <c r="AP99" s="77">
        <f t="shared" si="31"/>
        <v>9.0190499533960675E-2</v>
      </c>
      <c r="AQ99" s="77">
        <f t="shared" si="36"/>
        <v>12.934407751104214</v>
      </c>
      <c r="AR99" s="77">
        <v>0</v>
      </c>
      <c r="AS99" s="77">
        <v>0</v>
      </c>
      <c r="AT99" s="77">
        <f t="shared" si="32"/>
        <v>12.93</v>
      </c>
      <c r="AU99" s="221"/>
      <c r="AV99" s="76">
        <v>2038.17</v>
      </c>
      <c r="AW99" s="76">
        <f t="shared" si="33"/>
        <v>4628.57</v>
      </c>
      <c r="AY99" s="24"/>
      <c r="BA99" s="24"/>
    </row>
    <row r="100" spans="1:53" x14ac:dyDescent="0.35">
      <c r="A100" s="75" t="s">
        <v>124</v>
      </c>
      <c r="B100" s="74">
        <v>845</v>
      </c>
      <c r="C100" s="75" t="s">
        <v>128</v>
      </c>
      <c r="D100" s="138">
        <f>'Under 2s 2026-27 rates'!D96</f>
        <v>11.63</v>
      </c>
      <c r="E100" s="138">
        <f t="shared" si="34"/>
        <v>11.63</v>
      </c>
      <c r="F100" s="76">
        <f>ACA!W107</f>
        <v>1.1198157324770885</v>
      </c>
      <c r="G100" s="76">
        <f>'Formula factor data'!AH104</f>
        <v>1985.53</v>
      </c>
      <c r="H100" s="76">
        <f>'Formula factor data'!AI104</f>
        <v>488.06636350837675</v>
      </c>
      <c r="I100" s="76">
        <f>'Formula factor data'!AJ104</f>
        <v>66.905550685592502</v>
      </c>
      <c r="J100" s="76">
        <f>'Formula factor data'!AK104</f>
        <v>55.488493707024809</v>
      </c>
      <c r="K100" s="76">
        <f>'Formula factor data'!AL104</f>
        <v>66.985390244883178</v>
      </c>
      <c r="L100" s="76">
        <f>'Formula factor data'!AM104</f>
        <v>170.93649644135269</v>
      </c>
      <c r="M100" s="76">
        <f>'Formula factor data'!AN104</f>
        <v>233.77022960312033</v>
      </c>
      <c r="N100" s="76">
        <f>'Formula factor data'!AO104</f>
        <v>233.29119224737627</v>
      </c>
      <c r="O100" s="76">
        <f>'Formula factor data'!AP104</f>
        <v>186.93464324873759</v>
      </c>
      <c r="P100" s="76">
        <f>'Formula factor data'!AQ104</f>
        <v>49.795909747143504</v>
      </c>
      <c r="Q100" s="77">
        <f>$F100*'National calculations'!$E$66</f>
        <v>10.796591651519575</v>
      </c>
      <c r="R100" s="77">
        <f>$F100*'National calculations'!$E$67</f>
        <v>2.0079251572472474</v>
      </c>
      <c r="S100" s="77">
        <f>$F100*'National calculations'!$E$75</f>
        <v>2.1532622437051891</v>
      </c>
      <c r="T100" s="77">
        <f>$F100*'National calculations'!$E$76</f>
        <v>1.6345932360973696</v>
      </c>
      <c r="U100" s="77">
        <f>$F100*'National calculations'!$E$77</f>
        <v>1.5402897801686748</v>
      </c>
      <c r="V100" s="77">
        <f>$F100*'National calculations'!$E$78</f>
        <v>1.3988345962756337</v>
      </c>
      <c r="W100" s="77">
        <f>$F100*'National calculations'!$E$79</f>
        <v>0.89588283132259705</v>
      </c>
      <c r="X100" s="77">
        <f>$F100*'National calculations'!$E$80</f>
        <v>0.73871040477477334</v>
      </c>
      <c r="Y100" s="77">
        <f>$F100*'National calculations'!$E$69</f>
        <v>0.86784734127935492</v>
      </c>
      <c r="Z100" s="77">
        <f>$F100*'National calculations'!$E$70</f>
        <v>5.2267064304187256</v>
      </c>
      <c r="AA100" s="78">
        <f t="shared" si="25"/>
        <v>12219065.274449747</v>
      </c>
      <c r="AB100" s="78">
        <f t="shared" si="25"/>
        <v>558600.41592595028</v>
      </c>
      <c r="AC100" s="78">
        <f t="shared" si="25"/>
        <v>82117.161825786388</v>
      </c>
      <c r="AD100" s="78">
        <f t="shared" si="25"/>
        <v>51699.636401998498</v>
      </c>
      <c r="AE100" s="78">
        <f t="shared" si="25"/>
        <v>58810.839848438278</v>
      </c>
      <c r="AF100" s="78">
        <f t="shared" si="25"/>
        <v>136293.77444333723</v>
      </c>
      <c r="AG100" s="78">
        <f t="shared" si="25"/>
        <v>119375.51905019292</v>
      </c>
      <c r="AH100" s="78">
        <f t="shared" si="15"/>
        <v>98230.739701605809</v>
      </c>
      <c r="AI100" s="78">
        <f t="shared" si="35"/>
        <v>546527.67127135908</v>
      </c>
      <c r="AJ100" s="78">
        <f t="shared" si="26"/>
        <v>92471.517887760332</v>
      </c>
      <c r="AK100" s="78">
        <f t="shared" si="26"/>
        <v>148353.10295984891</v>
      </c>
      <c r="AL100" s="77">
        <f t="shared" si="27"/>
        <v>10.796591651519574</v>
      </c>
      <c r="AM100" s="77">
        <f t="shared" si="28"/>
        <v>0.49357135359055243</v>
      </c>
      <c r="AN100" s="77">
        <f t="shared" si="29"/>
        <v>0.48290404875003901</v>
      </c>
      <c r="AO100" s="77">
        <f t="shared" si="30"/>
        <v>8.1706513191148772E-2</v>
      </c>
      <c r="AP100" s="77">
        <f t="shared" si="31"/>
        <v>0.13108268406115517</v>
      </c>
      <c r="AQ100" s="77">
        <f t="shared" si="36"/>
        <v>11.98585625111247</v>
      </c>
      <c r="AR100" s="77">
        <v>0</v>
      </c>
      <c r="AS100" s="77">
        <v>0</v>
      </c>
      <c r="AT100" s="77">
        <f t="shared" si="32"/>
        <v>11.99</v>
      </c>
      <c r="AU100" s="221"/>
      <c r="AV100" s="76">
        <v>1562.24</v>
      </c>
      <c r="AW100" s="76">
        <f t="shared" si="33"/>
        <v>3547.77</v>
      </c>
      <c r="AY100" s="24"/>
      <c r="BA100" s="24"/>
    </row>
    <row r="101" spans="1:53" x14ac:dyDescent="0.35">
      <c r="A101" s="75" t="s">
        <v>124</v>
      </c>
      <c r="B101" s="74">
        <v>850</v>
      </c>
      <c r="C101" s="75" t="s">
        <v>129</v>
      </c>
      <c r="D101" s="138">
        <f>'Under 2s 2026-27 rates'!D97</f>
        <v>11.49</v>
      </c>
      <c r="E101" s="138">
        <f t="shared" si="34"/>
        <v>11.49</v>
      </c>
      <c r="F101" s="76">
        <f>ACA!W108</f>
        <v>1.1417711120666276</v>
      </c>
      <c r="G101" s="76">
        <f>'Formula factor data'!AH105</f>
        <v>6724.31</v>
      </c>
      <c r="H101" s="76">
        <f>'Formula factor data'!AI105</f>
        <v>1348.1750462630691</v>
      </c>
      <c r="I101" s="76">
        <f>'Formula factor data'!AJ105</f>
        <v>0</v>
      </c>
      <c r="J101" s="76">
        <f>'Formula factor data'!AK105</f>
        <v>23.572725319461721</v>
      </c>
      <c r="K101" s="76">
        <f>'Formula factor data'!AL105</f>
        <v>129.84009188058351</v>
      </c>
      <c r="L101" s="76">
        <f>'Formula factor data'!AM105</f>
        <v>147.04437931131969</v>
      </c>
      <c r="M101" s="76">
        <f>'Formula factor data'!AN105</f>
        <v>425.54472280334733</v>
      </c>
      <c r="N101" s="76">
        <f>'Formula factor data'!AO105</f>
        <v>387.71430071808214</v>
      </c>
      <c r="O101" s="76">
        <f>'Formula factor data'!AP105</f>
        <v>781.83162427263107</v>
      </c>
      <c r="P101" s="76">
        <f>'Formula factor data'!AQ105</f>
        <v>150.85545854648339</v>
      </c>
      <c r="Q101" s="77">
        <f>$F101*'National calculations'!$E$66</f>
        <v>11.008272253164643</v>
      </c>
      <c r="R101" s="77">
        <f>$F101*'National calculations'!$E$67</f>
        <v>2.0472930262065723</v>
      </c>
      <c r="S101" s="77">
        <f>$F101*'National calculations'!$E$75</f>
        <v>2.1954796269275105</v>
      </c>
      <c r="T101" s="77">
        <f>$F101*'National calculations'!$E$76</f>
        <v>1.6666414686165043</v>
      </c>
      <c r="U101" s="77">
        <f>$F101*'National calculations'!$E$77</f>
        <v>1.5704890761963208</v>
      </c>
      <c r="V101" s="77">
        <f>$F101*'National calculations'!$E$78</f>
        <v>1.426260487566047</v>
      </c>
      <c r="W101" s="77">
        <f>$F101*'National calculations'!$E$79</f>
        <v>0.91344772799173812</v>
      </c>
      <c r="X101" s="77">
        <f>$F101*'National calculations'!$E$80</f>
        <v>0.75319374062476685</v>
      </c>
      <c r="Y101" s="77">
        <f>$F101*'National calculations'!$E$69</f>
        <v>0.8848625673124918</v>
      </c>
      <c r="Z101" s="77">
        <f>$F101*'National calculations'!$E$70</f>
        <v>5.3291825078257524</v>
      </c>
      <c r="AA101" s="78">
        <f t="shared" si="25"/>
        <v>42193130.060966201</v>
      </c>
      <c r="AB101" s="78">
        <f t="shared" si="25"/>
        <v>1573262.3410824595</v>
      </c>
      <c r="AC101" s="78">
        <f t="shared" si="25"/>
        <v>0</v>
      </c>
      <c r="AD101" s="78">
        <f t="shared" si="25"/>
        <v>22393.750481061044</v>
      </c>
      <c r="AE101" s="78">
        <f t="shared" si="25"/>
        <v>116230.09419194632</v>
      </c>
      <c r="AF101" s="78">
        <f t="shared" si="25"/>
        <v>119542.44523433344</v>
      </c>
      <c r="AG101" s="78">
        <f t="shared" si="25"/>
        <v>221566.33031604721</v>
      </c>
      <c r="AH101" s="78">
        <f t="shared" si="15"/>
        <v>166453.67113739377</v>
      </c>
      <c r="AI101" s="78">
        <f t="shared" si="35"/>
        <v>646186.29136078188</v>
      </c>
      <c r="AJ101" s="78">
        <f t="shared" si="26"/>
        <v>394333.7168081862</v>
      </c>
      <c r="AK101" s="78">
        <f t="shared" si="26"/>
        <v>458243.67441069282</v>
      </c>
      <c r="AL101" s="77">
        <f t="shared" si="27"/>
        <v>11.008272253164643</v>
      </c>
      <c r="AM101" s="77">
        <f t="shared" si="28"/>
        <v>0.41046730003823506</v>
      </c>
      <c r="AN101" s="77">
        <f t="shared" si="29"/>
        <v>0.16859129937228851</v>
      </c>
      <c r="AO101" s="77">
        <f t="shared" si="30"/>
        <v>0.10288245756962064</v>
      </c>
      <c r="AP101" s="77">
        <f t="shared" si="31"/>
        <v>0.11955669368246739</v>
      </c>
      <c r="AQ101" s="77">
        <f t="shared" si="36"/>
        <v>11.809770003827255</v>
      </c>
      <c r="AR101" s="77">
        <v>0</v>
      </c>
      <c r="AS101" s="77">
        <v>0</v>
      </c>
      <c r="AT101" s="77">
        <f t="shared" si="32"/>
        <v>11.81</v>
      </c>
      <c r="AU101" s="221"/>
      <c r="AV101" s="76">
        <v>5290.79</v>
      </c>
      <c r="AW101" s="76">
        <f t="shared" si="33"/>
        <v>12015.1</v>
      </c>
      <c r="AY101" s="24"/>
      <c r="BA101" s="24"/>
    </row>
    <row r="102" spans="1:53" x14ac:dyDescent="0.35">
      <c r="A102" s="75" t="s">
        <v>124</v>
      </c>
      <c r="B102" s="74">
        <v>921</v>
      </c>
      <c r="C102" s="75" t="s">
        <v>130</v>
      </c>
      <c r="D102" s="138">
        <f>'Under 2s 2026-27 rates'!D98</f>
        <v>11.15</v>
      </c>
      <c r="E102" s="138">
        <f t="shared" si="34"/>
        <v>11.15</v>
      </c>
      <c r="F102" s="76">
        <f>ACA!W109</f>
        <v>1.0630975391303843</v>
      </c>
      <c r="G102" s="76">
        <f>'Formula factor data'!AH106</f>
        <v>476.28</v>
      </c>
      <c r="H102" s="76">
        <f>'Formula factor data'!AI106</f>
        <v>118.69347117489662</v>
      </c>
      <c r="I102" s="76">
        <f>'Formula factor data'!AJ106</f>
        <v>0</v>
      </c>
      <c r="J102" s="76">
        <f>'Formula factor data'!AK106</f>
        <v>42.911238373153381</v>
      </c>
      <c r="K102" s="76">
        <f>'Formula factor data'!AL106</f>
        <v>33.529834032463981</v>
      </c>
      <c r="L102" s="76">
        <f>'Formula factor data'!AM106</f>
        <v>19.718322086449021</v>
      </c>
      <c r="M102" s="76">
        <f>'Formula factor data'!AN106</f>
        <v>58.199452854276856</v>
      </c>
      <c r="N102" s="76">
        <f>'Formula factor data'!AO106</f>
        <v>94.595827101951485</v>
      </c>
      <c r="O102" s="76">
        <f>'Formula factor data'!AP106</f>
        <v>22.371690739683597</v>
      </c>
      <c r="P102" s="76">
        <f>'Formula factor data'!AQ106</f>
        <v>12.578932167965039</v>
      </c>
      <c r="Q102" s="77">
        <f>$F102*'National calculations'!$E$66</f>
        <v>10.249748849604549</v>
      </c>
      <c r="R102" s="77">
        <f>$F102*'National calculations'!$E$67</f>
        <v>1.906224597064422</v>
      </c>
      <c r="S102" s="77">
        <f>$F102*'National calculations'!$E$75</f>
        <v>2.0442004215476515</v>
      </c>
      <c r="T102" s="77">
        <f>$F102*'National calculations'!$E$76</f>
        <v>1.5518017798609907</v>
      </c>
      <c r="U102" s="77">
        <f>$F102*'National calculations'!$E$77</f>
        <v>1.4622747540997791</v>
      </c>
      <c r="V102" s="77">
        <f>$F102*'National calculations'!$E$78</f>
        <v>1.3279842154579631</v>
      </c>
      <c r="W102" s="77">
        <f>$F102*'National calculations'!$E$79</f>
        <v>0.85050674473150467</v>
      </c>
      <c r="X102" s="77">
        <f>$F102*'National calculations'!$E$80</f>
        <v>0.70129503512948665</v>
      </c>
      <c r="Y102" s="77">
        <f>$F102*'National calculations'!$E$69</f>
        <v>0.82389124040441675</v>
      </c>
      <c r="Z102" s="77">
        <f>$F102*'National calculations'!$E$70</f>
        <v>4.961975959780319</v>
      </c>
      <c r="AA102" s="78">
        <f t="shared" si="25"/>
        <v>2782597.7177911028</v>
      </c>
      <c r="AB102" s="78">
        <f t="shared" si="25"/>
        <v>128966.15613079059</v>
      </c>
      <c r="AC102" s="78">
        <f t="shared" si="25"/>
        <v>0</v>
      </c>
      <c r="AD102" s="78">
        <f t="shared" si="25"/>
        <v>37956.149567594235</v>
      </c>
      <c r="AE102" s="78">
        <f t="shared" si="25"/>
        <v>27947.00299445177</v>
      </c>
      <c r="AF102" s="78">
        <f t="shared" si="25"/>
        <v>14925.803677088643</v>
      </c>
      <c r="AG102" s="78">
        <f t="shared" si="25"/>
        <v>28214.445499580041</v>
      </c>
      <c r="AH102" s="78">
        <f t="shared" si="15"/>
        <v>37813.562817622573</v>
      </c>
      <c r="AI102" s="78">
        <f t="shared" si="35"/>
        <v>146856.96455633728</v>
      </c>
      <c r="AJ102" s="78">
        <f t="shared" si="26"/>
        <v>10506.148819073296</v>
      </c>
      <c r="AK102" s="78">
        <f t="shared" si="26"/>
        <v>35577.324639775412</v>
      </c>
      <c r="AL102" s="77">
        <f t="shared" si="27"/>
        <v>10.249748849604549</v>
      </c>
      <c r="AM102" s="77">
        <f t="shared" si="28"/>
        <v>0.47504916071333025</v>
      </c>
      <c r="AN102" s="77">
        <f t="shared" si="29"/>
        <v>0.54095027602934909</v>
      </c>
      <c r="AO102" s="77">
        <f t="shared" si="30"/>
        <v>3.8699588547623086E-2</v>
      </c>
      <c r="AP102" s="77">
        <f t="shared" si="31"/>
        <v>0.1310497165892959</v>
      </c>
      <c r="AQ102" s="77">
        <f t="shared" si="36"/>
        <v>11.435497591484147</v>
      </c>
      <c r="AR102" s="77">
        <v>0</v>
      </c>
      <c r="AS102" s="77">
        <v>0</v>
      </c>
      <c r="AT102" s="77">
        <f t="shared" si="32"/>
        <v>11.44</v>
      </c>
      <c r="AU102" s="221"/>
      <c r="AV102" s="76">
        <v>374.74</v>
      </c>
      <c r="AW102" s="76">
        <f t="shared" si="33"/>
        <v>851.02</v>
      </c>
      <c r="AY102" s="24"/>
      <c r="BA102" s="24"/>
    </row>
    <row r="103" spans="1:53" x14ac:dyDescent="0.35">
      <c r="A103" s="75" t="s">
        <v>124</v>
      </c>
      <c r="B103" s="74">
        <v>886</v>
      </c>
      <c r="C103" s="75" t="s">
        <v>131</v>
      </c>
      <c r="D103" s="138">
        <f>'Under 2s 2026-27 rates'!D99</f>
        <v>11.31</v>
      </c>
      <c r="E103" s="138">
        <f t="shared" si="34"/>
        <v>11.31</v>
      </c>
      <c r="F103" s="76">
        <f>ACA!W110</f>
        <v>1.0912046549015619</v>
      </c>
      <c r="G103" s="76">
        <f>'Formula factor data'!AH107</f>
        <v>6260.64</v>
      </c>
      <c r="H103" s="76">
        <f>'Formula factor data'!AI107</f>
        <v>1647.5781114529273</v>
      </c>
      <c r="I103" s="76">
        <f>'Formula factor data'!AJ107</f>
        <v>110.81852284125102</v>
      </c>
      <c r="J103" s="76">
        <f>'Formula factor data'!AK107</f>
        <v>421.50998996990978</v>
      </c>
      <c r="K103" s="76">
        <f>'Formula factor data'!AL107</f>
        <v>298.48929880550747</v>
      </c>
      <c r="L103" s="76">
        <f>'Formula factor data'!AM107</f>
        <v>272.01558858393366</v>
      </c>
      <c r="M103" s="76">
        <f>'Formula factor data'!AN107</f>
        <v>490.15610650132214</v>
      </c>
      <c r="N103" s="76">
        <f>'Formula factor data'!AO107</f>
        <v>790.85749430108513</v>
      </c>
      <c r="O103" s="76">
        <f>'Formula factor data'!AP107</f>
        <v>996.89039258587206</v>
      </c>
      <c r="P103" s="76">
        <f>'Formula factor data'!AQ107</f>
        <v>175.69073322647128</v>
      </c>
      <c r="Q103" s="77">
        <f>$F103*'National calculations'!$E$66</f>
        <v>10.520740801835938</v>
      </c>
      <c r="R103" s="77">
        <f>$F103*'National calculations'!$E$67</f>
        <v>1.9566230538978218</v>
      </c>
      <c r="S103" s="77">
        <f>$F103*'National calculations'!$E$75</f>
        <v>2.0982468056216184</v>
      </c>
      <c r="T103" s="77">
        <f>$F103*'National calculations'!$E$76</f>
        <v>1.5928296918587466</v>
      </c>
      <c r="U103" s="77">
        <f>$F103*'National calculations'!$E$77</f>
        <v>1.5009356711745878</v>
      </c>
      <c r="V103" s="77">
        <f>$F103*'National calculations'!$E$78</f>
        <v>1.3630946401483504</v>
      </c>
      <c r="W103" s="77">
        <f>$F103*'National calculations'!$E$79</f>
        <v>0.87299319649950557</v>
      </c>
      <c r="X103" s="77">
        <f>$F103*'National calculations'!$E$80</f>
        <v>0.71983649535924177</v>
      </c>
      <c r="Y103" s="77">
        <f>$F103*'National calculations'!$E$69</f>
        <v>0.84567400785946012</v>
      </c>
      <c r="Z103" s="77">
        <f>$F103*'National calculations'!$E$70</f>
        <v>5.0931650817769984</v>
      </c>
      <c r="AA103" s="78">
        <f t="shared" si="25"/>
        <v>37543945.295355499</v>
      </c>
      <c r="AB103" s="78">
        <f t="shared" si="25"/>
        <v>1837502.9101007525</v>
      </c>
      <c r="AC103" s="78">
        <f t="shared" si="25"/>
        <v>132539.02858655594</v>
      </c>
      <c r="AD103" s="78">
        <f t="shared" si="25"/>
        <v>382694.36764031823</v>
      </c>
      <c r="AE103" s="78">
        <f t="shared" si="25"/>
        <v>255367.54454341356</v>
      </c>
      <c r="AF103" s="78">
        <f t="shared" si="25"/>
        <v>211346.30477626852</v>
      </c>
      <c r="AG103" s="78">
        <f t="shared" si="25"/>
        <v>243904.67933305452</v>
      </c>
      <c r="AH103" s="78">
        <f t="shared" si="25"/>
        <v>324494.20960498223</v>
      </c>
      <c r="AI103" s="78">
        <f t="shared" si="35"/>
        <v>1550346.1344845931</v>
      </c>
      <c r="AJ103" s="78">
        <f t="shared" si="26"/>
        <v>480535.24740597047</v>
      </c>
      <c r="AK103" s="78">
        <f t="shared" si="26"/>
        <v>510048.48736669094</v>
      </c>
      <c r="AL103" s="77">
        <f t="shared" si="27"/>
        <v>10.520740801835936</v>
      </c>
      <c r="AM103" s="77">
        <f t="shared" si="28"/>
        <v>0.514913701469216</v>
      </c>
      <c r="AN103" s="77">
        <f t="shared" si="29"/>
        <v>0.43444528021029433</v>
      </c>
      <c r="AO103" s="77">
        <f t="shared" si="30"/>
        <v>0.13465784547501294</v>
      </c>
      <c r="AP103" s="77">
        <f t="shared" si="31"/>
        <v>0.14292818428481133</v>
      </c>
      <c r="AQ103" s="77">
        <f t="shared" si="36"/>
        <v>11.74768581327527</v>
      </c>
      <c r="AR103" s="77">
        <v>0</v>
      </c>
      <c r="AS103" s="77">
        <v>0</v>
      </c>
      <c r="AT103" s="77">
        <f t="shared" si="32"/>
        <v>11.75</v>
      </c>
      <c r="AU103" s="221"/>
      <c r="AV103" s="76">
        <v>4925.97</v>
      </c>
      <c r="AW103" s="76">
        <f t="shared" si="33"/>
        <v>11186.61</v>
      </c>
      <c r="AY103" s="24"/>
      <c r="BA103" s="24"/>
    </row>
    <row r="104" spans="1:53" x14ac:dyDescent="0.35">
      <c r="A104" s="75" t="s">
        <v>124</v>
      </c>
      <c r="B104" s="74">
        <v>887</v>
      </c>
      <c r="C104" s="75" t="s">
        <v>132</v>
      </c>
      <c r="D104" s="138">
        <f>'Under 2s 2026-27 rates'!D100</f>
        <v>11.15</v>
      </c>
      <c r="E104" s="138">
        <f t="shared" si="34"/>
        <v>11.15</v>
      </c>
      <c r="F104" s="76">
        <f>ACA!W111</f>
        <v>1.0570056862953106</v>
      </c>
      <c r="G104" s="76">
        <f>'Formula factor data'!AH108</f>
        <v>1254.1600000000001</v>
      </c>
      <c r="H104" s="76">
        <f>'Formula factor data'!AI108</f>
        <v>335.79732328560669</v>
      </c>
      <c r="I104" s="76">
        <f>'Formula factor data'!AJ108</f>
        <v>13.430465772353044</v>
      </c>
      <c r="J104" s="76">
        <f>'Formula factor data'!AK108</f>
        <v>108.59903506246762</v>
      </c>
      <c r="K104" s="76">
        <f>'Formula factor data'!AL108</f>
        <v>71.123703149288971</v>
      </c>
      <c r="L104" s="76">
        <f>'Formula factor data'!AM108</f>
        <v>117.55267891070298</v>
      </c>
      <c r="M104" s="76">
        <f>'Formula factor data'!AN108</f>
        <v>219.7253083079049</v>
      </c>
      <c r="N104" s="76">
        <f>'Formula factor data'!AO108</f>
        <v>158.49393747481145</v>
      </c>
      <c r="O104" s="76">
        <f>'Formula factor data'!AP108</f>
        <v>237.24850520042401</v>
      </c>
      <c r="P104" s="76">
        <f>'Formula factor data'!AQ108</f>
        <v>25.542828615192605</v>
      </c>
      <c r="Q104" s="77">
        <f>$F104*'National calculations'!$E$66</f>
        <v>10.191014858329078</v>
      </c>
      <c r="R104" s="77">
        <f>$F104*'National calculations'!$E$67</f>
        <v>1.8953013851403184</v>
      </c>
      <c r="S104" s="77">
        <f>$F104*'National calculations'!$E$75</f>
        <v>2.0324865687024545</v>
      </c>
      <c r="T104" s="77">
        <f>$F104*'National calculations'!$E$76</f>
        <v>1.5429095120077025</v>
      </c>
      <c r="U104" s="77">
        <f>$F104*'National calculations'!$E$77</f>
        <v>1.4538955016995656</v>
      </c>
      <c r="V104" s="77">
        <f>$F104*'National calculations'!$E$78</f>
        <v>1.320374486237361</v>
      </c>
      <c r="W104" s="77">
        <f>$F104*'National calculations'!$E$79</f>
        <v>0.84563309792729879</v>
      </c>
      <c r="X104" s="77">
        <f>$F104*'National calculations'!$E$80</f>
        <v>0.69727641408040453</v>
      </c>
      <c r="Y104" s="77">
        <f>$F104*'National calculations'!$E$69</f>
        <v>0.81917010804928436</v>
      </c>
      <c r="Z104" s="77">
        <f>$F104*'National calculations'!$E$70</f>
        <v>4.9335424189192603</v>
      </c>
      <c r="AA104" s="78">
        <f t="shared" ref="AA104:AH135" si="37">G104*Q104*38*15</f>
        <v>7285263.0209915387</v>
      </c>
      <c r="AB104" s="78">
        <f t="shared" si="37"/>
        <v>362769.1652112843</v>
      </c>
      <c r="AC104" s="78">
        <f t="shared" si="37"/>
        <v>15559.427537423589</v>
      </c>
      <c r="AD104" s="78">
        <f t="shared" si="37"/>
        <v>95508.3359898614</v>
      </c>
      <c r="AE104" s="78">
        <f t="shared" si="37"/>
        <v>58941.666281590886</v>
      </c>
      <c r="AF104" s="78">
        <f t="shared" si="37"/>
        <v>88471.728072850601</v>
      </c>
      <c r="AG104" s="78">
        <f t="shared" si="37"/>
        <v>105909.98609974334</v>
      </c>
      <c r="AH104" s="78">
        <f t="shared" si="37"/>
        <v>62993.028094274618</v>
      </c>
      <c r="AI104" s="78">
        <f t="shared" si="35"/>
        <v>427384.17207574443</v>
      </c>
      <c r="AJ104" s="78">
        <f t="shared" ref="AJ104:AK135" si="38">O104*Y104*38*15</f>
        <v>110777.72367455065</v>
      </c>
      <c r="AK104" s="78">
        <f t="shared" si="38"/>
        <v>71829.478229175322</v>
      </c>
      <c r="AL104" s="77">
        <f t="shared" ref="AL104:AL135" si="39">AA104/($G104*15*38)</f>
        <v>10.191014858329078</v>
      </c>
      <c r="AM104" s="77">
        <f t="shared" ref="AM104:AM135" si="40">AB104/($G104*15*38)</f>
        <v>0.50746087576515075</v>
      </c>
      <c r="AN104" s="77">
        <f t="shared" ref="AN104:AN135" si="41">AI104/($G104*15*38)</f>
        <v>0.59784779702377766</v>
      </c>
      <c r="AO104" s="77">
        <f t="shared" ref="AO104:AO135" si="42">AJ104/($G104*15*38)</f>
        <v>0.15496179406101496</v>
      </c>
      <c r="AP104" s="77">
        <f t="shared" ref="AP104:AP135" si="43">AK104/($G104*15*38)</f>
        <v>0.10047890896874194</v>
      </c>
      <c r="AQ104" s="77">
        <f t="shared" si="36"/>
        <v>11.551764234147765</v>
      </c>
      <c r="AR104" s="77">
        <v>0</v>
      </c>
      <c r="AS104" s="77">
        <v>0</v>
      </c>
      <c r="AT104" s="77">
        <f t="shared" ref="AT104:AT136" si="44">ROUND(AQ104+AR104,2)</f>
        <v>11.55</v>
      </c>
      <c r="AU104" s="221"/>
      <c r="AV104" s="76">
        <v>986.8</v>
      </c>
      <c r="AW104" s="76">
        <f t="shared" ref="AW104:AW135" si="45">G104 +AV104</f>
        <v>2240.96</v>
      </c>
      <c r="AY104" s="24"/>
      <c r="BA104" s="24"/>
    </row>
    <row r="105" spans="1:53" x14ac:dyDescent="0.35">
      <c r="A105" s="75" t="s">
        <v>124</v>
      </c>
      <c r="B105" s="74">
        <v>826</v>
      </c>
      <c r="C105" s="75" t="s">
        <v>133</v>
      </c>
      <c r="D105" s="138">
        <f>'Under 2s 2026-27 rates'!D101</f>
        <v>12.01</v>
      </c>
      <c r="E105" s="138">
        <f t="shared" si="34"/>
        <v>12.01</v>
      </c>
      <c r="F105" s="76">
        <f>ACA!W112</f>
        <v>1.1634051970804296</v>
      </c>
      <c r="G105" s="76">
        <f>'Formula factor data'!AH109</f>
        <v>1311.96</v>
      </c>
      <c r="H105" s="76">
        <f>'Formula factor data'!AI109</f>
        <v>318.34287384315638</v>
      </c>
      <c r="I105" s="76">
        <f>'Formula factor data'!AJ109</f>
        <v>9.83655673938779</v>
      </c>
      <c r="J105" s="76">
        <f>'Formula factor data'!AK109</f>
        <v>25.959634703196347</v>
      </c>
      <c r="K105" s="76">
        <f>'Formula factor data'!AL109</f>
        <v>32.246155927617117</v>
      </c>
      <c r="L105" s="76">
        <f>'Formula factor data'!AM109</f>
        <v>74.254909521393543</v>
      </c>
      <c r="M105" s="76">
        <f>'Formula factor data'!AN109</f>
        <v>138.00763064434298</v>
      </c>
      <c r="N105" s="76">
        <f>'Formula factor data'!AO109</f>
        <v>134.08779976323356</v>
      </c>
      <c r="O105" s="76">
        <f>'Formula factor data'!AP109</f>
        <v>446.81570312589599</v>
      </c>
      <c r="P105" s="76">
        <f>'Formula factor data'!AQ109</f>
        <v>25.859256730716293</v>
      </c>
      <c r="Q105" s="77">
        <f>$F105*'National calculations'!$E$66</f>
        <v>11.216855125215922</v>
      </c>
      <c r="R105" s="77">
        <f>$F105*'National calculations'!$E$67</f>
        <v>2.0860847865769574</v>
      </c>
      <c r="S105" s="77">
        <f>$F105*'National calculations'!$E$75</f>
        <v>2.237079201827465</v>
      </c>
      <c r="T105" s="77">
        <f>$F105*'National calculations'!$E$76</f>
        <v>1.6982207079566156</v>
      </c>
      <c r="U105" s="77">
        <f>$F105*'National calculations'!$E$77</f>
        <v>1.6002464363437334</v>
      </c>
      <c r="V105" s="77">
        <f>$F105*'National calculations'!$E$78</f>
        <v>1.4532850289244115</v>
      </c>
      <c r="W105" s="77">
        <f>$F105*'National calculations'!$E$79</f>
        <v>0.93075558032237604</v>
      </c>
      <c r="X105" s="77">
        <f>$F105*'National calculations'!$E$80</f>
        <v>0.76746512763424024</v>
      </c>
      <c r="Y105" s="77">
        <f>$F105*'National calculations'!$E$69</f>
        <v>0.90162879287596742</v>
      </c>
      <c r="Z105" s="77">
        <f>$F105*'National calculations'!$E$70</f>
        <v>5.43015895241252</v>
      </c>
      <c r="AA105" s="78">
        <f t="shared" si="37"/>
        <v>8388157.1925446196</v>
      </c>
      <c r="AB105" s="78">
        <f t="shared" si="37"/>
        <v>378531.42884245579</v>
      </c>
      <c r="AC105" s="78">
        <f t="shared" si="37"/>
        <v>12542.939204589718</v>
      </c>
      <c r="AD105" s="78">
        <f t="shared" si="37"/>
        <v>25128.557857655618</v>
      </c>
      <c r="AE105" s="78">
        <f t="shared" si="37"/>
        <v>29413.023782103581</v>
      </c>
      <c r="AF105" s="78">
        <f t="shared" si="37"/>
        <v>61510.722548999445</v>
      </c>
      <c r="AG105" s="78">
        <f t="shared" si="37"/>
        <v>73217.282239096196</v>
      </c>
      <c r="AH105" s="78">
        <f t="shared" si="37"/>
        <v>58657.394904906163</v>
      </c>
      <c r="AI105" s="78">
        <f t="shared" si="35"/>
        <v>260469.92053735073</v>
      </c>
      <c r="AJ105" s="78">
        <f t="shared" si="38"/>
        <v>229631.28473703409</v>
      </c>
      <c r="AK105" s="78">
        <f t="shared" si="38"/>
        <v>80039.328430248686</v>
      </c>
      <c r="AL105" s="77">
        <f t="shared" si="39"/>
        <v>11.21685512521592</v>
      </c>
      <c r="AM105" s="77">
        <f t="shared" si="40"/>
        <v>0.50618176319353947</v>
      </c>
      <c r="AN105" s="77">
        <f t="shared" si="41"/>
        <v>0.34830693990102218</v>
      </c>
      <c r="AO105" s="77">
        <f t="shared" si="42"/>
        <v>0.30706873917453903</v>
      </c>
      <c r="AP105" s="77">
        <f t="shared" si="43"/>
        <v>0.10703060645067897</v>
      </c>
      <c r="AQ105" s="77">
        <f t="shared" si="36"/>
        <v>12.4854431739357</v>
      </c>
      <c r="AR105" s="77">
        <v>0</v>
      </c>
      <c r="AS105" s="77">
        <v>0</v>
      </c>
      <c r="AT105" s="77">
        <f t="shared" si="44"/>
        <v>12.49</v>
      </c>
      <c r="AU105" s="221"/>
      <c r="AV105" s="76">
        <v>1032.27</v>
      </c>
      <c r="AW105" s="76">
        <f t="shared" si="45"/>
        <v>2344.23</v>
      </c>
      <c r="AY105" s="24"/>
      <c r="BA105" s="24"/>
    </row>
    <row r="106" spans="1:53" x14ac:dyDescent="0.35">
      <c r="A106" s="75" t="s">
        <v>124</v>
      </c>
      <c r="B106" s="74">
        <v>931</v>
      </c>
      <c r="C106" s="75" t="s">
        <v>134</v>
      </c>
      <c r="D106" s="138">
        <f>'Under 2s 2026-27 rates'!D102</f>
        <v>11.35</v>
      </c>
      <c r="E106" s="138">
        <f t="shared" si="34"/>
        <v>11.35</v>
      </c>
      <c r="F106" s="76">
        <f>ACA!W113</f>
        <v>1.1406126695414354</v>
      </c>
      <c r="G106" s="76">
        <f>'Formula factor data'!AH110</f>
        <v>3457.11</v>
      </c>
      <c r="H106" s="76">
        <f>'Formula factor data'!AI110</f>
        <v>546.46679850078317</v>
      </c>
      <c r="I106" s="76">
        <f>'Formula factor data'!AJ110</f>
        <v>0</v>
      </c>
      <c r="J106" s="76">
        <f>'Formula factor data'!AK110</f>
        <v>27.865421216848674</v>
      </c>
      <c r="K106" s="76">
        <f>'Formula factor data'!AL110</f>
        <v>51.595973478939158</v>
      </c>
      <c r="L106" s="76">
        <f>'Formula factor data'!AM110</f>
        <v>41.258801092043683</v>
      </c>
      <c r="M106" s="76">
        <f>'Formula factor data'!AN110</f>
        <v>180.76568408736352</v>
      </c>
      <c r="N106" s="76">
        <f>'Formula factor data'!AO110</f>
        <v>233.62009594383778</v>
      </c>
      <c r="O106" s="76">
        <f>'Formula factor data'!AP110</f>
        <v>647.19180622217709</v>
      </c>
      <c r="P106" s="76">
        <f>'Formula factor data'!AQ110</f>
        <v>68.392148700007553</v>
      </c>
      <c r="Q106" s="77">
        <f>$F106*'National calculations'!$E$66</f>
        <v>10.99710324514527</v>
      </c>
      <c r="R106" s="77">
        <f>$F106*'National calculations'!$E$67</f>
        <v>2.0452158399141336</v>
      </c>
      <c r="S106" s="77">
        <f>$F106*'National calculations'!$E$75</f>
        <v>2.1932520903081767</v>
      </c>
      <c r="T106" s="77">
        <f>$F106*'National calculations'!$E$76</f>
        <v>1.6649504919127762</v>
      </c>
      <c r="U106" s="77">
        <f>$F106*'National calculations'!$E$77</f>
        <v>1.5688956558408849</v>
      </c>
      <c r="V106" s="77">
        <f>$F106*'National calculations'!$E$78</f>
        <v>1.4248134017330489</v>
      </c>
      <c r="W106" s="77">
        <f>$F106*'National calculations'!$E$79</f>
        <v>0.91252094268296413</v>
      </c>
      <c r="X106" s="77">
        <f>$F106*'National calculations'!$E$80</f>
        <v>0.75242954922981287</v>
      </c>
      <c r="Y106" s="77">
        <f>$F106*'National calculations'!$E$69</f>
        <v>0.88396478454667093</v>
      </c>
      <c r="Z106" s="77">
        <f>$F106*'National calculations'!$E$70</f>
        <v>5.3237755119959118</v>
      </c>
      <c r="AA106" s="78">
        <f t="shared" si="37"/>
        <v>21670371.491899773</v>
      </c>
      <c r="AB106" s="78">
        <f t="shared" si="37"/>
        <v>637056.2548001511</v>
      </c>
      <c r="AC106" s="78">
        <f t="shared" si="37"/>
        <v>0</v>
      </c>
      <c r="AD106" s="78">
        <f t="shared" si="37"/>
        <v>26444.891654538878</v>
      </c>
      <c r="AE106" s="78">
        <f t="shared" si="37"/>
        <v>46140.758230493819</v>
      </c>
      <c r="AF106" s="78">
        <f t="shared" si="37"/>
        <v>33508.072859167733</v>
      </c>
      <c r="AG106" s="78">
        <f t="shared" si="37"/>
        <v>94022.909295435165</v>
      </c>
      <c r="AH106" s="78">
        <f t="shared" si="37"/>
        <v>100196.11818476707</v>
      </c>
      <c r="AI106" s="78">
        <f t="shared" si="35"/>
        <v>300312.7502244027</v>
      </c>
      <c r="AJ106" s="78">
        <f t="shared" si="38"/>
        <v>326094.01636210782</v>
      </c>
      <c r="AK106" s="78">
        <f t="shared" si="38"/>
        <v>207539.53448327346</v>
      </c>
      <c r="AL106" s="77">
        <f t="shared" si="39"/>
        <v>10.99710324514527</v>
      </c>
      <c r="AM106" s="77">
        <f t="shared" si="40"/>
        <v>0.32328810835668143</v>
      </c>
      <c r="AN106" s="77">
        <f t="shared" si="41"/>
        <v>0.15240026324817535</v>
      </c>
      <c r="AO106" s="77">
        <f t="shared" si="42"/>
        <v>0.16548352975391514</v>
      </c>
      <c r="AP106" s="77">
        <f t="shared" si="43"/>
        <v>0.10532046896450598</v>
      </c>
      <c r="AQ106" s="77">
        <f t="shared" si="36"/>
        <v>11.743595615468548</v>
      </c>
      <c r="AR106" s="77">
        <v>0</v>
      </c>
      <c r="AS106" s="77">
        <v>0</v>
      </c>
      <c r="AT106" s="77">
        <f t="shared" si="44"/>
        <v>11.74</v>
      </c>
      <c r="AU106" s="221"/>
      <c r="AV106" s="76">
        <v>2720.11</v>
      </c>
      <c r="AW106" s="76">
        <f t="shared" si="45"/>
        <v>6177.22</v>
      </c>
      <c r="AY106" s="24"/>
      <c r="BA106" s="24"/>
    </row>
    <row r="107" spans="1:53" x14ac:dyDescent="0.35">
      <c r="A107" s="75" t="s">
        <v>124</v>
      </c>
      <c r="B107" s="74">
        <v>851</v>
      </c>
      <c r="C107" s="75" t="s">
        <v>135</v>
      </c>
      <c r="D107" s="138">
        <f>'Under 2s 2026-27 rates'!D103</f>
        <v>12.76</v>
      </c>
      <c r="E107" s="138">
        <f t="shared" si="34"/>
        <v>12.76</v>
      </c>
      <c r="F107" s="76">
        <f>ACA!W114</f>
        <v>1.1944954332249305</v>
      </c>
      <c r="G107" s="76">
        <f>'Formula factor data'!AH111</f>
        <v>1006.91</v>
      </c>
      <c r="H107" s="76">
        <f>'Formula factor data'!AI111</f>
        <v>338.24102489492401</v>
      </c>
      <c r="I107" s="76">
        <f>'Formula factor data'!AJ111</f>
        <v>60.202017209261065</v>
      </c>
      <c r="J107" s="76">
        <f>'Formula factor data'!AK111</f>
        <v>66.72241373192584</v>
      </c>
      <c r="K107" s="76">
        <f>'Formula factor data'!AL111</f>
        <v>91.553512818238261</v>
      </c>
      <c r="L107" s="76">
        <f>'Formula factor data'!AM111</f>
        <v>16.881574558680033</v>
      </c>
      <c r="M107" s="76">
        <f>'Formula factor data'!AN111</f>
        <v>154.79242703805554</v>
      </c>
      <c r="N107" s="76">
        <f>'Formula factor data'!AO111</f>
        <v>128.88948194801739</v>
      </c>
      <c r="O107" s="76">
        <f>'Formula factor data'!AP111</f>
        <v>243.64531123646901</v>
      </c>
      <c r="P107" s="76">
        <f>'Formula factor data'!AQ111</f>
        <v>31.351495608977199</v>
      </c>
      <c r="Q107" s="77">
        <f>$F107*'National calculations'!$E$66</f>
        <v>11.516608534876434</v>
      </c>
      <c r="R107" s="77">
        <f>$F107*'National calculations'!$E$67</f>
        <v>2.1418322327761725</v>
      </c>
      <c r="S107" s="77">
        <f>$F107*'National calculations'!$E$75</f>
        <v>2.2968617443443002</v>
      </c>
      <c r="T107" s="77">
        <f>$F107*'National calculations'!$E$76</f>
        <v>1.7436030759985925</v>
      </c>
      <c r="U107" s="77">
        <f>$F107*'National calculations'!$E$77</f>
        <v>1.6430105908448271</v>
      </c>
      <c r="V107" s="77">
        <f>$F107*'National calculations'!$E$78</f>
        <v>1.4921218631141802</v>
      </c>
      <c r="W107" s="77">
        <f>$F107*'National calculations'!$E$79</f>
        <v>0.95562860896076729</v>
      </c>
      <c r="X107" s="77">
        <f>$F107*'National calculations'!$E$80</f>
        <v>0.78797446703782603</v>
      </c>
      <c r="Y107" s="77">
        <f>$F107*'National calculations'!$E$69</f>
        <v>0.92572345237683717</v>
      </c>
      <c r="Z107" s="77">
        <f>$F107*'National calculations'!$E$70</f>
        <v>5.5752716995072964</v>
      </c>
      <c r="AA107" s="78">
        <f t="shared" si="37"/>
        <v>6609827.330915886</v>
      </c>
      <c r="AB107" s="78">
        <f t="shared" si="37"/>
        <v>412939.6518533018</v>
      </c>
      <c r="AC107" s="78">
        <f t="shared" si="37"/>
        <v>78817.1548483761</v>
      </c>
      <c r="AD107" s="78">
        <f t="shared" si="37"/>
        <v>66312.321317990878</v>
      </c>
      <c r="AE107" s="78">
        <f t="shared" si="37"/>
        <v>85741.332977965474</v>
      </c>
      <c r="AF107" s="78">
        <f t="shared" si="37"/>
        <v>14357.938895195199</v>
      </c>
      <c r="AG107" s="78">
        <f t="shared" si="37"/>
        <v>84316.720884981711</v>
      </c>
      <c r="AH107" s="78">
        <f t="shared" si="37"/>
        <v>57890.12388151919</v>
      </c>
      <c r="AI107" s="78">
        <f t="shared" si="35"/>
        <v>387435.59280602855</v>
      </c>
      <c r="AJ107" s="78">
        <f t="shared" si="38"/>
        <v>128562.46184375425</v>
      </c>
      <c r="AK107" s="78">
        <f t="shared" si="38"/>
        <v>99632.070537395979</v>
      </c>
      <c r="AL107" s="77">
        <f t="shared" si="39"/>
        <v>11.516608534876436</v>
      </c>
      <c r="AM107" s="77">
        <f t="shared" si="40"/>
        <v>0.71948389584689421</v>
      </c>
      <c r="AN107" s="77">
        <f t="shared" si="41"/>
        <v>0.67504699161431103</v>
      </c>
      <c r="AO107" s="77">
        <f t="shared" si="42"/>
        <v>0.22400033634908095</v>
      </c>
      <c r="AP107" s="77">
        <f t="shared" si="43"/>
        <v>0.17359357460543431</v>
      </c>
      <c r="AQ107" s="77">
        <f t="shared" si="36"/>
        <v>13.308733333292155</v>
      </c>
      <c r="AR107" s="77">
        <v>0</v>
      </c>
      <c r="AS107" s="77">
        <v>0</v>
      </c>
      <c r="AT107" s="77">
        <f t="shared" si="44"/>
        <v>13.31</v>
      </c>
      <c r="AU107" s="221"/>
      <c r="AV107" s="76">
        <v>792.25</v>
      </c>
      <c r="AW107" s="76">
        <f t="shared" si="45"/>
        <v>1799.1599999999999</v>
      </c>
      <c r="AY107" s="24"/>
      <c r="BA107" s="24"/>
    </row>
    <row r="108" spans="1:53" x14ac:dyDescent="0.35">
      <c r="A108" s="75" t="s">
        <v>124</v>
      </c>
      <c r="B108" s="74">
        <v>870</v>
      </c>
      <c r="C108" s="75" t="s">
        <v>136</v>
      </c>
      <c r="D108" s="138">
        <f>'Under 2s 2026-27 rates'!D104</f>
        <v>13.76</v>
      </c>
      <c r="E108" s="138">
        <f t="shared" si="34"/>
        <v>13.76</v>
      </c>
      <c r="F108" s="76">
        <f>ACA!W115</f>
        <v>1.2942722211486763</v>
      </c>
      <c r="G108" s="76">
        <f>'Formula factor data'!AH112</f>
        <v>643.66</v>
      </c>
      <c r="H108" s="76">
        <f>'Formula factor data'!AI112</f>
        <v>143.94246456810382</v>
      </c>
      <c r="I108" s="76">
        <f>'Formula factor data'!AJ112</f>
        <v>0</v>
      </c>
      <c r="J108" s="76">
        <f>'Formula factor data'!AK112</f>
        <v>13.929293724178635</v>
      </c>
      <c r="K108" s="76">
        <f>'Formula factor data'!AL112</f>
        <v>47.549543576627975</v>
      </c>
      <c r="L108" s="76">
        <f>'Formula factor data'!AM112</f>
        <v>48.182693291363364</v>
      </c>
      <c r="M108" s="76">
        <f>'Formula factor data'!AN112</f>
        <v>65.657625418060192</v>
      </c>
      <c r="N108" s="76">
        <f>'Formula factor data'!AO112</f>
        <v>84.905376746016131</v>
      </c>
      <c r="O108" s="76">
        <f>'Formula factor data'!AP112</f>
        <v>263.75489185369599</v>
      </c>
      <c r="P108" s="76">
        <f>'Formula factor data'!AQ112</f>
        <v>11.210421766145734</v>
      </c>
      <c r="Q108" s="77">
        <f>$F108*'National calculations'!$E$66</f>
        <v>12.47859648009848</v>
      </c>
      <c r="R108" s="77">
        <f>$F108*'National calculations'!$E$67</f>
        <v>2.3207405270347654</v>
      </c>
      <c r="S108" s="77">
        <f>$F108*'National calculations'!$E$75</f>
        <v>2.4887197295497168</v>
      </c>
      <c r="T108" s="77">
        <f>$F108*'National calculations'!$E$76</f>
        <v>1.8892470939647481</v>
      </c>
      <c r="U108" s="77">
        <f>$F108*'National calculations'!$E$77</f>
        <v>1.7802520693129351</v>
      </c>
      <c r="V108" s="77">
        <f>$F108*'National calculations'!$E$78</f>
        <v>1.6167595323352171</v>
      </c>
      <c r="W108" s="77">
        <f>$F108*'National calculations'!$E$79</f>
        <v>1.0354527341922179</v>
      </c>
      <c r="X108" s="77">
        <f>$F108*'National calculations'!$E$80</f>
        <v>0.85379435977253093</v>
      </c>
      <c r="Y108" s="77">
        <f>$F108*'National calculations'!$E$69</f>
        <v>1.0030495852482455</v>
      </c>
      <c r="Z108" s="77">
        <f>$F108*'National calculations'!$E$70</f>
        <v>6.0409768721734958</v>
      </c>
      <c r="AA108" s="78">
        <f t="shared" si="37"/>
        <v>4578224.8439167058</v>
      </c>
      <c r="AB108" s="78">
        <f t="shared" si="37"/>
        <v>190410.27331814467</v>
      </c>
      <c r="AC108" s="78">
        <f t="shared" si="37"/>
        <v>0</v>
      </c>
      <c r="AD108" s="78">
        <f t="shared" si="37"/>
        <v>15000.050282949956</v>
      </c>
      <c r="AE108" s="78">
        <f t="shared" si="37"/>
        <v>48250.598807891198</v>
      </c>
      <c r="AF108" s="78">
        <f t="shared" si="37"/>
        <v>44402.902343265618</v>
      </c>
      <c r="AG108" s="78">
        <f t="shared" si="37"/>
        <v>38751.659623028369</v>
      </c>
      <c r="AH108" s="78">
        <f t="shared" si="37"/>
        <v>41320.287114662919</v>
      </c>
      <c r="AI108" s="78">
        <f t="shared" si="35"/>
        <v>187725.49817179807</v>
      </c>
      <c r="AJ108" s="78">
        <f t="shared" si="38"/>
        <v>150798.76388219598</v>
      </c>
      <c r="AK108" s="78">
        <f t="shared" si="38"/>
        <v>38601.482211460134</v>
      </c>
      <c r="AL108" s="77">
        <f t="shared" si="39"/>
        <v>12.478596480098476</v>
      </c>
      <c r="AM108" s="77">
        <f t="shared" si="40"/>
        <v>0.51899001193870109</v>
      </c>
      <c r="AN108" s="77">
        <f t="shared" si="41"/>
        <v>0.51167227922935798</v>
      </c>
      <c r="AO108" s="77">
        <f t="shared" si="42"/>
        <v>0.41102326520374977</v>
      </c>
      <c r="AP108" s="77">
        <f t="shared" si="43"/>
        <v>0.10521377531087332</v>
      </c>
      <c r="AQ108" s="77">
        <f t="shared" si="36"/>
        <v>14.025495811781157</v>
      </c>
      <c r="AR108" s="77">
        <v>0</v>
      </c>
      <c r="AS108" s="77">
        <v>0</v>
      </c>
      <c r="AT108" s="77">
        <f t="shared" si="44"/>
        <v>14.03</v>
      </c>
      <c r="AU108" s="221"/>
      <c r="AV108" s="76">
        <v>506.44</v>
      </c>
      <c r="AW108" s="76">
        <f t="shared" si="45"/>
        <v>1150.0999999999999</v>
      </c>
      <c r="AY108" s="24"/>
      <c r="BA108" s="24"/>
    </row>
    <row r="109" spans="1:53" x14ac:dyDescent="0.35">
      <c r="A109" s="75" t="s">
        <v>124</v>
      </c>
      <c r="B109" s="74">
        <v>871</v>
      </c>
      <c r="C109" s="75" t="s">
        <v>137</v>
      </c>
      <c r="D109" s="138">
        <f>'Under 2s 2026-27 rates'!D105</f>
        <v>13.76</v>
      </c>
      <c r="E109" s="138">
        <f t="shared" si="34"/>
        <v>13.76</v>
      </c>
      <c r="F109" s="76">
        <f>ACA!W116</f>
        <v>1.3131715003700124</v>
      </c>
      <c r="G109" s="76">
        <f>'Formula factor data'!AH113</f>
        <v>308.3</v>
      </c>
      <c r="H109" s="76">
        <f>'Formula factor data'!AI113</f>
        <v>65.657683286221214</v>
      </c>
      <c r="I109" s="76">
        <f>'Formula factor data'!AJ113</f>
        <v>0</v>
      </c>
      <c r="J109" s="76">
        <f>'Formula factor data'!AK113</f>
        <v>0</v>
      </c>
      <c r="K109" s="76">
        <f>'Formula factor data'!AL113</f>
        <v>0</v>
      </c>
      <c r="L109" s="76">
        <f>'Formula factor data'!AM113</f>
        <v>3.8329768735872025</v>
      </c>
      <c r="M109" s="76">
        <f>'Formula factor data'!AN113</f>
        <v>20.47828203790645</v>
      </c>
      <c r="N109" s="76">
        <f>'Formula factor data'!AO113</f>
        <v>69.717292644757435</v>
      </c>
      <c r="O109" s="76">
        <f>'Formula factor data'!AP113</f>
        <v>182.98746181699002</v>
      </c>
      <c r="P109" s="76">
        <f>'Formula factor data'!AQ113</f>
        <v>5.1412736041854004</v>
      </c>
      <c r="Q109" s="77">
        <f>$F109*'National calculations'!$E$66</f>
        <v>12.660811994975601</v>
      </c>
      <c r="R109" s="77">
        <f>$F109*'National calculations'!$E$67</f>
        <v>2.3546285472703956</v>
      </c>
      <c r="S109" s="77">
        <f>$F109*'National calculations'!$E$75</f>
        <v>2.5250606231452415</v>
      </c>
      <c r="T109" s="77">
        <f>$F109*'National calculations'!$E$76</f>
        <v>1.9168343416577014</v>
      </c>
      <c r="U109" s="77">
        <f>$F109*'National calculations'!$E$77</f>
        <v>1.8062477450236027</v>
      </c>
      <c r="V109" s="77">
        <f>$F109*'National calculations'!$E$78</f>
        <v>1.6403678500724561</v>
      </c>
      <c r="W109" s="77">
        <f>$F109*'National calculations'!$E$79</f>
        <v>1.0505726680239327</v>
      </c>
      <c r="X109" s="77">
        <f>$F109*'National calculations'!$E$80</f>
        <v>0.86626167363376949</v>
      </c>
      <c r="Y109" s="77">
        <f>$F109*'National calculations'!$E$69</f>
        <v>1.0176963603815536</v>
      </c>
      <c r="Z109" s="77">
        <f>$F109*'National calculations'!$E$70</f>
        <v>6.1291886925396266</v>
      </c>
      <c r="AA109" s="78">
        <f t="shared" si="37"/>
        <v>2224897.1526890574</v>
      </c>
      <c r="AB109" s="78">
        <f t="shared" si="37"/>
        <v>88121.689585623622</v>
      </c>
      <c r="AC109" s="78">
        <f t="shared" si="37"/>
        <v>0</v>
      </c>
      <c r="AD109" s="78">
        <f t="shared" si="37"/>
        <v>0</v>
      </c>
      <c r="AE109" s="78">
        <f t="shared" si="37"/>
        <v>0</v>
      </c>
      <c r="AF109" s="78">
        <f t="shared" si="37"/>
        <v>3583.8704590970997</v>
      </c>
      <c r="AG109" s="78">
        <f t="shared" si="37"/>
        <v>12262.936336352675</v>
      </c>
      <c r="AH109" s="78">
        <f t="shared" si="37"/>
        <v>34424.24860636783</v>
      </c>
      <c r="AI109" s="78">
        <f t="shared" si="35"/>
        <v>50271.055401817604</v>
      </c>
      <c r="AJ109" s="78">
        <f t="shared" si="38"/>
        <v>106148.63411536728</v>
      </c>
      <c r="AK109" s="78">
        <f t="shared" si="38"/>
        <v>17961.746542814595</v>
      </c>
      <c r="AL109" s="77">
        <f t="shared" si="39"/>
        <v>12.660811994975601</v>
      </c>
      <c r="AM109" s="77">
        <f t="shared" si="40"/>
        <v>0.50145785083806282</v>
      </c>
      <c r="AN109" s="77">
        <f t="shared" si="41"/>
        <v>0.28606822587828901</v>
      </c>
      <c r="AO109" s="77">
        <f t="shared" si="42"/>
        <v>0.60404046022254065</v>
      </c>
      <c r="AP109" s="77">
        <f t="shared" si="43"/>
        <v>0.10221159922162051</v>
      </c>
      <c r="AQ109" s="77">
        <f t="shared" si="36"/>
        <v>14.154590131136114</v>
      </c>
      <c r="AR109" s="77">
        <v>0</v>
      </c>
      <c r="AS109" s="77">
        <v>0</v>
      </c>
      <c r="AT109" s="77">
        <f t="shared" si="44"/>
        <v>14.15</v>
      </c>
      <c r="AU109" s="221"/>
      <c r="AV109" s="76">
        <v>242.58</v>
      </c>
      <c r="AW109" s="76">
        <f t="shared" si="45"/>
        <v>550.88</v>
      </c>
      <c r="AY109" s="24"/>
      <c r="BA109" s="24"/>
    </row>
    <row r="110" spans="1:53" x14ac:dyDescent="0.35">
      <c r="A110" s="75" t="s">
        <v>124</v>
      </c>
      <c r="B110" s="74">
        <v>852</v>
      </c>
      <c r="C110" s="75" t="s">
        <v>138</v>
      </c>
      <c r="D110" s="138">
        <f>'Under 2s 2026-27 rates'!D106</f>
        <v>12.74</v>
      </c>
      <c r="E110" s="138">
        <f t="shared" si="34"/>
        <v>12.74</v>
      </c>
      <c r="F110" s="76">
        <f>ACA!W117</f>
        <v>1.146963696149423</v>
      </c>
      <c r="G110" s="76">
        <f>'Formula factor data'!AH114</f>
        <v>859.62</v>
      </c>
      <c r="H110" s="76">
        <f>'Formula factor data'!AI114</f>
        <v>306.12979662077601</v>
      </c>
      <c r="I110" s="76">
        <f>'Formula factor data'!AJ114</f>
        <v>20.712981000218388</v>
      </c>
      <c r="J110" s="76">
        <f>'Formula factor data'!AK114</f>
        <v>85.417580257698191</v>
      </c>
      <c r="K110" s="76">
        <f>'Formula factor data'!AL114</f>
        <v>97.056898886219699</v>
      </c>
      <c r="L110" s="76">
        <f>'Formula factor data'!AM114</f>
        <v>48.434583970299187</v>
      </c>
      <c r="M110" s="76">
        <f>'Formula factor data'!AN114</f>
        <v>85.480157239571966</v>
      </c>
      <c r="N110" s="76">
        <f>'Formula factor data'!AO114</f>
        <v>168.14435029482419</v>
      </c>
      <c r="O110" s="76">
        <f>'Formula factor data'!AP114</f>
        <v>282.40642522200602</v>
      </c>
      <c r="P110" s="76">
        <f>'Formula factor data'!AQ114</f>
        <v>26.704920494699646</v>
      </c>
      <c r="Q110" s="77">
        <f>$F110*'National calculations'!$E$66</f>
        <v>11.058336034492406</v>
      </c>
      <c r="R110" s="77">
        <f>$F110*'National calculations'!$E$67</f>
        <v>2.0566037725272217</v>
      </c>
      <c r="S110" s="77">
        <f>$F110*'National calculations'!$E$75</f>
        <v>2.205464301127448</v>
      </c>
      <c r="T110" s="77">
        <f>$F110*'National calculations'!$E$76</f>
        <v>1.6742210753084272</v>
      </c>
      <c r="U110" s="77">
        <f>$F110*'National calculations'!$E$77</f>
        <v>1.5776313978867869</v>
      </c>
      <c r="V110" s="77">
        <f>$F110*'National calculations'!$E$78</f>
        <v>1.4327468817543272</v>
      </c>
      <c r="W110" s="77">
        <f>$F110*'National calculations'!$E$79</f>
        <v>0.91760193550558056</v>
      </c>
      <c r="X110" s="77">
        <f>$F110*'National calculations'!$E$80</f>
        <v>0.75661913980284745</v>
      </c>
      <c r="Y110" s="77">
        <f>$F110*'National calculations'!$E$69</f>
        <v>0.8888867742957739</v>
      </c>
      <c r="Z110" s="77">
        <f>$F110*'National calculations'!$E$70</f>
        <v>5.3534187386884859</v>
      </c>
      <c r="AA110" s="78">
        <f t="shared" si="37"/>
        <v>5418401.0885231057</v>
      </c>
      <c r="AB110" s="78">
        <f t="shared" si="37"/>
        <v>358864.98592956905</v>
      </c>
      <c r="AC110" s="78">
        <f t="shared" si="37"/>
        <v>26038.591894570269</v>
      </c>
      <c r="AD110" s="78">
        <f t="shared" si="37"/>
        <v>81514.510449493799</v>
      </c>
      <c r="AE110" s="78">
        <f t="shared" si="37"/>
        <v>87278.406306721285</v>
      </c>
      <c r="AF110" s="78">
        <f t="shared" si="37"/>
        <v>39554.864516933143</v>
      </c>
      <c r="AG110" s="78">
        <f t="shared" si="37"/>
        <v>44708.951906300979</v>
      </c>
      <c r="AH110" s="78">
        <f t="shared" si="37"/>
        <v>72516.103199183766</v>
      </c>
      <c r="AI110" s="78">
        <f t="shared" si="35"/>
        <v>351611.42827320326</v>
      </c>
      <c r="AJ110" s="78">
        <f t="shared" si="38"/>
        <v>143085.58172291407</v>
      </c>
      <c r="AK110" s="78">
        <f t="shared" si="38"/>
        <v>81488.694421161432</v>
      </c>
      <c r="AL110" s="77">
        <f t="shared" si="39"/>
        <v>11.058336034492406</v>
      </c>
      <c r="AM110" s="77">
        <f t="shared" si="40"/>
        <v>0.73240233430269086</v>
      </c>
      <c r="AN110" s="77">
        <f t="shared" si="41"/>
        <v>0.71759865389971023</v>
      </c>
      <c r="AO110" s="77">
        <f t="shared" si="42"/>
        <v>0.29202128423720902</v>
      </c>
      <c r="AP110" s="77">
        <f t="shared" si="43"/>
        <v>0.16630909214712467</v>
      </c>
      <c r="AQ110" s="77">
        <f t="shared" si="36"/>
        <v>12.966667399079139</v>
      </c>
      <c r="AR110" s="77">
        <v>0</v>
      </c>
      <c r="AS110" s="77">
        <v>0</v>
      </c>
      <c r="AT110" s="77">
        <f t="shared" si="44"/>
        <v>12.97</v>
      </c>
      <c r="AU110" s="221"/>
      <c r="AV110" s="76">
        <v>676.36</v>
      </c>
      <c r="AW110" s="76">
        <f t="shared" si="45"/>
        <v>1535.98</v>
      </c>
      <c r="AY110" s="24"/>
      <c r="BA110" s="24"/>
    </row>
    <row r="111" spans="1:53" x14ac:dyDescent="0.35">
      <c r="A111" s="75" t="s">
        <v>124</v>
      </c>
      <c r="B111" s="74">
        <v>936</v>
      </c>
      <c r="C111" s="75" t="s">
        <v>139</v>
      </c>
      <c r="D111" s="138">
        <f>'Under 2s 2026-27 rates'!D107</f>
        <v>13.62</v>
      </c>
      <c r="E111" s="138">
        <f t="shared" si="34"/>
        <v>13.62</v>
      </c>
      <c r="F111" s="76">
        <f>ACA!W118</f>
        <v>1.3691395054635249</v>
      </c>
      <c r="G111" s="76">
        <f>'Formula factor data'!AH115</f>
        <v>5417.16</v>
      </c>
      <c r="H111" s="76">
        <f>'Formula factor data'!AI115</f>
        <v>779.85792019401333</v>
      </c>
      <c r="I111" s="76">
        <f>'Formula factor data'!AJ115</f>
        <v>0</v>
      </c>
      <c r="J111" s="76">
        <f>'Formula factor data'!AK115</f>
        <v>0</v>
      </c>
      <c r="K111" s="76">
        <f>'Formula factor data'!AL115</f>
        <v>46.101734642612463</v>
      </c>
      <c r="L111" s="76">
        <f>'Formula factor data'!AM115</f>
        <v>65.070248001826897</v>
      </c>
      <c r="M111" s="76">
        <f>'Formula factor data'!AN115</f>
        <v>156.61394290934001</v>
      </c>
      <c r="N111" s="76">
        <f>'Formula factor data'!AO115</f>
        <v>396.41247499429096</v>
      </c>
      <c r="O111" s="76">
        <f>'Formula factor data'!AP115</f>
        <v>954.00731459636393</v>
      </c>
      <c r="P111" s="76">
        <f>'Formula factor data'!AQ115</f>
        <v>97.658151523520189</v>
      </c>
      <c r="Q111" s="77">
        <f>$F111*'National calculations'!$E$66</f>
        <v>13.200421931699887</v>
      </c>
      <c r="R111" s="77">
        <f>$F111*'National calculations'!$E$67</f>
        <v>2.454983955905008</v>
      </c>
      <c r="S111" s="77">
        <f>$F111*'National calculations'!$E$75</f>
        <v>2.6326799293651835</v>
      </c>
      <c r="T111" s="77">
        <f>$F111*'National calculations'!$E$76</f>
        <v>1.9985307492991171</v>
      </c>
      <c r="U111" s="77">
        <f>$F111*'National calculations'!$E$77</f>
        <v>1.8832308983780137</v>
      </c>
      <c r="V111" s="77">
        <f>$F111*'National calculations'!$E$78</f>
        <v>1.7102811219963598</v>
      </c>
      <c r="W111" s="77">
        <f>$F111*'National calculations'!$E$79</f>
        <v>1.0953485837504779</v>
      </c>
      <c r="X111" s="77">
        <f>$F111*'National calculations'!$E$80</f>
        <v>0.90318216554864006</v>
      </c>
      <c r="Y111" s="77">
        <f>$F111*'National calculations'!$E$69</f>
        <v>1.0610710719599232</v>
      </c>
      <c r="Z111" s="77">
        <f>$F111*'National calculations'!$E$70</f>
        <v>6.3904176819492342</v>
      </c>
      <c r="AA111" s="78">
        <f t="shared" si="37"/>
        <v>40760014.67277059</v>
      </c>
      <c r="AB111" s="78">
        <f t="shared" si="37"/>
        <v>1091287.048718198</v>
      </c>
      <c r="AC111" s="78">
        <f t="shared" si="37"/>
        <v>0</v>
      </c>
      <c r="AD111" s="78">
        <f t="shared" si="37"/>
        <v>0</v>
      </c>
      <c r="AE111" s="78">
        <f t="shared" si="37"/>
        <v>49487.520354241366</v>
      </c>
      <c r="AF111" s="78">
        <f t="shared" si="37"/>
        <v>63434.397553853152</v>
      </c>
      <c r="AG111" s="78">
        <f t="shared" si="37"/>
        <v>97781.710519954562</v>
      </c>
      <c r="AH111" s="78">
        <f t="shared" si="37"/>
        <v>204078.62624102872</v>
      </c>
      <c r="AI111" s="78">
        <f t="shared" si="35"/>
        <v>414782.25466907781</v>
      </c>
      <c r="AJ111" s="78">
        <f t="shared" si="38"/>
        <v>576993.65145513183</v>
      </c>
      <c r="AK111" s="78">
        <f t="shared" si="38"/>
        <v>355723.53562095715</v>
      </c>
      <c r="AL111" s="77">
        <f t="shared" si="39"/>
        <v>13.200421931699886</v>
      </c>
      <c r="AM111" s="77">
        <f t="shared" si="40"/>
        <v>0.35342110662445841</v>
      </c>
      <c r="AN111" s="77">
        <f t="shared" si="41"/>
        <v>0.13433019628109591</v>
      </c>
      <c r="AO111" s="77">
        <f t="shared" si="42"/>
        <v>0.18686351593018699</v>
      </c>
      <c r="AP111" s="77">
        <f t="shared" si="43"/>
        <v>0.11520360821581438</v>
      </c>
      <c r="AQ111" s="77">
        <f t="shared" si="36"/>
        <v>13.990240358751443</v>
      </c>
      <c r="AR111" s="77">
        <v>0</v>
      </c>
      <c r="AS111" s="77">
        <v>0</v>
      </c>
      <c r="AT111" s="77">
        <f t="shared" si="44"/>
        <v>13.99</v>
      </c>
      <c r="AU111" s="221"/>
      <c r="AV111" s="76">
        <v>4262.3</v>
      </c>
      <c r="AW111" s="76">
        <f t="shared" si="45"/>
        <v>9679.4599999999991</v>
      </c>
      <c r="AY111" s="24"/>
      <c r="BA111" s="24"/>
    </row>
    <row r="112" spans="1:53" x14ac:dyDescent="0.35">
      <c r="A112" s="75" t="s">
        <v>124</v>
      </c>
      <c r="B112" s="74">
        <v>869</v>
      </c>
      <c r="C112" s="75" t="s">
        <v>140</v>
      </c>
      <c r="D112" s="138">
        <f>'Under 2s 2026-27 rates'!D108</f>
        <v>12.3</v>
      </c>
      <c r="E112" s="138">
        <f t="shared" si="34"/>
        <v>12.3</v>
      </c>
      <c r="F112" s="76">
        <f>ACA!W119</f>
        <v>1.2474858620418001</v>
      </c>
      <c r="G112" s="76">
        <f>'Formula factor data'!AH116</f>
        <v>820.65</v>
      </c>
      <c r="H112" s="76">
        <f>'Formula factor data'!AI116</f>
        <v>125.94197380803011</v>
      </c>
      <c r="I112" s="76">
        <f>'Formula factor data'!AJ116</f>
        <v>0</v>
      </c>
      <c r="J112" s="76">
        <f>'Formula factor data'!AK116</f>
        <v>0</v>
      </c>
      <c r="K112" s="76">
        <f>'Formula factor data'!AL116</f>
        <v>0</v>
      </c>
      <c r="L112" s="76">
        <f>'Formula factor data'!AM116</f>
        <v>18.169372693726935</v>
      </c>
      <c r="M112" s="76">
        <f>'Formula factor data'!AN116</f>
        <v>33.007693726937269</v>
      </c>
      <c r="N112" s="76">
        <f>'Formula factor data'!AO116</f>
        <v>32.502988929889298</v>
      </c>
      <c r="O112" s="76">
        <f>'Formula factor data'!AP116</f>
        <v>108.89810374808999</v>
      </c>
      <c r="P112" s="76">
        <f>'Formula factor data'!AQ116</f>
        <v>18.417563546187228</v>
      </c>
      <c r="Q112" s="77">
        <f>$F112*'National calculations'!$E$66</f>
        <v>12.027510467026564</v>
      </c>
      <c r="R112" s="77">
        <f>$F112*'National calculations'!$E$67</f>
        <v>2.2368485930833706</v>
      </c>
      <c r="S112" s="77">
        <f>$F112*'National calculations'!$E$75</f>
        <v>2.3987555527092823</v>
      </c>
      <c r="T112" s="77">
        <f>$F112*'National calculations'!$E$76</f>
        <v>1.8209531203048566</v>
      </c>
      <c r="U112" s="77">
        <f>$F112*'National calculations'!$E$77</f>
        <v>1.7158981325949605</v>
      </c>
      <c r="V112" s="77">
        <f>$F112*'National calculations'!$E$78</f>
        <v>1.5583156510301177</v>
      </c>
      <c r="W112" s="77">
        <f>$F112*'National calculations'!$E$79</f>
        <v>0.99802238324400816</v>
      </c>
      <c r="X112" s="77">
        <f>$F112*'National calculations'!$E$80</f>
        <v>0.82293073706084918</v>
      </c>
      <c r="Y112" s="77">
        <f>$F112*'National calculations'!$E$69</f>
        <v>0.96679056853553436</v>
      </c>
      <c r="Z112" s="77">
        <f>$F112*'National calculations'!$E$70</f>
        <v>5.8226029407242041</v>
      </c>
      <c r="AA112" s="78">
        <f t="shared" si="37"/>
        <v>5626114.5849162498</v>
      </c>
      <c r="AB112" s="78">
        <f t="shared" si="37"/>
        <v>160576.48234590184</v>
      </c>
      <c r="AC112" s="78">
        <f t="shared" si="37"/>
        <v>0</v>
      </c>
      <c r="AD112" s="78">
        <f t="shared" si="37"/>
        <v>0</v>
      </c>
      <c r="AE112" s="78">
        <f t="shared" si="37"/>
        <v>0</v>
      </c>
      <c r="AF112" s="78">
        <f t="shared" si="37"/>
        <v>16138.762167679341</v>
      </c>
      <c r="AG112" s="78">
        <f t="shared" si="37"/>
        <v>18777.177780485352</v>
      </c>
      <c r="AH112" s="78">
        <f t="shared" si="37"/>
        <v>15246.19392295002</v>
      </c>
      <c r="AI112" s="78">
        <f t="shared" si="35"/>
        <v>50162.133871114711</v>
      </c>
      <c r="AJ112" s="78">
        <f t="shared" si="38"/>
        <v>60010.545991982799</v>
      </c>
      <c r="AK112" s="78">
        <f t="shared" si="38"/>
        <v>61125.751009052656</v>
      </c>
      <c r="AL112" s="77">
        <f t="shared" si="39"/>
        <v>12.027510467026564</v>
      </c>
      <c r="AM112" s="77">
        <f t="shared" si="40"/>
        <v>0.34328048123150529</v>
      </c>
      <c r="AN112" s="77">
        <f t="shared" si="41"/>
        <v>0.10723663392863533</v>
      </c>
      <c r="AO112" s="77">
        <f t="shared" si="42"/>
        <v>0.12829057409986905</v>
      </c>
      <c r="AP112" s="77">
        <f t="shared" si="43"/>
        <v>0.13067465992201871</v>
      </c>
      <c r="AQ112" s="77">
        <f t="shared" si="36"/>
        <v>12.736992816208593</v>
      </c>
      <c r="AR112" s="77">
        <v>0</v>
      </c>
      <c r="AS112" s="77">
        <v>0</v>
      </c>
      <c r="AT112" s="77">
        <f t="shared" si="44"/>
        <v>12.74</v>
      </c>
      <c r="AU112" s="221"/>
      <c r="AV112" s="76">
        <v>645.70000000000005</v>
      </c>
      <c r="AW112" s="76">
        <f t="shared" si="45"/>
        <v>1466.35</v>
      </c>
      <c r="AY112" s="24"/>
      <c r="BA112" s="24"/>
    </row>
    <row r="113" spans="1:53" x14ac:dyDescent="0.35">
      <c r="A113" s="75" t="s">
        <v>124</v>
      </c>
      <c r="B113" s="74">
        <v>938</v>
      </c>
      <c r="C113" s="75" t="s">
        <v>141</v>
      </c>
      <c r="D113" s="138">
        <f>'Under 2s 2026-27 rates'!D109</f>
        <v>12.11</v>
      </c>
      <c r="E113" s="138">
        <f t="shared" si="34"/>
        <v>12.11</v>
      </c>
      <c r="F113" s="76">
        <f>ACA!W120</f>
        <v>1.1944255251972584</v>
      </c>
      <c r="G113" s="76">
        <f>'Formula factor data'!AH117</f>
        <v>4105.26</v>
      </c>
      <c r="H113" s="76">
        <f>'Formula factor data'!AI117</f>
        <v>620.665102626421</v>
      </c>
      <c r="I113" s="76">
        <f>'Formula factor data'!AJ117</f>
        <v>0</v>
      </c>
      <c r="J113" s="76">
        <f>'Formula factor data'!AK117</f>
        <v>18.340219558189659</v>
      </c>
      <c r="K113" s="76">
        <f>'Formula factor data'!AL117</f>
        <v>71.056830549568971</v>
      </c>
      <c r="L113" s="76">
        <f>'Formula factor data'!AM117</f>
        <v>75.388440193965522</v>
      </c>
      <c r="M113" s="76">
        <f>'Formula factor data'!AN117</f>
        <v>249.20579741379311</v>
      </c>
      <c r="N113" s="76">
        <f>'Formula factor data'!AO117</f>
        <v>543.29444369612077</v>
      </c>
      <c r="O113" s="76">
        <f>'Formula factor data'!AP117</f>
        <v>615.18172243555807</v>
      </c>
      <c r="P113" s="76">
        <f>'Formula factor data'!AQ117</f>
        <v>91.010420442930169</v>
      </c>
      <c r="Q113" s="77">
        <f>$F113*'National calculations'!$E$66</f>
        <v>11.51593452360293</v>
      </c>
      <c r="R113" s="77">
        <f>$F113*'National calculations'!$E$67</f>
        <v>2.1417068817176141</v>
      </c>
      <c r="S113" s="77">
        <f>$F113*'National calculations'!$E$75</f>
        <v>2.2967273201598988</v>
      </c>
      <c r="T113" s="77">
        <f>$F113*'National calculations'!$E$76</f>
        <v>1.7435010313622585</v>
      </c>
      <c r="U113" s="77">
        <f>$F113*'National calculations'!$E$77</f>
        <v>1.6429144333990509</v>
      </c>
      <c r="V113" s="77">
        <f>$F113*'National calculations'!$E$78</f>
        <v>1.4920345364542404</v>
      </c>
      <c r="W113" s="77">
        <f>$F113*'National calculations'!$E$79</f>
        <v>0.95557268065046885</v>
      </c>
      <c r="X113" s="77">
        <f>$F113*'National calculations'!$E$80</f>
        <v>0.78792835071179046</v>
      </c>
      <c r="Y113" s="77">
        <f>$F113*'National calculations'!$E$69</f>
        <v>0.92566927427039536</v>
      </c>
      <c r="Z113" s="77">
        <f>$F113*'National calculations'!$E$70</f>
        <v>5.5749454058795376</v>
      </c>
      <c r="AA113" s="78">
        <f t="shared" si="37"/>
        <v>26947266.056548715</v>
      </c>
      <c r="AB113" s="78">
        <f t="shared" si="37"/>
        <v>757691.15127607575</v>
      </c>
      <c r="AC113" s="78">
        <f t="shared" si="37"/>
        <v>0</v>
      </c>
      <c r="AD113" s="78">
        <f t="shared" si="37"/>
        <v>18226.429277614945</v>
      </c>
      <c r="AE113" s="78">
        <f t="shared" si="37"/>
        <v>66541.966725842169</v>
      </c>
      <c r="AF113" s="78">
        <f t="shared" si="37"/>
        <v>64114.829158722598</v>
      </c>
      <c r="AG113" s="78">
        <f t="shared" si="37"/>
        <v>135736.52356495149</v>
      </c>
      <c r="AH113" s="78">
        <f t="shared" si="37"/>
        <v>244003.94413424755</v>
      </c>
      <c r="AI113" s="78">
        <f t="shared" si="35"/>
        <v>528623.69286137866</v>
      </c>
      <c r="AJ113" s="78">
        <f t="shared" si="38"/>
        <v>324589.24657426082</v>
      </c>
      <c r="AK113" s="78">
        <f t="shared" si="38"/>
        <v>289205.53144122282</v>
      </c>
      <c r="AL113" s="77">
        <f t="shared" si="39"/>
        <v>11.51593452360293</v>
      </c>
      <c r="AM113" s="77">
        <f t="shared" si="40"/>
        <v>0.3237998863743039</v>
      </c>
      <c r="AN113" s="77">
        <f t="shared" si="41"/>
        <v>0.22590773482705184</v>
      </c>
      <c r="AO113" s="77">
        <f t="shared" si="42"/>
        <v>0.13871345993952508</v>
      </c>
      <c r="AP113" s="77">
        <f t="shared" si="43"/>
        <v>0.12359220252443903</v>
      </c>
      <c r="AQ113" s="77">
        <f t="shared" si="36"/>
        <v>12.327947807268249</v>
      </c>
      <c r="AR113" s="77">
        <v>0</v>
      </c>
      <c r="AS113" s="77">
        <v>0</v>
      </c>
      <c r="AT113" s="77">
        <f t="shared" si="44"/>
        <v>12.33</v>
      </c>
      <c r="AU113" s="221"/>
      <c r="AV113" s="76">
        <v>3230.08</v>
      </c>
      <c r="AW113" s="76">
        <f t="shared" si="45"/>
        <v>7335.34</v>
      </c>
      <c r="AY113" s="24"/>
      <c r="BA113" s="24"/>
    </row>
    <row r="114" spans="1:53" x14ac:dyDescent="0.35">
      <c r="A114" s="75" t="s">
        <v>124</v>
      </c>
      <c r="B114" s="74">
        <v>868</v>
      </c>
      <c r="C114" s="75" t="s">
        <v>142</v>
      </c>
      <c r="D114" s="138">
        <f>'Under 2s 2026-27 rates'!D110</f>
        <v>12.8</v>
      </c>
      <c r="E114" s="138">
        <f t="shared" si="34"/>
        <v>12.8</v>
      </c>
      <c r="F114" s="76">
        <f>ACA!W121</f>
        <v>1.2967464228028858</v>
      </c>
      <c r="G114" s="76">
        <f>'Formula factor data'!AH118</f>
        <v>690.7</v>
      </c>
      <c r="H114" s="76">
        <f>'Formula factor data'!AI118</f>
        <v>97.348807411787888</v>
      </c>
      <c r="I114" s="76">
        <f>'Formula factor data'!AJ118</f>
        <v>0</v>
      </c>
      <c r="J114" s="76">
        <f>'Formula factor data'!AK118</f>
        <v>0</v>
      </c>
      <c r="K114" s="76">
        <f>'Formula factor data'!AL118</f>
        <v>0</v>
      </c>
      <c r="L114" s="76">
        <f>'Formula factor data'!AM118</f>
        <v>0</v>
      </c>
      <c r="M114" s="76">
        <f>'Formula factor data'!AN118</f>
        <v>0</v>
      </c>
      <c r="N114" s="76">
        <f>'Formula factor data'!AO118</f>
        <v>36.08392633425207</v>
      </c>
      <c r="O114" s="76">
        <f>'Formula factor data'!AP118</f>
        <v>137.12773812242</v>
      </c>
      <c r="P114" s="76">
        <f>'Formula factor data'!AQ118</f>
        <v>9.4895865434001028</v>
      </c>
      <c r="Q114" s="77">
        <f>$F114*'National calculations'!$E$66</f>
        <v>12.502451248476239</v>
      </c>
      <c r="R114" s="77">
        <f>$F114*'National calculations'!$E$67</f>
        <v>2.3251769817134296</v>
      </c>
      <c r="S114" s="77">
        <f>$F114*'National calculations'!$E$75</f>
        <v>2.4934773024706982</v>
      </c>
      <c r="T114" s="77">
        <f>$F114*'National calculations'!$E$76</f>
        <v>1.8928586821675368</v>
      </c>
      <c r="U114" s="77">
        <f>$F114*'National calculations'!$E$77</f>
        <v>1.7836552966578709</v>
      </c>
      <c r="V114" s="77">
        <f>$F114*'National calculations'!$E$78</f>
        <v>1.619850218393373</v>
      </c>
      <c r="W114" s="77">
        <f>$F114*'National calculations'!$E$79</f>
        <v>1.0374321623418234</v>
      </c>
      <c r="X114" s="77">
        <f>$F114*'National calculations'!$E$80</f>
        <v>0.85542651982571438</v>
      </c>
      <c r="Y114" s="77">
        <f>$F114*'National calculations'!$E$69</f>
        <v>1.0049670697638853</v>
      </c>
      <c r="Z114" s="77">
        <f>$F114*'National calculations'!$E$70</f>
        <v>6.0525251343751725</v>
      </c>
      <c r="AA114" s="78">
        <f t="shared" si="37"/>
        <v>4922202.5540738478</v>
      </c>
      <c r="AB114" s="78">
        <f t="shared" si="37"/>
        <v>129021.32752895146</v>
      </c>
      <c r="AC114" s="78">
        <f t="shared" si="37"/>
        <v>0</v>
      </c>
      <c r="AD114" s="78">
        <f t="shared" si="37"/>
        <v>0</v>
      </c>
      <c r="AE114" s="78">
        <f t="shared" si="37"/>
        <v>0</v>
      </c>
      <c r="AF114" s="78">
        <f t="shared" si="37"/>
        <v>0</v>
      </c>
      <c r="AG114" s="78">
        <f t="shared" si="37"/>
        <v>0</v>
      </c>
      <c r="AH114" s="78">
        <f t="shared" si="37"/>
        <v>17594.274089681319</v>
      </c>
      <c r="AI114" s="78">
        <f t="shared" si="35"/>
        <v>17594.274089681319</v>
      </c>
      <c r="AJ114" s="78">
        <f t="shared" si="38"/>
        <v>78551.050863615572</v>
      </c>
      <c r="AK114" s="78">
        <f t="shared" si="38"/>
        <v>32738.497809191798</v>
      </c>
      <c r="AL114" s="77">
        <f t="shared" si="39"/>
        <v>12.502451248476241</v>
      </c>
      <c r="AM114" s="77">
        <f t="shared" si="40"/>
        <v>0.327715659752632</v>
      </c>
      <c r="AN114" s="77">
        <f t="shared" si="41"/>
        <v>4.4689659078842772E-2</v>
      </c>
      <c r="AO114" s="77">
        <f t="shared" si="42"/>
        <v>0.19952057501699413</v>
      </c>
      <c r="AP114" s="77">
        <f t="shared" si="43"/>
        <v>8.3156161964322489E-2</v>
      </c>
      <c r="AQ114" s="77">
        <f t="shared" si="36"/>
        <v>13.157533304289032</v>
      </c>
      <c r="AR114" s="77">
        <v>0</v>
      </c>
      <c r="AS114" s="77">
        <v>0</v>
      </c>
      <c r="AT114" s="77">
        <f t="shared" si="44"/>
        <v>13.16</v>
      </c>
      <c r="AU114" s="221"/>
      <c r="AV114" s="76">
        <v>543.46</v>
      </c>
      <c r="AW114" s="76">
        <f t="shared" si="45"/>
        <v>1234.1600000000001</v>
      </c>
      <c r="AY114" s="24"/>
      <c r="BA114" s="24"/>
    </row>
    <row r="115" spans="1:53" x14ac:dyDescent="0.35">
      <c r="A115" s="75" t="s">
        <v>124</v>
      </c>
      <c r="B115" s="74">
        <v>872</v>
      </c>
      <c r="C115" s="75" t="s">
        <v>143</v>
      </c>
      <c r="D115" s="138">
        <f>'Under 2s 2026-27 rates'!D111</f>
        <v>12.54</v>
      </c>
      <c r="E115" s="138">
        <f t="shared" si="34"/>
        <v>12.54</v>
      </c>
      <c r="F115" s="76">
        <f>ACA!W122</f>
        <v>1.2850921403906337</v>
      </c>
      <c r="G115" s="76">
        <f>'Formula factor data'!AH119</f>
        <v>934.69</v>
      </c>
      <c r="H115" s="76">
        <f>'Formula factor data'!AI119</f>
        <v>91.889276222422922</v>
      </c>
      <c r="I115" s="76">
        <f>'Formula factor data'!AJ119</f>
        <v>0</v>
      </c>
      <c r="J115" s="76">
        <f>'Formula factor data'!AK119</f>
        <v>0</v>
      </c>
      <c r="K115" s="76">
        <f>'Formula factor data'!AL119</f>
        <v>0</v>
      </c>
      <c r="L115" s="76">
        <f>'Formula factor data'!AM119</f>
        <v>0</v>
      </c>
      <c r="M115" s="76">
        <f>'Formula factor data'!AN119</f>
        <v>12.181456683634993</v>
      </c>
      <c r="N115" s="76">
        <f>'Formula factor data'!AO119</f>
        <v>8.7818096405228765</v>
      </c>
      <c r="O115" s="76">
        <f>'Formula factor data'!AP119</f>
        <v>257.34060315681205</v>
      </c>
      <c r="P115" s="76">
        <f>'Formula factor data'!AQ119</f>
        <v>13.860273600668338</v>
      </c>
      <c r="Q115" s="77">
        <f>$F115*'National calculations'!$E$66</f>
        <v>12.390087647441419</v>
      </c>
      <c r="R115" s="77">
        <f>$F115*'National calculations'!$E$67</f>
        <v>2.3042798589399704</v>
      </c>
      <c r="S115" s="77">
        <f>$F115*'National calculations'!$E$75</f>
        <v>2.4710676099043423</v>
      </c>
      <c r="T115" s="77">
        <f>$F115*'National calculations'!$E$76</f>
        <v>1.875846944744902</v>
      </c>
      <c r="U115" s="77">
        <f>$F115*'National calculations'!$E$77</f>
        <v>1.7676250056250034</v>
      </c>
      <c r="V115" s="77">
        <f>$F115*'National calculations'!$E$78</f>
        <v>1.6052920969451565</v>
      </c>
      <c r="W115" s="77">
        <f>$F115*'National calculations'!$E$79</f>
        <v>1.028108421639033</v>
      </c>
      <c r="X115" s="77">
        <f>$F115*'National calculations'!$E$80</f>
        <v>0.84773852310586972</v>
      </c>
      <c r="Y115" s="77">
        <f>$F115*'National calculations'!$E$69</f>
        <v>0.99593510342097757</v>
      </c>
      <c r="Z115" s="77">
        <f>$F115*'National calculations'!$E$70</f>
        <v>5.9981291198708133</v>
      </c>
      <c r="AA115" s="78">
        <f t="shared" si="37"/>
        <v>6601107.8832166027</v>
      </c>
      <c r="AB115" s="78">
        <f t="shared" si="37"/>
        <v>120691.00681758337</v>
      </c>
      <c r="AC115" s="78">
        <f t="shared" si="37"/>
        <v>0</v>
      </c>
      <c r="AD115" s="78">
        <f t="shared" si="37"/>
        <v>0</v>
      </c>
      <c r="AE115" s="78">
        <f t="shared" si="37"/>
        <v>0</v>
      </c>
      <c r="AF115" s="78">
        <f t="shared" si="37"/>
        <v>0</v>
      </c>
      <c r="AG115" s="78">
        <f t="shared" si="37"/>
        <v>7138.5991764374476</v>
      </c>
      <c r="AH115" s="78">
        <f t="shared" si="37"/>
        <v>4243.4666508666387</v>
      </c>
      <c r="AI115" s="78">
        <f t="shared" si="35"/>
        <v>11382.065827304086</v>
      </c>
      <c r="AJ115" s="78">
        <f t="shared" si="38"/>
        <v>146087.88792505593</v>
      </c>
      <c r="AK115" s="78">
        <f t="shared" si="38"/>
        <v>47387.355095320905</v>
      </c>
      <c r="AL115" s="77">
        <f t="shared" si="39"/>
        <v>12.390087647441421</v>
      </c>
      <c r="AM115" s="77">
        <f t="shared" si="40"/>
        <v>0.22653351212904882</v>
      </c>
      <c r="AN115" s="77">
        <f t="shared" si="41"/>
        <v>2.1363806758529537E-2</v>
      </c>
      <c r="AO115" s="77">
        <f t="shared" si="42"/>
        <v>0.27420271985299549</v>
      </c>
      <c r="AP115" s="77">
        <f t="shared" si="43"/>
        <v>8.8944688285469448E-2</v>
      </c>
      <c r="AQ115" s="77">
        <f t="shared" si="36"/>
        <v>13.001132374467465</v>
      </c>
      <c r="AR115" s="77">
        <v>0</v>
      </c>
      <c r="AS115" s="77">
        <v>0</v>
      </c>
      <c r="AT115" s="77">
        <f t="shared" si="44"/>
        <v>13</v>
      </c>
      <c r="AU115" s="221"/>
      <c r="AV115" s="76">
        <v>735.43</v>
      </c>
      <c r="AW115" s="76">
        <f t="shared" si="45"/>
        <v>1670.12</v>
      </c>
      <c r="AY115" s="24"/>
      <c r="BA115" s="24"/>
    </row>
    <row r="116" spans="1:53" x14ac:dyDescent="0.35">
      <c r="A116" s="75" t="s">
        <v>144</v>
      </c>
      <c r="B116" s="74">
        <v>800</v>
      </c>
      <c r="C116" s="75" t="s">
        <v>145</v>
      </c>
      <c r="D116" s="138">
        <f>'Under 2s 2026-27 rates'!D112</f>
        <v>11.33</v>
      </c>
      <c r="E116" s="138">
        <f t="shared" si="34"/>
        <v>11.33</v>
      </c>
      <c r="F116" s="76">
        <f>ACA!W123</f>
        <v>1.1736494762592911</v>
      </c>
      <c r="G116" s="76">
        <f>'Formula factor data'!AH120</f>
        <v>1035.8399999999999</v>
      </c>
      <c r="H116" s="76">
        <f>'Formula factor data'!AI120</f>
        <v>172.19626247354097</v>
      </c>
      <c r="I116" s="76">
        <f>'Formula factor data'!AJ120</f>
        <v>8.659535804641953</v>
      </c>
      <c r="J116" s="76">
        <f>'Formula factor data'!AK120</f>
        <v>13.103244967550323</v>
      </c>
      <c r="K116" s="76">
        <f>'Formula factor data'!AL120</f>
        <v>18.572425475745238</v>
      </c>
      <c r="L116" s="76">
        <f>'Formula factor data'!AM120</f>
        <v>23.357958420415795</v>
      </c>
      <c r="M116" s="76">
        <f>'Formula factor data'!AN120</f>
        <v>39.765499945000542</v>
      </c>
      <c r="N116" s="76">
        <f>'Formula factor data'!AO120</f>
        <v>73.947878121218793</v>
      </c>
      <c r="O116" s="76">
        <f>'Formula factor data'!AP120</f>
        <v>95.766193435910381</v>
      </c>
      <c r="P116" s="76">
        <f>'Formula factor data'!AQ120</f>
        <v>24.292458410351198</v>
      </c>
      <c r="Q116" s="77">
        <f>$F116*'National calculations'!$E$66</f>
        <v>11.315624320763543</v>
      </c>
      <c r="R116" s="77">
        <f>$F116*'National calculations'!$E$67</f>
        <v>2.1044536532436178</v>
      </c>
      <c r="S116" s="77">
        <f>$F116*'National calculations'!$E$75</f>
        <v>2.2567776387488889</v>
      </c>
      <c r="T116" s="77">
        <f>$F116*'National calculations'!$E$76</f>
        <v>1.713174265911565</v>
      </c>
      <c r="U116" s="77">
        <f>$F116*'National calculations'!$E$77</f>
        <v>1.6143372890320511</v>
      </c>
      <c r="V116" s="77">
        <f>$F116*'National calculations'!$E$78</f>
        <v>1.4660818237127815</v>
      </c>
      <c r="W116" s="77">
        <f>$F116*'National calculations'!$E$79</f>
        <v>0.93895128035537712</v>
      </c>
      <c r="X116" s="77">
        <f>$F116*'National calculations'!$E$80</f>
        <v>0.77422298555618851</v>
      </c>
      <c r="Y116" s="77">
        <f>$F116*'National calculations'!$E$69</f>
        <v>0.9095680191172637</v>
      </c>
      <c r="Z116" s="77">
        <f>$F116*'National calculations'!$E$70</f>
        <v>5.477973819007329</v>
      </c>
      <c r="AA116" s="78">
        <f t="shared" si="37"/>
        <v>6681070.4889592333</v>
      </c>
      <c r="AB116" s="78">
        <f t="shared" si="37"/>
        <v>206556.0605732839</v>
      </c>
      <c r="AC116" s="78">
        <f t="shared" si="37"/>
        <v>11139.308656540956</v>
      </c>
      <c r="AD116" s="78">
        <f t="shared" si="37"/>
        <v>12795.440984655186</v>
      </c>
      <c r="AE116" s="78">
        <f t="shared" si="37"/>
        <v>17089.830626160692</v>
      </c>
      <c r="AF116" s="78">
        <f t="shared" si="37"/>
        <v>19519.466619149989</v>
      </c>
      <c r="AG116" s="78">
        <f t="shared" si="37"/>
        <v>21282.584239778065</v>
      </c>
      <c r="AH116" s="78">
        <f t="shared" si="37"/>
        <v>32633.723775496444</v>
      </c>
      <c r="AI116" s="78">
        <f t="shared" si="35"/>
        <v>114460.35490178133</v>
      </c>
      <c r="AJ116" s="78">
        <f t="shared" si="38"/>
        <v>49650.344111283972</v>
      </c>
      <c r="AK116" s="78">
        <f t="shared" si="38"/>
        <v>75851.867167600125</v>
      </c>
      <c r="AL116" s="77">
        <f t="shared" si="39"/>
        <v>11.315624320763543</v>
      </c>
      <c r="AM116" s="77">
        <f t="shared" si="40"/>
        <v>0.34984076077129694</v>
      </c>
      <c r="AN116" s="77">
        <f t="shared" si="41"/>
        <v>0.1938597082354068</v>
      </c>
      <c r="AO116" s="77">
        <f t="shared" si="42"/>
        <v>8.4092009250368513E-2</v>
      </c>
      <c r="AP116" s="77">
        <f t="shared" si="43"/>
        <v>0.12846911798272737</v>
      </c>
      <c r="AQ116" s="77">
        <f t="shared" si="36"/>
        <v>12.071885917003344</v>
      </c>
      <c r="AR116" s="77">
        <v>0</v>
      </c>
      <c r="AS116" s="77">
        <v>0</v>
      </c>
      <c r="AT116" s="77">
        <f t="shared" si="44"/>
        <v>12.07</v>
      </c>
      <c r="AU116" s="221"/>
      <c r="AV116" s="76">
        <v>815.02</v>
      </c>
      <c r="AW116" s="76">
        <f t="shared" si="45"/>
        <v>1850.86</v>
      </c>
      <c r="AY116" s="24"/>
      <c r="BA116" s="24"/>
    </row>
    <row r="117" spans="1:53" x14ac:dyDescent="0.35">
      <c r="A117" s="75" t="s">
        <v>144</v>
      </c>
      <c r="B117" s="74">
        <v>839</v>
      </c>
      <c r="C117" s="75" t="s">
        <v>146</v>
      </c>
      <c r="D117" s="138">
        <f>'Under 2s 2026-27 rates'!D113</f>
        <v>11.34</v>
      </c>
      <c r="E117" s="138">
        <f t="shared" si="34"/>
        <v>11.34</v>
      </c>
      <c r="F117" s="76">
        <f>ACA!W124</f>
        <v>1.138036643661025</v>
      </c>
      <c r="G117" s="76">
        <f>'Formula factor data'!AH121</f>
        <v>1519.51</v>
      </c>
      <c r="H117" s="76">
        <f>'Formula factor data'!AI121</f>
        <v>304.39965611353711</v>
      </c>
      <c r="I117" s="76">
        <f>'Formula factor data'!AJ121</f>
        <v>0</v>
      </c>
      <c r="J117" s="76">
        <f>'Formula factor data'!AK121</f>
        <v>31.584488470282558</v>
      </c>
      <c r="K117" s="76">
        <f>'Formula factor data'!AL121</f>
        <v>87.433102197683226</v>
      </c>
      <c r="L117" s="76">
        <f>'Formula factor data'!AM121</f>
        <v>52.640814117137595</v>
      </c>
      <c r="M117" s="76">
        <f>'Formula factor data'!AN121</f>
        <v>200.6931038215871</v>
      </c>
      <c r="N117" s="76">
        <f>'Formula factor data'!AO121</f>
        <v>207.93121576269348</v>
      </c>
      <c r="O117" s="76">
        <f>'Formula factor data'!AP121</f>
        <v>298.101175909527</v>
      </c>
      <c r="P117" s="76">
        <f>'Formula factor data'!AQ121</f>
        <v>31.738001455930117</v>
      </c>
      <c r="Q117" s="77">
        <f>$F117*'National calculations'!$E$66</f>
        <v>10.972266748650426</v>
      </c>
      <c r="R117" s="77">
        <f>$F117*'National calculations'!$E$67</f>
        <v>2.040596805709681</v>
      </c>
      <c r="S117" s="77">
        <f>$F117*'National calculations'!$E$75</f>
        <v>2.1882987224403889</v>
      </c>
      <c r="T117" s="77">
        <f>$F117*'National calculations'!$E$76</f>
        <v>1.6611902710496382</v>
      </c>
      <c r="U117" s="77">
        <f>$F117*'National calculations'!$E$77</f>
        <v>1.565352370796774</v>
      </c>
      <c r="V117" s="77">
        <f>$F117*'National calculations'!$E$78</f>
        <v>1.4215955204174788</v>
      </c>
      <c r="W117" s="77">
        <f>$F117*'National calculations'!$E$79</f>
        <v>0.91046005240220573</v>
      </c>
      <c r="X117" s="77">
        <f>$F117*'National calculations'!$E$80</f>
        <v>0.75073021864743317</v>
      </c>
      <c r="Y117" s="77">
        <f>$F117*'National calculations'!$E$69</f>
        <v>0.88196838715150694</v>
      </c>
      <c r="Z117" s="77">
        <f>$F117*'National calculations'!$E$70</f>
        <v>5.3117519882646613</v>
      </c>
      <c r="AA117" s="78">
        <f t="shared" si="37"/>
        <v>9503307.3569278307</v>
      </c>
      <c r="AB117" s="78">
        <f t="shared" si="37"/>
        <v>354059.47057691327</v>
      </c>
      <c r="AC117" s="78">
        <f t="shared" si="37"/>
        <v>0</v>
      </c>
      <c r="AD117" s="78">
        <f t="shared" si="37"/>
        <v>29906.671628860327</v>
      </c>
      <c r="AE117" s="78">
        <f t="shared" si="37"/>
        <v>78012.259872418246</v>
      </c>
      <c r="AF117" s="78">
        <f t="shared" si="37"/>
        <v>42655.348957829628</v>
      </c>
      <c r="AG117" s="78">
        <f t="shared" si="37"/>
        <v>104152.14067863319</v>
      </c>
      <c r="AH117" s="78">
        <f t="shared" si="37"/>
        <v>88977.14083169747</v>
      </c>
      <c r="AI117" s="78">
        <f t="shared" si="35"/>
        <v>343703.5619694388</v>
      </c>
      <c r="AJ117" s="78">
        <f t="shared" si="38"/>
        <v>149862.01359518911</v>
      </c>
      <c r="AK117" s="78">
        <f t="shared" si="38"/>
        <v>96093.103632137616</v>
      </c>
      <c r="AL117" s="77">
        <f t="shared" si="39"/>
        <v>10.972266748650425</v>
      </c>
      <c r="AM117" s="77">
        <f t="shared" si="40"/>
        <v>0.40878767887306383</v>
      </c>
      <c r="AN117" s="77">
        <f t="shared" si="41"/>
        <v>0.39683102132236164</v>
      </c>
      <c r="AO117" s="77">
        <f t="shared" si="42"/>
        <v>0.17302670816571997</v>
      </c>
      <c r="AP117" s="77">
        <f t="shared" si="43"/>
        <v>0.11094655009646763</v>
      </c>
      <c r="AQ117" s="77">
        <f t="shared" si="36"/>
        <v>12.061858707108039</v>
      </c>
      <c r="AR117" s="77">
        <v>0</v>
      </c>
      <c r="AS117" s="77">
        <v>0</v>
      </c>
      <c r="AT117" s="77">
        <f t="shared" si="44"/>
        <v>12.06</v>
      </c>
      <c r="AU117" s="221"/>
      <c r="AV117" s="76">
        <v>1195.57</v>
      </c>
      <c r="AW117" s="76">
        <f t="shared" si="45"/>
        <v>2715.08</v>
      </c>
      <c r="AY117" s="24"/>
      <c r="BA117" s="24"/>
    </row>
    <row r="118" spans="1:53" x14ac:dyDescent="0.35">
      <c r="A118" s="75" t="s">
        <v>144</v>
      </c>
      <c r="B118" s="74">
        <v>801</v>
      </c>
      <c r="C118" s="75" t="s">
        <v>147</v>
      </c>
      <c r="D118" s="138">
        <f>'Under 2s 2026-27 rates'!D114</f>
        <v>11.99</v>
      </c>
      <c r="E118" s="138">
        <f t="shared" si="34"/>
        <v>11.99</v>
      </c>
      <c r="F118" s="76">
        <f>ACA!W125</f>
        <v>1.1513532017504886</v>
      </c>
      <c r="G118" s="76">
        <f>'Formula factor data'!AH122</f>
        <v>2268.63</v>
      </c>
      <c r="H118" s="76">
        <f>'Formula factor data'!AI122</f>
        <v>631.6534585160299</v>
      </c>
      <c r="I118" s="76">
        <f>'Formula factor data'!AJ122</f>
        <v>156.15584819478096</v>
      </c>
      <c r="J118" s="76">
        <f>'Formula factor data'!AK122</f>
        <v>218.51005878381062</v>
      </c>
      <c r="K118" s="76">
        <f>'Formula factor data'!AL122</f>
        <v>160.21067402788262</v>
      </c>
      <c r="L118" s="76">
        <f>'Formula factor data'!AM122</f>
        <v>146.96490963975057</v>
      </c>
      <c r="M118" s="76">
        <f>'Formula factor data'!AN122</f>
        <v>228.7822842276681</v>
      </c>
      <c r="N118" s="76">
        <f>'Formula factor data'!AO122</f>
        <v>261.40110537395242</v>
      </c>
      <c r="O118" s="76">
        <f>'Formula factor data'!AP122</f>
        <v>566.207158188672</v>
      </c>
      <c r="P118" s="76">
        <f>'Formula factor data'!AQ122</f>
        <v>46.657040890394384</v>
      </c>
      <c r="Q118" s="77">
        <f>$F118*'National calculations'!$E$66</f>
        <v>11.100657014768268</v>
      </c>
      <c r="R118" s="77">
        <f>$F118*'National calculations'!$E$67</f>
        <v>2.0644745306070007</v>
      </c>
      <c r="S118" s="77">
        <f>$F118*'National calculations'!$E$75</f>
        <v>2.2139047582537281</v>
      </c>
      <c r="T118" s="77">
        <f>$F118*'National calculations'!$E$76</f>
        <v>1.6806284296232679</v>
      </c>
      <c r="U118" s="77">
        <f>$F118*'National calculations'!$E$77</f>
        <v>1.583669097145002</v>
      </c>
      <c r="V118" s="77">
        <f>$F118*'National calculations'!$E$78</f>
        <v>1.4382300984276044</v>
      </c>
      <c r="W118" s="77">
        <f>$F118*'National calculations'!$E$79</f>
        <v>0.92111365854352212</v>
      </c>
      <c r="X118" s="77">
        <f>$F118*'National calculations'!$E$80</f>
        <v>0.75951477107974663</v>
      </c>
      <c r="Y118" s="77">
        <f>$F118*'National calculations'!$E$69</f>
        <v>0.89228860252066322</v>
      </c>
      <c r="Z118" s="77">
        <f>$F118*'National calculations'!$E$70</f>
        <v>5.3739066247630092</v>
      </c>
      <c r="AA118" s="78">
        <f t="shared" si="37"/>
        <v>14354471.608345831</v>
      </c>
      <c r="AB118" s="78">
        <f t="shared" si="37"/>
        <v>743298.51204741653</v>
      </c>
      <c r="AC118" s="78">
        <f t="shared" si="37"/>
        <v>197057.07994811624</v>
      </c>
      <c r="AD118" s="78">
        <f t="shared" si="37"/>
        <v>209323.50366191243</v>
      </c>
      <c r="AE118" s="78">
        <f t="shared" si="37"/>
        <v>144620.79528971558</v>
      </c>
      <c r="AF118" s="78">
        <f t="shared" si="37"/>
        <v>120480.53318025199</v>
      </c>
      <c r="AG118" s="78">
        <f t="shared" si="37"/>
        <v>120118.65749588804</v>
      </c>
      <c r="AH118" s="78">
        <f t="shared" si="37"/>
        <v>113166.66040361141</v>
      </c>
      <c r="AI118" s="78">
        <f t="shared" si="35"/>
        <v>904767.22997949563</v>
      </c>
      <c r="AJ118" s="78">
        <f t="shared" si="38"/>
        <v>287975.51053289877</v>
      </c>
      <c r="AK118" s="78">
        <f t="shared" si="38"/>
        <v>142916.43124565552</v>
      </c>
      <c r="AL118" s="77">
        <f t="shared" si="39"/>
        <v>11.100657014768268</v>
      </c>
      <c r="AM118" s="77">
        <f t="shared" si="40"/>
        <v>0.57481055847633566</v>
      </c>
      <c r="AN118" s="77">
        <f t="shared" si="41"/>
        <v>0.69967818894601086</v>
      </c>
      <c r="AO118" s="77">
        <f t="shared" si="42"/>
        <v>0.22269836593775372</v>
      </c>
      <c r="AP118" s="77">
        <f t="shared" si="43"/>
        <v>0.11052070242072483</v>
      </c>
      <c r="AQ118" s="77">
        <f t="shared" si="36"/>
        <v>12.708364830549092</v>
      </c>
      <c r="AR118" s="77">
        <v>0</v>
      </c>
      <c r="AS118" s="77">
        <v>0</v>
      </c>
      <c r="AT118" s="77">
        <f t="shared" si="44"/>
        <v>12.71</v>
      </c>
      <c r="AU118" s="221"/>
      <c r="AV118" s="76">
        <v>1784.99</v>
      </c>
      <c r="AW118" s="76">
        <f t="shared" si="45"/>
        <v>4053.62</v>
      </c>
      <c r="AY118" s="24"/>
      <c r="BA118" s="24"/>
    </row>
    <row r="119" spans="1:53" x14ac:dyDescent="0.35">
      <c r="A119" s="75" t="s">
        <v>144</v>
      </c>
      <c r="B119" s="74">
        <v>908</v>
      </c>
      <c r="C119" s="75" t="s">
        <v>148</v>
      </c>
      <c r="D119" s="138">
        <f>'Under 2s 2026-27 rates'!D115</f>
        <v>10.46</v>
      </c>
      <c r="E119" s="138">
        <f t="shared" si="34"/>
        <v>10.46</v>
      </c>
      <c r="F119" s="76">
        <f>ACA!W126</f>
        <v>1.0296440065405528</v>
      </c>
      <c r="G119" s="76">
        <f>'Formula factor data'!AH123</f>
        <v>2381.58</v>
      </c>
      <c r="H119" s="76">
        <f>'Formula factor data'!AI123</f>
        <v>524.18556570448118</v>
      </c>
      <c r="I119" s="76">
        <f>'Formula factor data'!AJ123</f>
        <v>33.721985485524968</v>
      </c>
      <c r="J119" s="76">
        <f>'Formula factor data'!AK123</f>
        <v>104.07788277983751</v>
      </c>
      <c r="K119" s="76">
        <f>'Formula factor data'!AL123</f>
        <v>42.645630669716809</v>
      </c>
      <c r="L119" s="76">
        <f>'Formula factor data'!AM123</f>
        <v>156.21075727695825</v>
      </c>
      <c r="M119" s="76">
        <f>'Formula factor data'!AN123</f>
        <v>210.97375877573558</v>
      </c>
      <c r="N119" s="76">
        <f>'Formula factor data'!AO123</f>
        <v>346.14350003944151</v>
      </c>
      <c r="O119" s="76">
        <f>'Formula factor data'!AP123</f>
        <v>94.571187371638203</v>
      </c>
      <c r="P119" s="76">
        <f>'Formula factor data'!AQ123</f>
        <v>55.530837192148503</v>
      </c>
      <c r="Q119" s="77">
        <f>$F119*'National calculations'!$E$66</f>
        <v>9.9272099530717632</v>
      </c>
      <c r="R119" s="77">
        <f>$F119*'National calculations'!$E$67</f>
        <v>1.8462395586891127</v>
      </c>
      <c r="S119" s="77">
        <f>$F119*'National calculations'!$E$75</f>
        <v>1.9798735626233692</v>
      </c>
      <c r="T119" s="77">
        <f>$F119*'National calculations'!$E$76</f>
        <v>1.5029697117724845</v>
      </c>
      <c r="U119" s="77">
        <f>$F119*'National calculations'!$E$77</f>
        <v>1.416259920708687</v>
      </c>
      <c r="V119" s="77">
        <f>$F119*'National calculations'!$E$78</f>
        <v>1.2861952341129916</v>
      </c>
      <c r="W119" s="77">
        <f>$F119*'National calculations'!$E$79</f>
        <v>0.8237430151060734</v>
      </c>
      <c r="X119" s="77">
        <f>$F119*'National calculations'!$E$80</f>
        <v>0.67922669666641167</v>
      </c>
      <c r="Y119" s="77">
        <f>$F119*'National calculations'!$E$69</f>
        <v>0.79796504694911841</v>
      </c>
      <c r="Z119" s="77">
        <f>$F119*'National calculations'!$E$70</f>
        <v>4.8058325972284166</v>
      </c>
      <c r="AA119" s="78">
        <f t="shared" si="37"/>
        <v>13476193.467620891</v>
      </c>
      <c r="AB119" s="78">
        <f t="shared" si="37"/>
        <v>551630.11267354316</v>
      </c>
      <c r="AC119" s="78">
        <f t="shared" si="37"/>
        <v>38056.202498917126</v>
      </c>
      <c r="AD119" s="78">
        <f t="shared" si="37"/>
        <v>89162.766125596594</v>
      </c>
      <c r="AE119" s="78">
        <f t="shared" si="37"/>
        <v>34426.459581193099</v>
      </c>
      <c r="AF119" s="78">
        <f t="shared" si="37"/>
        <v>114522.99297027886</v>
      </c>
      <c r="AG119" s="78">
        <f t="shared" si="37"/>
        <v>99059.25129244593</v>
      </c>
      <c r="AH119" s="78">
        <f t="shared" si="37"/>
        <v>134012.64647947368</v>
      </c>
      <c r="AI119" s="78">
        <f t="shared" si="35"/>
        <v>509240.31894790533</v>
      </c>
      <c r="AJ119" s="78">
        <f t="shared" si="38"/>
        <v>43014.766123494599</v>
      </c>
      <c r="AK119" s="78">
        <f t="shared" si="38"/>
        <v>152116.9872917645</v>
      </c>
      <c r="AL119" s="77">
        <f t="shared" si="39"/>
        <v>9.927209953071765</v>
      </c>
      <c r="AM119" s="77">
        <f t="shared" si="40"/>
        <v>0.40635717779685931</v>
      </c>
      <c r="AN119" s="77">
        <f t="shared" si="41"/>
        <v>0.37513082421319399</v>
      </c>
      <c r="AO119" s="77">
        <f t="shared" si="42"/>
        <v>3.1686738203647646E-2</v>
      </c>
      <c r="AP119" s="77">
        <f t="shared" si="43"/>
        <v>0.11205666302597915</v>
      </c>
      <c r="AQ119" s="77">
        <f t="shared" si="36"/>
        <v>10.852441356311445</v>
      </c>
      <c r="AR119" s="77">
        <v>0</v>
      </c>
      <c r="AS119" s="77">
        <v>0</v>
      </c>
      <c r="AT119" s="77">
        <f t="shared" si="44"/>
        <v>10.85</v>
      </c>
      <c r="AU119" s="221"/>
      <c r="AV119" s="76">
        <v>1873.87</v>
      </c>
      <c r="AW119" s="76">
        <f t="shared" si="45"/>
        <v>4255.45</v>
      </c>
      <c r="AY119" s="24"/>
      <c r="BA119" s="24"/>
    </row>
    <row r="120" spans="1:53" x14ac:dyDescent="0.35">
      <c r="A120" s="75" t="s">
        <v>144</v>
      </c>
      <c r="B120" s="74">
        <v>878</v>
      </c>
      <c r="C120" s="75" t="s">
        <v>149</v>
      </c>
      <c r="D120" s="138">
        <f>'Under 2s 2026-27 rates'!D116</f>
        <v>10.39</v>
      </c>
      <c r="E120" s="138">
        <f t="shared" si="34"/>
        <v>10.39</v>
      </c>
      <c r="F120" s="76">
        <f>ACA!W127</f>
        <v>1.0505285520441274</v>
      </c>
      <c r="G120" s="76">
        <f>'Formula factor data'!AH124</f>
        <v>3850.79</v>
      </c>
      <c r="H120" s="76">
        <f>'Formula factor data'!AI124</f>
        <v>755.7625233644859</v>
      </c>
      <c r="I120" s="76">
        <f>'Formula factor data'!AJ124</f>
        <v>0</v>
      </c>
      <c r="J120" s="76">
        <f>'Formula factor data'!AK124</f>
        <v>20.018026020509616</v>
      </c>
      <c r="K120" s="76">
        <f>'Formula factor data'!AL124</f>
        <v>34.347869783825239</v>
      </c>
      <c r="L120" s="76">
        <f>'Formula factor data'!AM124</f>
        <v>100.63707070420135</v>
      </c>
      <c r="M120" s="76">
        <f>'Formula factor data'!AN124</f>
        <v>266.14129676448027</v>
      </c>
      <c r="N120" s="76">
        <f>'Formula factor data'!AO124</f>
        <v>397.40704116126466</v>
      </c>
      <c r="O120" s="76">
        <f>'Formula factor data'!AP124</f>
        <v>240.2013698722167</v>
      </c>
      <c r="P120" s="76">
        <f>'Formula factor data'!AQ124</f>
        <v>90.763932874860402</v>
      </c>
      <c r="Q120" s="77">
        <f>$F120*'National calculations'!$E$66</f>
        <v>10.128566214722863</v>
      </c>
      <c r="R120" s="77">
        <f>$F120*'National calculations'!$E$67</f>
        <v>1.8836873307627744</v>
      </c>
      <c r="S120" s="77">
        <f>$F120*'National calculations'!$E$75</f>
        <v>2.0200318690353667</v>
      </c>
      <c r="T120" s="77">
        <f>$F120*'National calculations'!$E$76</f>
        <v>1.5334548494867015</v>
      </c>
      <c r="U120" s="77">
        <f>$F120*'National calculations'!$E$77</f>
        <v>1.4449863004778529</v>
      </c>
      <c r="V120" s="77">
        <f>$F120*'National calculations'!$E$78</f>
        <v>1.312283476964581</v>
      </c>
      <c r="W120" s="77">
        <f>$F120*'National calculations'!$E$79</f>
        <v>0.84045121558405778</v>
      </c>
      <c r="X120" s="77">
        <f>$F120*'National calculations'!$E$80</f>
        <v>0.69300363390264441</v>
      </c>
      <c r="Y120" s="77">
        <f>$F120*'National calculations'!$E$69</f>
        <v>0.81415038598611555</v>
      </c>
      <c r="Z120" s="77">
        <f>$F120*'National calculations'!$E$70</f>
        <v>4.9033105885747643</v>
      </c>
      <c r="AA120" s="78">
        <f t="shared" si="37"/>
        <v>22231699.451575812</v>
      </c>
      <c r="AB120" s="78">
        <f t="shared" si="37"/>
        <v>811463.56548638281</v>
      </c>
      <c r="AC120" s="78">
        <f t="shared" si="37"/>
        <v>0</v>
      </c>
      <c r="AD120" s="78">
        <f t="shared" si="37"/>
        <v>17497.141274631824</v>
      </c>
      <c r="AE120" s="78">
        <f t="shared" si="37"/>
        <v>28290.354734288059</v>
      </c>
      <c r="AF120" s="78">
        <f t="shared" si="37"/>
        <v>75276.688081486645</v>
      </c>
      <c r="AG120" s="78">
        <f t="shared" si="37"/>
        <v>127496.90253821021</v>
      </c>
      <c r="AH120" s="78">
        <f t="shared" si="37"/>
        <v>156980.57848805489</v>
      </c>
      <c r="AI120" s="78">
        <f t="shared" si="35"/>
        <v>405541.66511667159</v>
      </c>
      <c r="AJ120" s="78">
        <f t="shared" si="38"/>
        <v>111469.2216576396</v>
      </c>
      <c r="AK120" s="78">
        <f t="shared" si="38"/>
        <v>253674.93928181552</v>
      </c>
      <c r="AL120" s="77">
        <f t="shared" si="39"/>
        <v>10.128566214722863</v>
      </c>
      <c r="AM120" s="77">
        <f t="shared" si="40"/>
        <v>0.36969564435531088</v>
      </c>
      <c r="AN120" s="77">
        <f t="shared" si="41"/>
        <v>0.18476120626360953</v>
      </c>
      <c r="AO120" s="77">
        <f t="shared" si="42"/>
        <v>5.0784394369949797E-2</v>
      </c>
      <c r="AP120" s="77">
        <f t="shared" si="43"/>
        <v>0.11557206524531127</v>
      </c>
      <c r="AQ120" s="77">
        <f t="shared" si="36"/>
        <v>10.849379524957046</v>
      </c>
      <c r="AR120" s="77">
        <v>0</v>
      </c>
      <c r="AS120" s="77">
        <v>0</v>
      </c>
      <c r="AT120" s="77">
        <f t="shared" si="44"/>
        <v>10.85</v>
      </c>
      <c r="AU120" s="221"/>
      <c r="AV120" s="76">
        <v>3029.86</v>
      </c>
      <c r="AW120" s="76">
        <f t="shared" si="45"/>
        <v>6880.65</v>
      </c>
      <c r="AY120" s="24"/>
      <c r="BA120" s="24"/>
    </row>
    <row r="121" spans="1:53" x14ac:dyDescent="0.35">
      <c r="A121" s="75" t="s">
        <v>144</v>
      </c>
      <c r="B121" s="74">
        <v>838</v>
      </c>
      <c r="C121" s="75" t="s">
        <v>150</v>
      </c>
      <c r="D121" s="138">
        <f>'Under 2s 2026-27 rates'!D117</f>
        <v>10.44</v>
      </c>
      <c r="E121" s="138">
        <f t="shared" si="34"/>
        <v>10.44</v>
      </c>
      <c r="F121" s="76">
        <f>ACA!W128</f>
        <v>1.0565214633221225</v>
      </c>
      <c r="G121" s="76">
        <f>'Formula factor data'!AH125</f>
        <v>1380.2</v>
      </c>
      <c r="H121" s="76">
        <f>'Formula factor data'!AI125</f>
        <v>258.8907984863726</v>
      </c>
      <c r="I121" s="76">
        <f>'Formula factor data'!AJ125</f>
        <v>0</v>
      </c>
      <c r="J121" s="76">
        <f>'Formula factor data'!AK125</f>
        <v>17.670094018803763</v>
      </c>
      <c r="K121" s="76">
        <f>'Formula factor data'!AL125</f>
        <v>16.105554444222179</v>
      </c>
      <c r="L121" s="76">
        <f>'Formula factor data'!AM125</f>
        <v>39.665679802627196</v>
      </c>
      <c r="M121" s="76">
        <f>'Formula factor data'!AN125</f>
        <v>103.90383410015338</v>
      </c>
      <c r="N121" s="76">
        <f>'Formula factor data'!AO125</f>
        <v>106.75681803027271</v>
      </c>
      <c r="O121" s="76">
        <f>'Formula factor data'!AP125</f>
        <v>81.613525247576007</v>
      </c>
      <c r="P121" s="76">
        <f>'Formula factor data'!AQ125</f>
        <v>35.650922509225097</v>
      </c>
      <c r="Q121" s="77">
        <f>$F121*'National calculations'!$E$66</f>
        <v>10.186346270847965</v>
      </c>
      <c r="R121" s="77">
        <f>$F121*'National calculations'!$E$67</f>
        <v>1.8944331320327912</v>
      </c>
      <c r="S121" s="77">
        <f>$F121*'National calculations'!$E$75</f>
        <v>2.0315554699373086</v>
      </c>
      <c r="T121" s="77">
        <f>$F121*'National calculations'!$E$76</f>
        <v>1.5422026925071537</v>
      </c>
      <c r="U121" s="77">
        <f>$F121*'National calculations'!$E$77</f>
        <v>1.4532294602471254</v>
      </c>
      <c r="V121" s="77">
        <f>$F121*'National calculations'!$E$78</f>
        <v>1.3197696118570836</v>
      </c>
      <c r="W121" s="77">
        <f>$F121*'National calculations'!$E$79</f>
        <v>0.8452457064702672</v>
      </c>
      <c r="X121" s="77">
        <f>$F121*'National calculations'!$E$80</f>
        <v>0.69695698603688727</v>
      </c>
      <c r="Y121" s="77">
        <f>$F121*'National calculations'!$E$69</f>
        <v>0.8187948395049337</v>
      </c>
      <c r="Z121" s="77">
        <f>$F121*'National calculations'!$E$70</f>
        <v>4.9312823226781397</v>
      </c>
      <c r="AA121" s="78">
        <f t="shared" si="37"/>
        <v>8013741.2201238861</v>
      </c>
      <c r="AB121" s="78">
        <f t="shared" si="37"/>
        <v>279557.24455167516</v>
      </c>
      <c r="AC121" s="78">
        <f t="shared" si="37"/>
        <v>0</v>
      </c>
      <c r="AD121" s="78">
        <f t="shared" si="37"/>
        <v>15532.993946412618</v>
      </c>
      <c r="AE121" s="78">
        <f t="shared" si="37"/>
        <v>13340.887729415883</v>
      </c>
      <c r="AF121" s="78">
        <f t="shared" si="37"/>
        <v>29839.248537181575</v>
      </c>
      <c r="AG121" s="78">
        <f t="shared" si="37"/>
        <v>50059.833705603538</v>
      </c>
      <c r="AH121" s="78">
        <f t="shared" si="37"/>
        <v>42410.798775962357</v>
      </c>
      <c r="AI121" s="78">
        <f t="shared" si="35"/>
        <v>151183.76269457597</v>
      </c>
      <c r="AJ121" s="78">
        <f t="shared" si="38"/>
        <v>38090.097984716886</v>
      </c>
      <c r="AK121" s="78">
        <f t="shared" si="38"/>
        <v>100208.71545543865</v>
      </c>
      <c r="AL121" s="77">
        <f t="shared" si="39"/>
        <v>10.186346270847965</v>
      </c>
      <c r="AM121" s="77">
        <f t="shared" si="40"/>
        <v>0.35534799755905599</v>
      </c>
      <c r="AN121" s="77">
        <f t="shared" si="41"/>
        <v>0.19217118634545205</v>
      </c>
      <c r="AO121" s="77">
        <f t="shared" si="42"/>
        <v>4.8416702873873972E-2</v>
      </c>
      <c r="AP121" s="77">
        <f t="shared" si="43"/>
        <v>0.12737629615773793</v>
      </c>
      <c r="AQ121" s="77">
        <f t="shared" si="36"/>
        <v>10.909658453784084</v>
      </c>
      <c r="AR121" s="77">
        <v>0</v>
      </c>
      <c r="AS121" s="77">
        <v>0</v>
      </c>
      <c r="AT121" s="77">
        <f t="shared" si="44"/>
        <v>10.91</v>
      </c>
      <c r="AU121" s="221"/>
      <c r="AV121" s="76">
        <v>1085.96</v>
      </c>
      <c r="AW121" s="76">
        <f t="shared" si="45"/>
        <v>2466.16</v>
      </c>
      <c r="AY121" s="24"/>
      <c r="BA121" s="24"/>
    </row>
    <row r="122" spans="1:53" x14ac:dyDescent="0.35">
      <c r="A122" s="75" t="s">
        <v>144</v>
      </c>
      <c r="B122" s="74">
        <v>916</v>
      </c>
      <c r="C122" s="75" t="s">
        <v>151</v>
      </c>
      <c r="D122" s="138">
        <f>'Under 2s 2026-27 rates'!D118</f>
        <v>10.75</v>
      </c>
      <c r="E122" s="138">
        <f t="shared" si="34"/>
        <v>10.75</v>
      </c>
      <c r="F122" s="76">
        <f>ACA!W129</f>
        <v>1.0882599677509732</v>
      </c>
      <c r="G122" s="76">
        <f>'Formula factor data'!AH126</f>
        <v>3348.75</v>
      </c>
      <c r="H122" s="76">
        <f>'Formula factor data'!AI126</f>
        <v>632.00143392312896</v>
      </c>
      <c r="I122" s="76">
        <f>'Formula factor data'!AJ126</f>
        <v>9.0447750768371051</v>
      </c>
      <c r="J122" s="76">
        <f>'Formula factor data'!AK126</f>
        <v>102.19556207506751</v>
      </c>
      <c r="K122" s="76">
        <f>'Formula factor data'!AL126</f>
        <v>127.25062866722548</v>
      </c>
      <c r="L122" s="76">
        <f>'Formula factor data'!AM126</f>
        <v>102.6114138027382</v>
      </c>
      <c r="M122" s="76">
        <f>'Formula factor data'!AN126</f>
        <v>252.52596162801527</v>
      </c>
      <c r="N122" s="76">
        <f>'Formula factor data'!AO126</f>
        <v>318.23053459998135</v>
      </c>
      <c r="O122" s="76">
        <f>'Formula factor data'!AP126</f>
        <v>400.36503532312497</v>
      </c>
      <c r="P122" s="76">
        <f>'Formula factor data'!AQ126</f>
        <v>64.626284233207386</v>
      </c>
      <c r="Q122" s="77">
        <f>$F122*'National calculations'!$E$66</f>
        <v>10.492349894489017</v>
      </c>
      <c r="R122" s="77">
        <f>$F122*'National calculations'!$E$67</f>
        <v>1.9513429785797063</v>
      </c>
      <c r="S122" s="77">
        <f>$F122*'National calculations'!$E$75</f>
        <v>2.092584549344096</v>
      </c>
      <c r="T122" s="77">
        <f>$F122*'National calculations'!$E$76</f>
        <v>1.5885313367283647</v>
      </c>
      <c r="U122" s="77">
        <f>$F122*'National calculations'!$E$77</f>
        <v>1.4968852980709588</v>
      </c>
      <c r="V122" s="77">
        <f>$F122*'National calculations'!$E$78</f>
        <v>1.3594162400848506</v>
      </c>
      <c r="W122" s="77">
        <f>$F122*'National calculations'!$E$79</f>
        <v>0.87063736724535401</v>
      </c>
      <c r="X122" s="77">
        <f>$F122*'National calculations'!$E$80</f>
        <v>0.71789396948301154</v>
      </c>
      <c r="Y122" s="77">
        <f>$F122*'National calculations'!$E$69</f>
        <v>0.84339190122314334</v>
      </c>
      <c r="Z122" s="77">
        <f>$F122*'National calculations'!$E$70</f>
        <v>5.0794208425962299</v>
      </c>
      <c r="AA122" s="78">
        <f t="shared" si="37"/>
        <v>20027666.324226957</v>
      </c>
      <c r="AB122" s="78">
        <f t="shared" si="37"/>
        <v>702953.38950677624</v>
      </c>
      <c r="AC122" s="78">
        <f t="shared" si="37"/>
        <v>10788.365249506674</v>
      </c>
      <c r="AD122" s="78">
        <f t="shared" si="37"/>
        <v>92534.286113563721</v>
      </c>
      <c r="AE122" s="78">
        <f t="shared" si="37"/>
        <v>108573.36927668631</v>
      </c>
      <c r="AF122" s="78">
        <f t="shared" si="37"/>
        <v>79510.22473466018</v>
      </c>
      <c r="AG122" s="78">
        <f t="shared" si="37"/>
        <v>125319.36688396239</v>
      </c>
      <c r="AH122" s="78">
        <f t="shared" si="37"/>
        <v>130219.79556596844</v>
      </c>
      <c r="AI122" s="78">
        <f t="shared" si="35"/>
        <v>546945.40782434773</v>
      </c>
      <c r="AJ122" s="78">
        <f t="shared" si="38"/>
        <v>192468.83814493156</v>
      </c>
      <c r="AK122" s="78">
        <f t="shared" si="38"/>
        <v>187110.53421481</v>
      </c>
      <c r="AL122" s="77">
        <f t="shared" si="39"/>
        <v>10.492349894489019</v>
      </c>
      <c r="AM122" s="77">
        <f t="shared" si="40"/>
        <v>0.36827220919393922</v>
      </c>
      <c r="AN122" s="77">
        <f t="shared" si="41"/>
        <v>0.28654075313482918</v>
      </c>
      <c r="AO122" s="77">
        <f t="shared" si="42"/>
        <v>0.10083303570718666</v>
      </c>
      <c r="AP122" s="77">
        <f t="shared" si="43"/>
        <v>9.8025858936529084E-2</v>
      </c>
      <c r="AQ122" s="77">
        <f t="shared" si="36"/>
        <v>11.346021751461503</v>
      </c>
      <c r="AR122" s="77">
        <v>0</v>
      </c>
      <c r="AS122" s="77">
        <v>0</v>
      </c>
      <c r="AT122" s="77">
        <f t="shared" si="44"/>
        <v>11.35</v>
      </c>
      <c r="AU122" s="221"/>
      <c r="AV122" s="76">
        <v>2634.85</v>
      </c>
      <c r="AW122" s="76">
        <f t="shared" si="45"/>
        <v>5983.6</v>
      </c>
      <c r="AY122" s="24"/>
      <c r="BA122" s="24"/>
    </row>
    <row r="123" spans="1:53" x14ac:dyDescent="0.35">
      <c r="A123" s="75" t="s">
        <v>144</v>
      </c>
      <c r="B123" s="74">
        <v>802</v>
      </c>
      <c r="C123" s="75" t="s">
        <v>152</v>
      </c>
      <c r="D123" s="138">
        <f>'Under 2s 2026-27 rates'!D119</f>
        <v>11.19</v>
      </c>
      <c r="E123" s="138">
        <f t="shared" si="34"/>
        <v>11.19</v>
      </c>
      <c r="F123" s="76">
        <f>ACA!W130</f>
        <v>1.1306564647106316</v>
      </c>
      <c r="G123" s="76">
        <f>'Formula factor data'!AH127</f>
        <v>1072.3599999999999</v>
      </c>
      <c r="H123" s="76">
        <f>'Formula factor data'!AI127</f>
        <v>168.25160538769566</v>
      </c>
      <c r="I123" s="76">
        <f>'Formula factor data'!AJ127</f>
        <v>38.414102564102556</v>
      </c>
      <c r="J123" s="76">
        <f>'Formula factor data'!AK127</f>
        <v>29.113846153846151</v>
      </c>
      <c r="K123" s="76">
        <f>'Formula factor data'!AL127</f>
        <v>75.21076923076923</v>
      </c>
      <c r="L123" s="76">
        <f>'Formula factor data'!AM127</f>
        <v>32.854166666666664</v>
      </c>
      <c r="M123" s="76">
        <f>'Formula factor data'!AN127</f>
        <v>49.837243589743586</v>
      </c>
      <c r="N123" s="76">
        <f>'Formula factor data'!AO127</f>
        <v>58.935320512820503</v>
      </c>
      <c r="O123" s="76">
        <f>'Formula factor data'!AP127</f>
        <v>114.071380920336</v>
      </c>
      <c r="P123" s="76">
        <f>'Formula factor data'!AQ127</f>
        <v>22.911499382774664</v>
      </c>
      <c r="Q123" s="77">
        <f>$F123*'National calculations'!$E$66</f>
        <v>10.901111489680918</v>
      </c>
      <c r="R123" s="77">
        <f>$F123*'National calculations'!$E$67</f>
        <v>2.0273635151336489</v>
      </c>
      <c r="S123" s="77">
        <f>$F123*'National calculations'!$E$75</f>
        <v>2.1741075834656605</v>
      </c>
      <c r="T123" s="77">
        <f>$F123*'National calculations'!$E$76</f>
        <v>1.650417435623567</v>
      </c>
      <c r="U123" s="77">
        <f>$F123*'National calculations'!$E$77</f>
        <v>1.5552010451068223</v>
      </c>
      <c r="V123" s="77">
        <f>$F123*'National calculations'!$E$78</f>
        <v>1.4123764593317063</v>
      </c>
      <c r="W123" s="77">
        <f>$F123*'National calculations'!$E$79</f>
        <v>0.90455570990907053</v>
      </c>
      <c r="X123" s="77">
        <f>$F123*'National calculations'!$E$80</f>
        <v>0.74586172571449705</v>
      </c>
      <c r="Y123" s="77">
        <f>$F123*'National calculations'!$E$69</f>
        <v>0.87624881339083394</v>
      </c>
      <c r="Z123" s="77">
        <f>$F123*'National calculations'!$E$70</f>
        <v>5.2773052238024993</v>
      </c>
      <c r="AA123" s="78">
        <f t="shared" si="37"/>
        <v>6663252.0727323098</v>
      </c>
      <c r="AB123" s="78">
        <f t="shared" si="37"/>
        <v>194431.08469163661</v>
      </c>
      <c r="AC123" s="78">
        <f t="shared" si="37"/>
        <v>47604.34326708653</v>
      </c>
      <c r="AD123" s="78">
        <f t="shared" si="37"/>
        <v>27388.499606910791</v>
      </c>
      <c r="AE123" s="78">
        <f t="shared" si="37"/>
        <v>66671.684139258796</v>
      </c>
      <c r="AF123" s="78">
        <f t="shared" si="37"/>
        <v>26449.397406847449</v>
      </c>
      <c r="AG123" s="78">
        <f t="shared" si="37"/>
        <v>25695.921055482118</v>
      </c>
      <c r="AH123" s="78">
        <f t="shared" si="37"/>
        <v>25055.831922040699</v>
      </c>
      <c r="AI123" s="78">
        <f t="shared" si="35"/>
        <v>218865.67739762636</v>
      </c>
      <c r="AJ123" s="78">
        <f t="shared" si="38"/>
        <v>56974.299938779986</v>
      </c>
      <c r="AK123" s="78">
        <f t="shared" si="38"/>
        <v>68919.255965382748</v>
      </c>
      <c r="AL123" s="77">
        <f t="shared" si="39"/>
        <v>10.901111489680918</v>
      </c>
      <c r="AM123" s="77">
        <f t="shared" si="40"/>
        <v>0.31809016200313167</v>
      </c>
      <c r="AN123" s="77">
        <f t="shared" si="41"/>
        <v>0.35806526971111818</v>
      </c>
      <c r="AO123" s="77">
        <f t="shared" si="42"/>
        <v>9.3210220609961425E-2</v>
      </c>
      <c r="AP123" s="77">
        <f t="shared" si="43"/>
        <v>0.112752224418912</v>
      </c>
      <c r="AQ123" s="77">
        <f t="shared" si="36"/>
        <v>11.78322936642404</v>
      </c>
      <c r="AR123" s="77">
        <v>0</v>
      </c>
      <c r="AS123" s="77">
        <v>0</v>
      </c>
      <c r="AT123" s="77">
        <f t="shared" si="44"/>
        <v>11.78</v>
      </c>
      <c r="AU123" s="221"/>
      <c r="AV123" s="76">
        <v>843.75</v>
      </c>
      <c r="AW123" s="76">
        <f t="shared" si="45"/>
        <v>1916.11</v>
      </c>
      <c r="AY123" s="24"/>
      <c r="BA123" s="24"/>
    </row>
    <row r="124" spans="1:53" x14ac:dyDescent="0.35">
      <c r="A124" s="75" t="s">
        <v>144</v>
      </c>
      <c r="B124" s="74">
        <v>879</v>
      </c>
      <c r="C124" s="75" t="s">
        <v>153</v>
      </c>
      <c r="D124" s="138">
        <f>'Under 2s 2026-27 rates'!D120</f>
        <v>11.39</v>
      </c>
      <c r="E124" s="138">
        <f t="shared" si="34"/>
        <v>11.39</v>
      </c>
      <c r="F124" s="76">
        <f>ACA!W131</f>
        <v>1.0796768508840675</v>
      </c>
      <c r="G124" s="76">
        <f>'Formula factor data'!AH128</f>
        <v>1189.05</v>
      </c>
      <c r="H124" s="76">
        <f>'Formula factor data'!AI128</f>
        <v>306.25488331892825</v>
      </c>
      <c r="I124" s="76">
        <f>'Formula factor data'!AJ128</f>
        <v>62.510160529519169</v>
      </c>
      <c r="J124" s="76">
        <f>'Formula factor data'!AK128</f>
        <v>92.272595861229448</v>
      </c>
      <c r="K124" s="76">
        <f>'Formula factor data'!AL128</f>
        <v>102.85680538648813</v>
      </c>
      <c r="L124" s="76">
        <f>'Formula factor data'!AM128</f>
        <v>115.43120815581254</v>
      </c>
      <c r="M124" s="76">
        <f>'Formula factor data'!AN128</f>
        <v>177.57951536822884</v>
      </c>
      <c r="N124" s="76">
        <f>'Formula factor data'!AO128</f>
        <v>107.19904519172246</v>
      </c>
      <c r="O124" s="76">
        <f>'Formula factor data'!AP128</f>
        <v>144.54468502930499</v>
      </c>
      <c r="P124" s="76">
        <f>'Formula factor data'!AQ128</f>
        <v>31.8797809237583</v>
      </c>
      <c r="Q124" s="77">
        <f>$F124*'National calculations'!$E$66</f>
        <v>10.40959662962439</v>
      </c>
      <c r="R124" s="77">
        <f>$F124*'National calculations'!$E$67</f>
        <v>1.935952717678004</v>
      </c>
      <c r="S124" s="77">
        <f>$F124*'National calculations'!$E$75</f>
        <v>2.0760803148108531</v>
      </c>
      <c r="T124" s="77">
        <f>$F124*'National calculations'!$E$76</f>
        <v>1.5760025747469248</v>
      </c>
      <c r="U124" s="77">
        <f>$F124*'National calculations'!$E$77</f>
        <v>1.4850793492807557</v>
      </c>
      <c r="V124" s="77">
        <f>$F124*'National calculations'!$E$78</f>
        <v>1.348694511081503</v>
      </c>
      <c r="W124" s="77">
        <f>$F124*'National calculations'!$E$79</f>
        <v>0.8637706419286032</v>
      </c>
      <c r="X124" s="77">
        <f>$F124*'National calculations'!$E$80</f>
        <v>0.71223193281832231</v>
      </c>
      <c r="Y124" s="77">
        <f>$F124*'National calculations'!$E$69</f>
        <v>0.83674006115981714</v>
      </c>
      <c r="Z124" s="77">
        <f>$F124*'National calculations'!$E$70</f>
        <v>5.0393594013963856</v>
      </c>
      <c r="AA124" s="78">
        <f t="shared" si="37"/>
        <v>7055192.5972992824</v>
      </c>
      <c r="AB124" s="78">
        <f t="shared" si="37"/>
        <v>337950.13498816034</v>
      </c>
      <c r="AC124" s="78">
        <f t="shared" si="37"/>
        <v>73972.384838070619</v>
      </c>
      <c r="AD124" s="78">
        <f t="shared" si="37"/>
        <v>82890.453733851624</v>
      </c>
      <c r="AE124" s="78">
        <f t="shared" si="37"/>
        <v>87067.795039103978</v>
      </c>
      <c r="AF124" s="78">
        <f t="shared" si="37"/>
        <v>88738.419002932947</v>
      </c>
      <c r="AG124" s="78">
        <f t="shared" si="37"/>
        <v>87431.144030301613</v>
      </c>
      <c r="AH124" s="78">
        <f t="shared" si="37"/>
        <v>43519.832397312122</v>
      </c>
      <c r="AI124" s="78">
        <f t="shared" si="35"/>
        <v>463620.02904157288</v>
      </c>
      <c r="AJ124" s="78">
        <f t="shared" si="38"/>
        <v>68939.407297295882</v>
      </c>
      <c r="AK124" s="78">
        <f t="shared" si="38"/>
        <v>91572.594016181174</v>
      </c>
      <c r="AL124" s="77">
        <f t="shared" si="39"/>
        <v>10.40959662962439</v>
      </c>
      <c r="AM124" s="77">
        <f t="shared" si="40"/>
        <v>0.49862913558171579</v>
      </c>
      <c r="AN124" s="77">
        <f t="shared" si="41"/>
        <v>0.68404900719293504</v>
      </c>
      <c r="AO124" s="77">
        <f t="shared" si="42"/>
        <v>0.10171677271077513</v>
      </c>
      <c r="AP124" s="77">
        <f t="shared" si="43"/>
        <v>0.13511094883528746</v>
      </c>
      <c r="AQ124" s="77">
        <f t="shared" si="36"/>
        <v>11.829102493945102</v>
      </c>
      <c r="AR124" s="77">
        <v>0</v>
      </c>
      <c r="AS124" s="77">
        <v>0</v>
      </c>
      <c r="AT124" s="77">
        <f t="shared" si="44"/>
        <v>11.83</v>
      </c>
      <c r="AU124" s="221"/>
      <c r="AV124" s="76">
        <v>935.56</v>
      </c>
      <c r="AW124" s="76">
        <f t="shared" si="45"/>
        <v>2124.6099999999997</v>
      </c>
      <c r="AY124" s="24"/>
      <c r="BA124" s="24"/>
    </row>
    <row r="125" spans="1:53" x14ac:dyDescent="0.35">
      <c r="A125" s="75" t="s">
        <v>144</v>
      </c>
      <c r="B125" s="74">
        <v>933</v>
      </c>
      <c r="C125" s="75" t="s">
        <v>154</v>
      </c>
      <c r="D125" s="138">
        <f>'Under 2s 2026-27 rates'!D121</f>
        <v>10.46</v>
      </c>
      <c r="E125" s="138">
        <f t="shared" si="34"/>
        <v>10.46</v>
      </c>
      <c r="F125" s="76">
        <f>ACA!W132</f>
        <v>1.0426959637979778</v>
      </c>
      <c r="G125" s="76">
        <f>'Formula factor data'!AH129</f>
        <v>2398.0100000000002</v>
      </c>
      <c r="H125" s="76">
        <f>'Formula factor data'!AI129</f>
        <v>484.06161279399896</v>
      </c>
      <c r="I125" s="76">
        <f>'Formula factor data'!AJ129</f>
        <v>0</v>
      </c>
      <c r="J125" s="76">
        <f>'Formula factor data'!AK129</f>
        <v>89.255075586767703</v>
      </c>
      <c r="K125" s="76">
        <f>'Formula factor data'!AL129</f>
        <v>66.298705599704306</v>
      </c>
      <c r="L125" s="76">
        <f>'Formula factor data'!AM129</f>
        <v>31.731198669377196</v>
      </c>
      <c r="M125" s="76">
        <f>'Formula factor data'!AN129</f>
        <v>310.66438920717059</v>
      </c>
      <c r="N125" s="76">
        <f>'Formula factor data'!AO129</f>
        <v>277.6036710404731</v>
      </c>
      <c r="O125" s="76">
        <f>'Formula factor data'!AP129</f>
        <v>295.85290322160904</v>
      </c>
      <c r="P125" s="76">
        <f>'Formula factor data'!AQ129</f>
        <v>48.283890888638922</v>
      </c>
      <c r="Q125" s="77">
        <f>$F125*'National calculations'!$E$66</f>
        <v>10.053049096668889</v>
      </c>
      <c r="R125" s="77">
        <f>$F125*'National calculations'!$E$67</f>
        <v>1.8696428317173703</v>
      </c>
      <c r="S125" s="77">
        <f>$F125*'National calculations'!$E$75</f>
        <v>2.0049708049229564</v>
      </c>
      <c r="T125" s="77">
        <f>$F125*'National calculations'!$E$76</f>
        <v>1.5220216329342149</v>
      </c>
      <c r="U125" s="77">
        <f>$F125*'National calculations'!$E$77</f>
        <v>1.4342126925726253</v>
      </c>
      <c r="V125" s="77">
        <f>$F125*'National calculations'!$E$78</f>
        <v>1.3024992820302417</v>
      </c>
      <c r="W125" s="77">
        <f>$F125*'National calculations'!$E$79</f>
        <v>0.83418493343509881</v>
      </c>
      <c r="X125" s="77">
        <f>$F125*'National calculations'!$E$80</f>
        <v>0.68783669949911685</v>
      </c>
      <c r="Y125" s="77">
        <f>$F125*'National calculations'!$E$69</f>
        <v>0.80808019900122607</v>
      </c>
      <c r="Z125" s="77">
        <f>$F125*'National calculations'!$E$70</f>
        <v>4.8667522172591431</v>
      </c>
      <c r="AA125" s="78">
        <f t="shared" si="37"/>
        <v>13741167.990652692</v>
      </c>
      <c r="AB125" s="78">
        <f t="shared" si="37"/>
        <v>515862.72494781419</v>
      </c>
      <c r="AC125" s="78">
        <f t="shared" si="37"/>
        <v>0</v>
      </c>
      <c r="AD125" s="78">
        <f t="shared" si="37"/>
        <v>77433.448858576216</v>
      </c>
      <c r="AE125" s="78">
        <f t="shared" si="37"/>
        <v>54199.273691172064</v>
      </c>
      <c r="AF125" s="78">
        <f t="shared" si="37"/>
        <v>23558.022186348971</v>
      </c>
      <c r="AG125" s="78">
        <f t="shared" si="37"/>
        <v>147716.38511392035</v>
      </c>
      <c r="AH125" s="78">
        <f t="shared" si="37"/>
        <v>108839.21592867101</v>
      </c>
      <c r="AI125" s="78">
        <f t="shared" si="35"/>
        <v>411746.34577868861</v>
      </c>
      <c r="AJ125" s="78">
        <f t="shared" si="38"/>
        <v>136271.53755893273</v>
      </c>
      <c r="AK125" s="78">
        <f t="shared" si="38"/>
        <v>133941.86783290375</v>
      </c>
      <c r="AL125" s="77">
        <f t="shared" si="39"/>
        <v>10.053049096668891</v>
      </c>
      <c r="AM125" s="77">
        <f t="shared" si="40"/>
        <v>0.37740556731200015</v>
      </c>
      <c r="AN125" s="77">
        <f t="shared" si="41"/>
        <v>0.30123394403611753</v>
      </c>
      <c r="AO125" s="77">
        <f t="shared" si="42"/>
        <v>9.9696361946117112E-2</v>
      </c>
      <c r="AP125" s="77">
        <f t="shared" si="43"/>
        <v>9.7991973778333713E-2</v>
      </c>
      <c r="AQ125" s="77">
        <f t="shared" si="36"/>
        <v>10.929376943741458</v>
      </c>
      <c r="AR125" s="77">
        <v>0</v>
      </c>
      <c r="AS125" s="77">
        <v>0</v>
      </c>
      <c r="AT125" s="77">
        <f t="shared" si="44"/>
        <v>10.93</v>
      </c>
      <c r="AU125" s="221"/>
      <c r="AV125" s="76">
        <v>1886.79</v>
      </c>
      <c r="AW125" s="76">
        <f t="shared" si="45"/>
        <v>4284.8</v>
      </c>
      <c r="AY125" s="24"/>
      <c r="BA125" s="24"/>
    </row>
    <row r="126" spans="1:53" x14ac:dyDescent="0.35">
      <c r="A126" s="75" t="s">
        <v>144</v>
      </c>
      <c r="B126" s="74">
        <v>803</v>
      </c>
      <c r="C126" s="75" t="s">
        <v>155</v>
      </c>
      <c r="D126" s="138">
        <f>'Under 2s 2026-27 rates'!D122</f>
        <v>11.31</v>
      </c>
      <c r="E126" s="138">
        <f t="shared" si="34"/>
        <v>11.31</v>
      </c>
      <c r="F126" s="76">
        <f>ACA!W133</f>
        <v>1.1655775262987125</v>
      </c>
      <c r="G126" s="76">
        <f>'Formula factor data'!AH130</f>
        <v>1831.37</v>
      </c>
      <c r="H126" s="76">
        <f>'Formula factor data'!AI130</f>
        <v>260.51805194805195</v>
      </c>
      <c r="I126" s="76">
        <f>'Formula factor data'!AJ130</f>
        <v>0</v>
      </c>
      <c r="J126" s="76">
        <f>'Formula factor data'!AK130</f>
        <v>0</v>
      </c>
      <c r="K126" s="76">
        <f>'Formula factor data'!AL130</f>
        <v>15.567617976123508</v>
      </c>
      <c r="L126" s="76">
        <f>'Formula factor data'!AM130</f>
        <v>16.941231326957933</v>
      </c>
      <c r="M126" s="76">
        <f>'Formula factor data'!AN130</f>
        <v>114.92565035314706</v>
      </c>
      <c r="N126" s="76">
        <f>'Formula factor data'!AO130</f>
        <v>204.09605037814862</v>
      </c>
      <c r="O126" s="76">
        <f>'Formula factor data'!AP130</f>
        <v>277.48985030063898</v>
      </c>
      <c r="P126" s="76">
        <f>'Formula factor data'!AQ130</f>
        <v>38.848284212502342</v>
      </c>
      <c r="Q126" s="77">
        <f>$F126*'National calculations'!$E$66</f>
        <v>11.237799420622975</v>
      </c>
      <c r="R126" s="77">
        <f>$F126*'National calculations'!$E$67</f>
        <v>2.0899799582205678</v>
      </c>
      <c r="S126" s="77">
        <f>$F126*'National calculations'!$E$75</f>
        <v>2.2412563127136278</v>
      </c>
      <c r="T126" s="77">
        <f>$F126*'National calculations'!$E$76</f>
        <v>1.7013916534468412</v>
      </c>
      <c r="U126" s="77">
        <f>$F126*'National calculations'!$E$77</f>
        <v>1.6032344426710616</v>
      </c>
      <c r="V126" s="77">
        <f>$F126*'National calculations'!$E$78</f>
        <v>1.455998626507393</v>
      </c>
      <c r="W126" s="77">
        <f>$F126*'National calculations'!$E$79</f>
        <v>0.93249350236990358</v>
      </c>
      <c r="X126" s="77">
        <f>$F126*'National calculations'!$E$80</f>
        <v>0.76889815107693837</v>
      </c>
      <c r="Y126" s="77">
        <f>$F126*'National calculations'!$E$69</f>
        <v>0.90331232890943614</v>
      </c>
      <c r="Z126" s="77">
        <f>$F126*'National calculations'!$E$70</f>
        <v>5.4402982340504646</v>
      </c>
      <c r="AA126" s="78">
        <f t="shared" si="37"/>
        <v>11730924.173219388</v>
      </c>
      <c r="AB126" s="78">
        <f t="shared" si="37"/>
        <v>310352.17917587323</v>
      </c>
      <c r="AC126" s="78">
        <f t="shared" si="37"/>
        <v>0</v>
      </c>
      <c r="AD126" s="78">
        <f t="shared" si="37"/>
        <v>0</v>
      </c>
      <c r="AE126" s="78">
        <f t="shared" si="37"/>
        <v>14226.368557909831</v>
      </c>
      <c r="AF126" s="78">
        <f t="shared" si="37"/>
        <v>14059.853439735018</v>
      </c>
      <c r="AG126" s="78">
        <f t="shared" si="37"/>
        <v>61085.430659668673</v>
      </c>
      <c r="AH126" s="78">
        <f t="shared" si="37"/>
        <v>89449.573193382559</v>
      </c>
      <c r="AI126" s="78">
        <f t="shared" si="35"/>
        <v>178821.22585069609</v>
      </c>
      <c r="AJ126" s="78">
        <f t="shared" si="38"/>
        <v>142876.20166656657</v>
      </c>
      <c r="AK126" s="78">
        <f t="shared" si="38"/>
        <v>120467.36363838521</v>
      </c>
      <c r="AL126" s="77">
        <f t="shared" si="39"/>
        <v>11.237799420622974</v>
      </c>
      <c r="AM126" s="77">
        <f t="shared" si="40"/>
        <v>0.29730611909449939</v>
      </c>
      <c r="AN126" s="77">
        <f t="shared" si="41"/>
        <v>0.1713042415573425</v>
      </c>
      <c r="AO126" s="77">
        <f t="shared" si="42"/>
        <v>0.1368702135143641</v>
      </c>
      <c r="AP126" s="77">
        <f t="shared" si="43"/>
        <v>0.11540336032432935</v>
      </c>
      <c r="AQ126" s="77">
        <f t="shared" si="36"/>
        <v>11.958683355113509</v>
      </c>
      <c r="AR126" s="77">
        <v>0</v>
      </c>
      <c r="AS126" s="77">
        <v>0</v>
      </c>
      <c r="AT126" s="77">
        <f t="shared" si="44"/>
        <v>11.96</v>
      </c>
      <c r="AU126" s="221"/>
      <c r="AV126" s="76">
        <v>1440.95</v>
      </c>
      <c r="AW126" s="76">
        <f t="shared" si="45"/>
        <v>3272.3199999999997</v>
      </c>
      <c r="AY126" s="24"/>
      <c r="BA126" s="24"/>
    </row>
    <row r="127" spans="1:53" x14ac:dyDescent="0.35">
      <c r="A127" s="75" t="s">
        <v>144</v>
      </c>
      <c r="B127" s="74">
        <v>866</v>
      </c>
      <c r="C127" s="75" t="s">
        <v>156</v>
      </c>
      <c r="D127" s="138">
        <f>'Under 2s 2026-27 rates'!D123</f>
        <v>11.32</v>
      </c>
      <c r="E127" s="138">
        <f t="shared" si="34"/>
        <v>11.32</v>
      </c>
      <c r="F127" s="76">
        <f>ACA!W134</f>
        <v>1.1175827955444113</v>
      </c>
      <c r="G127" s="76">
        <f>'Formula factor data'!AH131</f>
        <v>1136.1199999999999</v>
      </c>
      <c r="H127" s="76">
        <f>'Formula factor data'!AI131</f>
        <v>202.13177914110429</v>
      </c>
      <c r="I127" s="76">
        <f>'Formula factor data'!AJ131</f>
        <v>50.997063020214028</v>
      </c>
      <c r="J127" s="76">
        <f>'Formula factor data'!AK131</f>
        <v>43.567027348394767</v>
      </c>
      <c r="K127" s="76">
        <f>'Formula factor data'!AL131</f>
        <v>26.933879310344825</v>
      </c>
      <c r="L127" s="76">
        <f>'Formula factor data'!AM131</f>
        <v>29.466846016646844</v>
      </c>
      <c r="M127" s="76">
        <f>'Formula factor data'!AN131</f>
        <v>107.8199494649227</v>
      </c>
      <c r="N127" s="76">
        <f>'Formula factor data'!AO131</f>
        <v>56.147428656361463</v>
      </c>
      <c r="O127" s="76">
        <f>'Formula factor data'!AP131</f>
        <v>318.78788699277595</v>
      </c>
      <c r="P127" s="76">
        <f>'Formula factor data'!AQ131</f>
        <v>21.890721618806722</v>
      </c>
      <c r="Q127" s="77">
        <f>$F127*'National calculations'!$E$66</f>
        <v>10.775063012881517</v>
      </c>
      <c r="R127" s="77">
        <f>$F127*'National calculations'!$E$67</f>
        <v>2.0039213108003406</v>
      </c>
      <c r="S127" s="77">
        <f>$F127*'National calculations'!$E$75</f>
        <v>2.1489685919460082</v>
      </c>
      <c r="T127" s="77">
        <f>$F127*'National calculations'!$E$76</f>
        <v>1.6313338216232467</v>
      </c>
      <c r="U127" s="77">
        <f>$F127*'National calculations'!$E$77</f>
        <v>1.5372184088372898</v>
      </c>
      <c r="V127" s="77">
        <f>$F127*'National calculations'!$E$78</f>
        <v>1.3960452896583555</v>
      </c>
      <c r="W127" s="77">
        <f>$F127*'National calculations'!$E$79</f>
        <v>0.89409642146658741</v>
      </c>
      <c r="X127" s="77">
        <f>$F127*'National calculations'!$E$80</f>
        <v>0.73723740015666017</v>
      </c>
      <c r="Y127" s="77">
        <f>$F127*'National calculations'!$E$69</f>
        <v>0.86611683480041679</v>
      </c>
      <c r="Z127" s="77">
        <f>$F127*'National calculations'!$E$70</f>
        <v>5.2162842640870144</v>
      </c>
      <c r="AA127" s="78">
        <f t="shared" si="37"/>
        <v>6977805.8164111217</v>
      </c>
      <c r="AB127" s="78">
        <f t="shared" si="37"/>
        <v>230882.02249218262</v>
      </c>
      <c r="AC127" s="78">
        <f t="shared" si="37"/>
        <v>62466.91942580077</v>
      </c>
      <c r="AD127" s="78">
        <f t="shared" si="37"/>
        <v>40511.248175982168</v>
      </c>
      <c r="AE127" s="78">
        <f t="shared" si="37"/>
        <v>23599.855405440409</v>
      </c>
      <c r="AF127" s="78">
        <f t="shared" si="37"/>
        <v>23448.119402097906</v>
      </c>
      <c r="AG127" s="78">
        <f t="shared" si="37"/>
        <v>54948.815658198539</v>
      </c>
      <c r="AH127" s="78">
        <f t="shared" si="37"/>
        <v>23594.571067015564</v>
      </c>
      <c r="AI127" s="78">
        <f t="shared" si="35"/>
        <v>228569.52913453538</v>
      </c>
      <c r="AJ127" s="78">
        <f t="shared" si="38"/>
        <v>157381.30672329076</v>
      </c>
      <c r="AK127" s="78">
        <f t="shared" si="38"/>
        <v>65087.289224523825</v>
      </c>
      <c r="AL127" s="77">
        <f t="shared" si="39"/>
        <v>10.775063012881517</v>
      </c>
      <c r="AM127" s="77">
        <f t="shared" si="40"/>
        <v>0.3565258773816557</v>
      </c>
      <c r="AN127" s="77">
        <f t="shared" si="41"/>
        <v>0.35295494659035798</v>
      </c>
      <c r="AO127" s="77">
        <f t="shared" si="42"/>
        <v>0.24302675391234735</v>
      </c>
      <c r="AP127" s="77">
        <f t="shared" si="43"/>
        <v>0.10050718824568788</v>
      </c>
      <c r="AQ127" s="77">
        <f t="shared" si="36"/>
        <v>11.828077779011567</v>
      </c>
      <c r="AR127" s="77">
        <v>0</v>
      </c>
      <c r="AS127" s="77">
        <v>0</v>
      </c>
      <c r="AT127" s="77">
        <f t="shared" si="44"/>
        <v>11.83</v>
      </c>
      <c r="AU127" s="221"/>
      <c r="AV127" s="76">
        <v>893.91</v>
      </c>
      <c r="AW127" s="76">
        <f t="shared" si="45"/>
        <v>2030.0299999999997</v>
      </c>
      <c r="AY127" s="24"/>
      <c r="BA127" s="24"/>
    </row>
    <row r="128" spans="1:53" x14ac:dyDescent="0.35">
      <c r="A128" s="75" t="s">
        <v>144</v>
      </c>
      <c r="B128" s="74">
        <v>880</v>
      </c>
      <c r="C128" s="75" t="s">
        <v>157</v>
      </c>
      <c r="D128" s="138">
        <f>'Under 2s 2026-27 rates'!D124</f>
        <v>11.58</v>
      </c>
      <c r="E128" s="138">
        <f t="shared" si="34"/>
        <v>11.58</v>
      </c>
      <c r="F128" s="76">
        <f>ACA!W135</f>
        <v>1.0940100062993163</v>
      </c>
      <c r="G128" s="76">
        <f>'Formula factor data'!AH132</f>
        <v>444.72</v>
      </c>
      <c r="H128" s="76">
        <f>'Formula factor data'!AI132</f>
        <v>123.96244219499201</v>
      </c>
      <c r="I128" s="76">
        <f>'Formula factor data'!AJ132</f>
        <v>25.488204081632656</v>
      </c>
      <c r="J128" s="76">
        <f>'Formula factor data'!AK132</f>
        <v>37.362530612244903</v>
      </c>
      <c r="K128" s="76">
        <f>'Formula factor data'!AL132</f>
        <v>38.648285714285713</v>
      </c>
      <c r="L128" s="76">
        <f>'Formula factor data'!AM132</f>
        <v>20.798979591836737</v>
      </c>
      <c r="M128" s="76">
        <f>'Formula factor data'!AN132</f>
        <v>57.632081632653062</v>
      </c>
      <c r="N128" s="76">
        <f>'Formula factor data'!AO132</f>
        <v>134.02106122448981</v>
      </c>
      <c r="O128" s="76">
        <f>'Formula factor data'!AP132</f>
        <v>36.158673042060002</v>
      </c>
      <c r="P128" s="76">
        <f>'Formula factor data'!AQ132</f>
        <v>16.504731861198739</v>
      </c>
      <c r="Q128" s="77">
        <f>$F128*'National calculations'!$E$66</f>
        <v>10.547788317424574</v>
      </c>
      <c r="R128" s="77">
        <f>$F128*'National calculations'!$E$67</f>
        <v>1.9616532883222029</v>
      </c>
      <c r="S128" s="77">
        <f>$F128*'National calculations'!$E$75</f>
        <v>2.1036411370905537</v>
      </c>
      <c r="T128" s="77">
        <f>$F128*'National calculations'!$E$76</f>
        <v>1.5969246588132668</v>
      </c>
      <c r="U128" s="77">
        <f>$F128*'National calculations'!$E$77</f>
        <v>1.504794390035578</v>
      </c>
      <c r="V128" s="77">
        <f>$F128*'National calculations'!$E$78</f>
        <v>1.3665989868690458</v>
      </c>
      <c r="W128" s="77">
        <f>$F128*'National calculations'!$E$79</f>
        <v>0.87523755338804077</v>
      </c>
      <c r="X128" s="77">
        <f>$F128*'National calculations'!$E$80</f>
        <v>0.72168710542522685</v>
      </c>
      <c r="Y128" s="77">
        <f>$F128*'National calculations'!$E$69</f>
        <v>0.84784813051311314</v>
      </c>
      <c r="Z128" s="77">
        <f>$F128*'National calculations'!$E$70</f>
        <v>5.1062589754998458</v>
      </c>
      <c r="AA128" s="78">
        <f t="shared" si="37"/>
        <v>2673763.0796992821</v>
      </c>
      <c r="AB128" s="78">
        <f t="shared" si="37"/>
        <v>138607.65944534654</v>
      </c>
      <c r="AC128" s="78">
        <f t="shared" si="37"/>
        <v>30562.279731508635</v>
      </c>
      <c r="AD128" s="78">
        <f t="shared" si="37"/>
        <v>34009.133476704876</v>
      </c>
      <c r="AE128" s="78">
        <f t="shared" si="37"/>
        <v>33149.902410589108</v>
      </c>
      <c r="AF128" s="78">
        <f t="shared" si="37"/>
        <v>16201.602729725004</v>
      </c>
      <c r="AG128" s="78">
        <f t="shared" si="37"/>
        <v>28751.804411149173</v>
      </c>
      <c r="AH128" s="78">
        <f t="shared" si="37"/>
        <v>55131.124892437925</v>
      </c>
      <c r="AI128" s="78">
        <f t="shared" si="35"/>
        <v>197805.84765211472</v>
      </c>
      <c r="AJ128" s="78">
        <f t="shared" si="38"/>
        <v>17474.526104110922</v>
      </c>
      <c r="AK128" s="78">
        <f t="shared" si="38"/>
        <v>48038.13806654467</v>
      </c>
      <c r="AL128" s="77">
        <f t="shared" si="39"/>
        <v>10.547788317424574</v>
      </c>
      <c r="AM128" s="77">
        <f t="shared" si="40"/>
        <v>0.54679648399050429</v>
      </c>
      <c r="AN128" s="77">
        <f t="shared" si="41"/>
        <v>0.7803287526948347</v>
      </c>
      <c r="AO128" s="77">
        <f t="shared" si="42"/>
        <v>6.8935652411732051E-2</v>
      </c>
      <c r="AP128" s="77">
        <f t="shared" si="43"/>
        <v>0.18950673503432347</v>
      </c>
      <c r="AQ128" s="77">
        <f t="shared" si="36"/>
        <v>12.133355941555967</v>
      </c>
      <c r="AR128" s="77">
        <v>0</v>
      </c>
      <c r="AS128" s="77">
        <v>0</v>
      </c>
      <c r="AT128" s="77">
        <f t="shared" si="44"/>
        <v>12.13</v>
      </c>
      <c r="AU128" s="221"/>
      <c r="AV128" s="76">
        <v>349.91</v>
      </c>
      <c r="AW128" s="76">
        <f t="shared" si="45"/>
        <v>794.63000000000011</v>
      </c>
      <c r="AY128" s="24"/>
      <c r="BA128" s="24"/>
    </row>
    <row r="129" spans="1:53" x14ac:dyDescent="0.35">
      <c r="A129" s="75" t="s">
        <v>144</v>
      </c>
      <c r="B129" s="74">
        <v>865</v>
      </c>
      <c r="C129" s="75" t="s">
        <v>158</v>
      </c>
      <c r="D129" s="138">
        <f>'Under 2s 2026-27 rates'!D125</f>
        <v>10.48</v>
      </c>
      <c r="E129" s="138">
        <f t="shared" si="34"/>
        <v>10.48</v>
      </c>
      <c r="F129" s="76">
        <f>ACA!W136</f>
        <v>1.0741741775221156</v>
      </c>
      <c r="G129" s="76">
        <f>'Formula factor data'!AH133</f>
        <v>2643.57</v>
      </c>
      <c r="H129" s="76">
        <f>'Formula factor data'!AI133</f>
        <v>444.37122030854624</v>
      </c>
      <c r="I129" s="76">
        <f>'Formula factor data'!AJ133</f>
        <v>0</v>
      </c>
      <c r="J129" s="76">
        <f>'Formula factor data'!AK133</f>
        <v>0</v>
      </c>
      <c r="K129" s="76">
        <f>'Formula factor data'!AL133</f>
        <v>51.474242002781644</v>
      </c>
      <c r="L129" s="76">
        <f>'Formula factor data'!AM133</f>
        <v>38.553156765348703</v>
      </c>
      <c r="M129" s="76">
        <f>'Formula factor data'!AN133</f>
        <v>134.77847446850785</v>
      </c>
      <c r="N129" s="76">
        <f>'Formula factor data'!AO133</f>
        <v>113.03323345916949</v>
      </c>
      <c r="O129" s="76">
        <f>'Formula factor data'!AP133</f>
        <v>231.34612482373322</v>
      </c>
      <c r="P129" s="76">
        <f>'Formula factor data'!AQ133</f>
        <v>62.872336414048057</v>
      </c>
      <c r="Q129" s="77">
        <f>$F129*'National calculations'!$E$66</f>
        <v>10.35654315345178</v>
      </c>
      <c r="R129" s="77">
        <f>$F129*'National calculations'!$E$67</f>
        <v>1.9260859548212825</v>
      </c>
      <c r="S129" s="77">
        <f>$F129*'National calculations'!$E$75</f>
        <v>2.0654993786388607</v>
      </c>
      <c r="T129" s="77">
        <f>$F129*'National calculations'!$E$76</f>
        <v>1.5679703312294997</v>
      </c>
      <c r="U129" s="77">
        <f>$F129*'National calculations'!$E$77</f>
        <v>1.4775105044277974</v>
      </c>
      <c r="V129" s="77">
        <f>$F129*'National calculations'!$E$78</f>
        <v>1.3418207642252449</v>
      </c>
      <c r="W129" s="77">
        <f>$F129*'National calculations'!$E$79</f>
        <v>0.85936835461616834</v>
      </c>
      <c r="X129" s="77">
        <f>$F129*'National calculations'!$E$80</f>
        <v>0.70860197661333213</v>
      </c>
      <c r="Y129" s="77">
        <f>$F129*'National calculations'!$E$69</f>
        <v>0.83247553771314697</v>
      </c>
      <c r="Z129" s="77">
        <f>$F129*'National calculations'!$E$70</f>
        <v>5.0136758380999602</v>
      </c>
      <c r="AA129" s="78">
        <f t="shared" si="37"/>
        <v>15605600.666977199</v>
      </c>
      <c r="AB129" s="78">
        <f t="shared" si="37"/>
        <v>487861.3847129583</v>
      </c>
      <c r="AC129" s="78">
        <f t="shared" si="37"/>
        <v>0</v>
      </c>
      <c r="AD129" s="78">
        <f t="shared" si="37"/>
        <v>0</v>
      </c>
      <c r="AE129" s="78">
        <f t="shared" si="37"/>
        <v>43350.627961944003</v>
      </c>
      <c r="AF129" s="78">
        <f t="shared" si="37"/>
        <v>29486.912976280244</v>
      </c>
      <c r="AG129" s="78">
        <f t="shared" si="37"/>
        <v>66019.882829756942</v>
      </c>
      <c r="AH129" s="78">
        <f t="shared" si="37"/>
        <v>45654.476411733332</v>
      </c>
      <c r="AI129" s="78">
        <f t="shared" si="35"/>
        <v>184511.90017971452</v>
      </c>
      <c r="AJ129" s="78">
        <f t="shared" si="38"/>
        <v>109776.29410647937</v>
      </c>
      <c r="AK129" s="78">
        <f t="shared" si="38"/>
        <v>179676.26295948288</v>
      </c>
      <c r="AL129" s="77">
        <f t="shared" si="39"/>
        <v>10.35654315345178</v>
      </c>
      <c r="AM129" s="77">
        <f t="shared" si="40"/>
        <v>0.32376565256947409</v>
      </c>
      <c r="AN129" s="77">
        <f t="shared" si="41"/>
        <v>0.12244997788391715</v>
      </c>
      <c r="AO129" s="77">
        <f t="shared" si="42"/>
        <v>7.2852237565296213E-2</v>
      </c>
      <c r="AP129" s="77">
        <f t="shared" si="43"/>
        <v>0.11924084248346177</v>
      </c>
      <c r="AQ129" s="77">
        <f t="shared" si="36"/>
        <v>10.994851863953929</v>
      </c>
      <c r="AR129" s="77">
        <v>0</v>
      </c>
      <c r="AS129" s="77">
        <v>0</v>
      </c>
      <c r="AT129" s="77">
        <f t="shared" si="44"/>
        <v>10.99</v>
      </c>
      <c r="AU129" s="221"/>
      <c r="AV129" s="76">
        <v>2080</v>
      </c>
      <c r="AW129" s="76">
        <f t="shared" si="45"/>
        <v>4723.57</v>
      </c>
      <c r="AY129" s="24"/>
      <c r="BA129" s="24"/>
    </row>
    <row r="130" spans="1:53" x14ac:dyDescent="0.35">
      <c r="A130" s="75" t="s">
        <v>159</v>
      </c>
      <c r="B130" s="74">
        <v>330</v>
      </c>
      <c r="C130" s="75" t="s">
        <v>160</v>
      </c>
      <c r="D130" s="138">
        <f>'Under 2s 2026-27 rates'!D126</f>
        <v>12.36</v>
      </c>
      <c r="E130" s="138">
        <f t="shared" si="34"/>
        <v>12.36</v>
      </c>
      <c r="F130" s="76">
        <f>ACA!W137</f>
        <v>1.0925814695989253</v>
      </c>
      <c r="G130" s="76">
        <f>'Formula factor data'!AH134</f>
        <v>3734.64</v>
      </c>
      <c r="H130" s="76">
        <f>'Formula factor data'!AI134</f>
        <v>1721.6352831385168</v>
      </c>
      <c r="I130" s="76">
        <f>'Formula factor data'!AJ134</f>
        <v>322.3722700278754</v>
      </c>
      <c r="J130" s="76">
        <f>'Formula factor data'!AK134</f>
        <v>729.93933341413162</v>
      </c>
      <c r="K130" s="76">
        <f>'Formula factor data'!AL134</f>
        <v>598.07348442613011</v>
      </c>
      <c r="L130" s="76">
        <f>'Formula factor data'!AM134</f>
        <v>416.01613380196341</v>
      </c>
      <c r="M130" s="76">
        <f>'Formula factor data'!AN134</f>
        <v>454.3387031874924</v>
      </c>
      <c r="N130" s="76">
        <f>'Formula factor data'!AO134</f>
        <v>335.80025693855288</v>
      </c>
      <c r="O130" s="76">
        <f>'Formula factor data'!AP134</f>
        <v>1617.616241035704</v>
      </c>
      <c r="P130" s="76">
        <f>'Formula factor data'!AQ134</f>
        <v>97.339758308157087</v>
      </c>
      <c r="Q130" s="77">
        <f>$F130*'National calculations'!$E$66</f>
        <v>10.534015223364525</v>
      </c>
      <c r="R130" s="77">
        <f>$F130*'National calculations'!$E$67</f>
        <v>1.9590918001276934</v>
      </c>
      <c r="S130" s="77">
        <f>$F130*'National calculations'!$E$75</f>
        <v>2.1008942439620792</v>
      </c>
      <c r="T130" s="77">
        <f>$F130*'National calculations'!$E$76</f>
        <v>1.5948394260734029</v>
      </c>
      <c r="U130" s="77">
        <f>$F130*'National calculations'!$E$77</f>
        <v>1.5028294591845524</v>
      </c>
      <c r="V130" s="77">
        <f>$F130*'National calculations'!$E$78</f>
        <v>1.3648145088512775</v>
      </c>
      <c r="W130" s="77">
        <f>$F130*'National calculations'!$E$79</f>
        <v>0.87409468544407676</v>
      </c>
      <c r="X130" s="77">
        <f>$F130*'National calculations'!$E$80</f>
        <v>0.72074474062932681</v>
      </c>
      <c r="Y130" s="77">
        <f>$F130*'National calculations'!$E$69</f>
        <v>0.84674102713762123</v>
      </c>
      <c r="Z130" s="77">
        <f>$F130*'National calculations'!$E$70</f>
        <v>5.0995913231875258</v>
      </c>
      <c r="AA130" s="78">
        <f t="shared" si="37"/>
        <v>22424230.129858073</v>
      </c>
      <c r="AB130" s="78">
        <f t="shared" si="37"/>
        <v>1922519.692624097</v>
      </c>
      <c r="AC130" s="78">
        <f t="shared" si="37"/>
        <v>386043.92651329492</v>
      </c>
      <c r="AD130" s="78">
        <f t="shared" si="37"/>
        <v>663557.5357152397</v>
      </c>
      <c r="AE130" s="78">
        <f t="shared" si="37"/>
        <v>512317.39715706295</v>
      </c>
      <c r="AF130" s="78">
        <f t="shared" si="37"/>
        <v>323637.36753760639</v>
      </c>
      <c r="AG130" s="78">
        <f t="shared" si="37"/>
        <v>226366.97613321233</v>
      </c>
      <c r="AH130" s="78">
        <f t="shared" si="37"/>
        <v>137954.97338155002</v>
      </c>
      <c r="AI130" s="78">
        <f t="shared" si="35"/>
        <v>2249878.1764379665</v>
      </c>
      <c r="AJ130" s="78">
        <f t="shared" si="38"/>
        <v>780730.16134596989</v>
      </c>
      <c r="AK130" s="78">
        <f t="shared" si="38"/>
        <v>282944.0025155858</v>
      </c>
      <c r="AL130" s="77">
        <f t="shared" si="39"/>
        <v>10.534015223364527</v>
      </c>
      <c r="AM130" s="77">
        <f t="shared" si="40"/>
        <v>0.90312361191632606</v>
      </c>
      <c r="AN130" s="77">
        <f t="shared" si="41"/>
        <v>1.056903662871175</v>
      </c>
      <c r="AO130" s="77">
        <f t="shared" si="42"/>
        <v>0.36675610967832778</v>
      </c>
      <c r="AP130" s="77">
        <f t="shared" si="43"/>
        <v>0.13291588663685089</v>
      </c>
      <c r="AQ130" s="77">
        <f t="shared" si="36"/>
        <v>12.993714494467206</v>
      </c>
      <c r="AR130" s="77">
        <v>0</v>
      </c>
      <c r="AS130" s="77">
        <v>0</v>
      </c>
      <c r="AT130" s="77">
        <f t="shared" si="44"/>
        <v>12.99</v>
      </c>
      <c r="AU130" s="221"/>
      <c r="AV130" s="76">
        <v>2938.47</v>
      </c>
      <c r="AW130" s="76">
        <f t="shared" si="45"/>
        <v>6673.11</v>
      </c>
      <c r="AY130" s="24"/>
      <c r="BA130" s="24"/>
    </row>
    <row r="131" spans="1:53" x14ac:dyDescent="0.35">
      <c r="A131" s="75" t="s">
        <v>159</v>
      </c>
      <c r="B131" s="74">
        <v>331</v>
      </c>
      <c r="C131" s="75" t="s">
        <v>161</v>
      </c>
      <c r="D131" s="138">
        <f>'Under 2s 2026-27 rates'!D127</f>
        <v>11.72</v>
      </c>
      <c r="E131" s="138">
        <f t="shared" si="34"/>
        <v>11.72</v>
      </c>
      <c r="F131" s="76">
        <f>ACA!W138</f>
        <v>1.0794678423924562</v>
      </c>
      <c r="G131" s="76">
        <f>'Formula factor data'!AH135</f>
        <v>1293.97</v>
      </c>
      <c r="H131" s="76">
        <f>'Formula factor data'!AI135</f>
        <v>340.66521431210742</v>
      </c>
      <c r="I131" s="76">
        <f>'Formula factor data'!AJ135</f>
        <v>66.980972634355425</v>
      </c>
      <c r="J131" s="76">
        <f>'Formula factor data'!AK135</f>
        <v>194.36062031934435</v>
      </c>
      <c r="K131" s="76">
        <f>'Formula factor data'!AL135</f>
        <v>78.134310206773122</v>
      </c>
      <c r="L131" s="76">
        <f>'Formula factor data'!AM135</f>
        <v>146.82180443690831</v>
      </c>
      <c r="M131" s="76">
        <f>'Formula factor data'!AN135</f>
        <v>158.21893080872309</v>
      </c>
      <c r="N131" s="76">
        <f>'Formula factor data'!AO135</f>
        <v>120.18787810277425</v>
      </c>
      <c r="O131" s="76">
        <f>'Formula factor data'!AP135</f>
        <v>492.69589781603008</v>
      </c>
      <c r="P131" s="76">
        <f>'Formula factor data'!AQ135</f>
        <v>32.381166920800069</v>
      </c>
      <c r="Q131" s="77">
        <f>$F131*'National calculations'!$E$66</f>
        <v>10.407581495107005</v>
      </c>
      <c r="R131" s="77">
        <f>$F131*'National calculations'!$E$67</f>
        <v>1.9355779476187762</v>
      </c>
      <c r="S131" s="77">
        <f>$F131*'National calculations'!$E$75</f>
        <v>2.0756784182482777</v>
      </c>
      <c r="T131" s="77">
        <f>$F131*'National calculations'!$E$76</f>
        <v>1.5756974853855537</v>
      </c>
      <c r="U131" s="77">
        <f>$F131*'National calculations'!$E$77</f>
        <v>1.4847918612286943</v>
      </c>
      <c r="V131" s="77">
        <f>$F131*'National calculations'!$E$78</f>
        <v>1.3484334249934065</v>
      </c>
      <c r="W131" s="77">
        <f>$F131*'National calculations'!$E$79</f>
        <v>0.86360342949015945</v>
      </c>
      <c r="X131" s="77">
        <f>$F131*'National calculations'!$E$80</f>
        <v>0.71209405589539487</v>
      </c>
      <c r="Y131" s="77">
        <f>$F131*'National calculations'!$E$69</f>
        <v>0.83657808141753542</v>
      </c>
      <c r="Z131" s="77">
        <f>$F131*'National calculations'!$E$70</f>
        <v>5.0383838605145828</v>
      </c>
      <c r="AA131" s="78">
        <f t="shared" si="37"/>
        <v>7676245.9895174587</v>
      </c>
      <c r="AB131" s="78">
        <f t="shared" si="37"/>
        <v>375848.92351570347</v>
      </c>
      <c r="AC131" s="78">
        <f t="shared" si="37"/>
        <v>79247.646818333727</v>
      </c>
      <c r="AD131" s="78">
        <f t="shared" si="37"/>
        <v>174564.51819624534</v>
      </c>
      <c r="AE131" s="78">
        <f t="shared" si="37"/>
        <v>66127.517090308858</v>
      </c>
      <c r="AF131" s="78">
        <f t="shared" si="37"/>
        <v>112848.27431372626</v>
      </c>
      <c r="AG131" s="78">
        <f t="shared" si="37"/>
        <v>77883.894416307317</v>
      </c>
      <c r="AH131" s="78">
        <f t="shared" si="37"/>
        <v>48783.491944969523</v>
      </c>
      <c r="AI131" s="78">
        <f t="shared" si="35"/>
        <v>559455.34277989098</v>
      </c>
      <c r="AJ131" s="78">
        <f t="shared" si="38"/>
        <v>234941.79568281799</v>
      </c>
      <c r="AK131" s="78">
        <f t="shared" si="38"/>
        <v>92994.786815081025</v>
      </c>
      <c r="AL131" s="77">
        <f t="shared" si="39"/>
        <v>10.407581495107005</v>
      </c>
      <c r="AM131" s="77">
        <f t="shared" si="40"/>
        <v>0.50958219768877133</v>
      </c>
      <c r="AN131" s="77">
        <f t="shared" si="41"/>
        <v>0.75851882297752637</v>
      </c>
      <c r="AO131" s="77">
        <f t="shared" si="42"/>
        <v>0.31853797917820703</v>
      </c>
      <c r="AP131" s="77">
        <f t="shared" si="43"/>
        <v>0.12608387273150673</v>
      </c>
      <c r="AQ131" s="77">
        <f t="shared" si="36"/>
        <v>12.120304367683016</v>
      </c>
      <c r="AR131" s="77">
        <v>0</v>
      </c>
      <c r="AS131" s="77">
        <v>0</v>
      </c>
      <c r="AT131" s="77">
        <f t="shared" si="44"/>
        <v>12.12</v>
      </c>
      <c r="AU131" s="221"/>
      <c r="AV131" s="76">
        <v>1018.12</v>
      </c>
      <c r="AW131" s="76">
        <f t="shared" si="45"/>
        <v>2312.09</v>
      </c>
      <c r="AY131" s="24"/>
      <c r="BA131" s="24"/>
    </row>
    <row r="132" spans="1:53" x14ac:dyDescent="0.35">
      <c r="A132" s="75" t="s">
        <v>159</v>
      </c>
      <c r="B132" s="74">
        <v>332</v>
      </c>
      <c r="C132" s="75" t="s">
        <v>162</v>
      </c>
      <c r="D132" s="138">
        <f>'Under 2s 2026-27 rates'!D128</f>
        <v>11.01</v>
      </c>
      <c r="E132" s="138">
        <f t="shared" si="34"/>
        <v>11.01</v>
      </c>
      <c r="F132" s="76">
        <f>ACA!W139</f>
        <v>1.0452583338705397</v>
      </c>
      <c r="G132" s="76">
        <f>'Formula factor data'!AH136</f>
        <v>1274.78</v>
      </c>
      <c r="H132" s="76">
        <f>'Formula factor data'!AI136</f>
        <v>331.59293724916546</v>
      </c>
      <c r="I132" s="76">
        <f>'Formula factor data'!AJ136</f>
        <v>54.031623563218389</v>
      </c>
      <c r="J132" s="76">
        <f>'Formula factor data'!AK136</f>
        <v>107.28834770114943</v>
      </c>
      <c r="K132" s="76">
        <f>'Formula factor data'!AL136</f>
        <v>174.49326149425286</v>
      </c>
      <c r="L132" s="76">
        <f>'Formula factor data'!AM136</f>
        <v>107.92235632183909</v>
      </c>
      <c r="M132" s="76">
        <f>'Formula factor data'!AN136</f>
        <v>231.83581896551723</v>
      </c>
      <c r="N132" s="76">
        <f>'Formula factor data'!AO136</f>
        <v>98.834899425287347</v>
      </c>
      <c r="O132" s="76">
        <f>'Formula factor data'!AP136</f>
        <v>161.62688248940998</v>
      </c>
      <c r="P132" s="76">
        <f>'Formula factor data'!AQ136</f>
        <v>31.628619783108775</v>
      </c>
      <c r="Q132" s="77">
        <f>$F132*'National calculations'!$E$66</f>
        <v>10.077753932054913</v>
      </c>
      <c r="R132" s="77">
        <f>$F132*'National calculations'!$E$67</f>
        <v>1.8742373798931611</v>
      </c>
      <c r="S132" s="77">
        <f>$F132*'National calculations'!$E$75</f>
        <v>2.0098979144210904</v>
      </c>
      <c r="T132" s="77">
        <f>$F132*'National calculations'!$E$76</f>
        <v>1.5257619204364479</v>
      </c>
      <c r="U132" s="77">
        <f>$F132*'National calculations'!$E$77</f>
        <v>1.4377371942574217</v>
      </c>
      <c r="V132" s="77">
        <f>$F132*'National calculations'!$E$78</f>
        <v>1.3057001049888834</v>
      </c>
      <c r="W132" s="77">
        <f>$F132*'National calculations'!$E$79</f>
        <v>0.83623489870074574</v>
      </c>
      <c r="X132" s="77">
        <f>$F132*'National calculations'!$E$80</f>
        <v>0.68952702173570291</v>
      </c>
      <c r="Y132" s="77">
        <f>$F132*'National calculations'!$E$69</f>
        <v>0.81006601326544225</v>
      </c>
      <c r="Z132" s="77">
        <f>$F132*'National calculations'!$E$70</f>
        <v>4.878712002915794</v>
      </c>
      <c r="AA132" s="78">
        <f t="shared" si="37"/>
        <v>7322743.9197778273</v>
      </c>
      <c r="AB132" s="78">
        <f t="shared" si="37"/>
        <v>354245.81040354341</v>
      </c>
      <c r="AC132" s="78">
        <f t="shared" si="37"/>
        <v>61900.887082123911</v>
      </c>
      <c r="AD132" s="78">
        <f t="shared" si="37"/>
        <v>93306.99099450669</v>
      </c>
      <c r="AE132" s="78">
        <f t="shared" si="37"/>
        <v>142999.00775261704</v>
      </c>
      <c r="AF132" s="78">
        <f t="shared" si="37"/>
        <v>80321.112228641607</v>
      </c>
      <c r="AG132" s="78">
        <f t="shared" si="37"/>
        <v>110505.44547506524</v>
      </c>
      <c r="AH132" s="78">
        <f t="shared" si="37"/>
        <v>38845.120291231688</v>
      </c>
      <c r="AI132" s="78">
        <f t="shared" si="35"/>
        <v>527878.56382418622</v>
      </c>
      <c r="AJ132" s="78">
        <f t="shared" si="38"/>
        <v>74629.213270789507</v>
      </c>
      <c r="AK132" s="78">
        <f t="shared" si="38"/>
        <v>87954.94837376225</v>
      </c>
      <c r="AL132" s="77">
        <f t="shared" si="39"/>
        <v>10.077753932054913</v>
      </c>
      <c r="AM132" s="77">
        <f t="shared" si="40"/>
        <v>0.48752245713060555</v>
      </c>
      <c r="AN132" s="77">
        <f t="shared" si="41"/>
        <v>0.7264804464701391</v>
      </c>
      <c r="AO132" s="77">
        <f t="shared" si="42"/>
        <v>0.10270669788882665</v>
      </c>
      <c r="AP132" s="77">
        <f t="shared" si="43"/>
        <v>0.12104592711802251</v>
      </c>
      <c r="AQ132" s="77">
        <f t="shared" si="36"/>
        <v>11.515509460662505</v>
      </c>
      <c r="AR132" s="77">
        <v>0</v>
      </c>
      <c r="AS132" s="77">
        <v>0</v>
      </c>
      <c r="AT132" s="77">
        <f t="shared" si="44"/>
        <v>11.52</v>
      </c>
      <c r="AU132" s="221"/>
      <c r="AV132" s="76">
        <v>1003.02</v>
      </c>
      <c r="AW132" s="76">
        <f t="shared" si="45"/>
        <v>2277.8000000000002</v>
      </c>
      <c r="AY132" s="24"/>
      <c r="BA132" s="24"/>
    </row>
    <row r="133" spans="1:53" x14ac:dyDescent="0.35">
      <c r="A133" s="75" t="s">
        <v>159</v>
      </c>
      <c r="B133" s="74">
        <v>884</v>
      </c>
      <c r="C133" s="75" t="s">
        <v>163</v>
      </c>
      <c r="D133" s="138">
        <f>'Under 2s 2026-27 rates'!D129</f>
        <v>10.07</v>
      </c>
      <c r="E133" s="138">
        <f t="shared" si="34"/>
        <v>10.07</v>
      </c>
      <c r="F133" s="76">
        <f>ACA!W140</f>
        <v>1.0078266768682689</v>
      </c>
      <c r="G133" s="76">
        <f>'Formula factor data'!AH137</f>
        <v>822.53</v>
      </c>
      <c r="H133" s="76">
        <f>'Formula factor data'!AI137</f>
        <v>155.73626134864591</v>
      </c>
      <c r="I133" s="76">
        <f>'Formula factor data'!AJ137</f>
        <v>0</v>
      </c>
      <c r="J133" s="76">
        <f>'Formula factor data'!AK137</f>
        <v>0</v>
      </c>
      <c r="K133" s="76">
        <f>'Formula factor data'!AL137</f>
        <v>0</v>
      </c>
      <c r="L133" s="76">
        <f>'Formula factor data'!AM137</f>
        <v>45.57580062230732</v>
      </c>
      <c r="M133" s="76">
        <f>'Formula factor data'!AN137</f>
        <v>105.1294925801819</v>
      </c>
      <c r="N133" s="76">
        <f>'Formula factor data'!AO137</f>
        <v>60.439614648157018</v>
      </c>
      <c r="O133" s="76">
        <f>'Formula factor data'!AP137</f>
        <v>105.685469307809</v>
      </c>
      <c r="P133" s="76">
        <f>'Formula factor data'!AQ137</f>
        <v>21.151622600507064</v>
      </c>
      <c r="Q133" s="77">
        <f>$F133*'National calculations'!$E$66</f>
        <v>9.7168603459295451</v>
      </c>
      <c r="R133" s="77">
        <f>$F133*'National calculations'!$E$67</f>
        <v>1.8071192250106145</v>
      </c>
      <c r="S133" s="77">
        <f>$F133*'National calculations'!$E$75</f>
        <v>1.937921631712487</v>
      </c>
      <c r="T133" s="77">
        <f>$F133*'National calculations'!$E$76</f>
        <v>1.4711229904970702</v>
      </c>
      <c r="U133" s="77">
        <f>$F133*'National calculations'!$E$77</f>
        <v>1.3862505102760849</v>
      </c>
      <c r="V133" s="77">
        <f>$F133*'National calculations'!$E$78</f>
        <v>1.2589417899446083</v>
      </c>
      <c r="W133" s="77">
        <f>$F133*'National calculations'!$E$79</f>
        <v>0.80628856209935595</v>
      </c>
      <c r="X133" s="77">
        <f>$F133*'National calculations'!$E$80</f>
        <v>0.66483442839771489</v>
      </c>
      <c r="Y133" s="77">
        <f>$F133*'National calculations'!$E$69</f>
        <v>0.78105680838738334</v>
      </c>
      <c r="Z133" s="77">
        <f>$F133*'National calculations'!$E$70</f>
        <v>4.7040008636802142</v>
      </c>
      <c r="AA133" s="78">
        <f t="shared" si="37"/>
        <v>4555673.2099923342</v>
      </c>
      <c r="AB133" s="78">
        <f t="shared" si="37"/>
        <v>160417.37539121683</v>
      </c>
      <c r="AC133" s="78">
        <f t="shared" si="37"/>
        <v>0</v>
      </c>
      <c r="AD133" s="78">
        <f t="shared" si="37"/>
        <v>0</v>
      </c>
      <c r="AE133" s="78">
        <f t="shared" si="37"/>
        <v>0</v>
      </c>
      <c r="AF133" s="78">
        <f t="shared" si="37"/>
        <v>32705.049607755518</v>
      </c>
      <c r="AG133" s="78">
        <f t="shared" si="37"/>
        <v>48315.883221824573</v>
      </c>
      <c r="AH133" s="78">
        <f t="shared" si="37"/>
        <v>22903.931894595811</v>
      </c>
      <c r="AI133" s="78">
        <f t="shared" si="35"/>
        <v>103924.8647241759</v>
      </c>
      <c r="AJ133" s="78">
        <f t="shared" si="38"/>
        <v>47051.422549773626</v>
      </c>
      <c r="AK133" s="78">
        <f t="shared" si="38"/>
        <v>56713.433059183211</v>
      </c>
      <c r="AL133" s="77">
        <f t="shared" si="39"/>
        <v>9.7168603459295451</v>
      </c>
      <c r="AM133" s="77">
        <f t="shared" si="40"/>
        <v>0.34215650725738334</v>
      </c>
      <c r="AN133" s="77">
        <f t="shared" si="41"/>
        <v>0.22166282576623539</v>
      </c>
      <c r="AO133" s="77">
        <f t="shared" si="42"/>
        <v>0.10035665003158553</v>
      </c>
      <c r="AP133" s="77">
        <f t="shared" si="43"/>
        <v>0.12096489001133476</v>
      </c>
      <c r="AQ133" s="77">
        <f t="shared" si="36"/>
        <v>10.502001218996085</v>
      </c>
      <c r="AR133" s="77">
        <v>0</v>
      </c>
      <c r="AS133" s="77">
        <v>0</v>
      </c>
      <c r="AT133" s="77">
        <f t="shared" si="44"/>
        <v>10.5</v>
      </c>
      <c r="AU133" s="221"/>
      <c r="AV133" s="76">
        <v>647.17999999999995</v>
      </c>
      <c r="AW133" s="76">
        <f t="shared" si="45"/>
        <v>1469.71</v>
      </c>
      <c r="AY133" s="24"/>
      <c r="BA133" s="24"/>
    </row>
    <row r="134" spans="1:53" x14ac:dyDescent="0.35">
      <c r="A134" s="75" t="s">
        <v>159</v>
      </c>
      <c r="B134" s="74">
        <v>333</v>
      </c>
      <c r="C134" s="75" t="s">
        <v>164</v>
      </c>
      <c r="D134" s="138">
        <f>'Under 2s 2026-27 rates'!D130</f>
        <v>12.07</v>
      </c>
      <c r="E134" s="138">
        <f t="shared" si="34"/>
        <v>12.07</v>
      </c>
      <c r="F134" s="76">
        <f>ACA!W141</f>
        <v>1.084826310099436</v>
      </c>
      <c r="G134" s="76">
        <f>'Formula factor data'!AH138</f>
        <v>1004.48</v>
      </c>
      <c r="H134" s="76">
        <f>'Formula factor data'!AI138</f>
        <v>362.43603228572272</v>
      </c>
      <c r="I134" s="76">
        <f>'Formula factor data'!AJ138</f>
        <v>28.784909066293604</v>
      </c>
      <c r="J134" s="76">
        <f>'Formula factor data'!AK138</f>
        <v>124.11508822600298</v>
      </c>
      <c r="K134" s="76">
        <f>'Formula factor data'!AL138</f>
        <v>180.05300600207593</v>
      </c>
      <c r="L134" s="76">
        <f>'Formula factor data'!AM138</f>
        <v>149.18289092468072</v>
      </c>
      <c r="M134" s="76">
        <f>'Formula factor data'!AN138</f>
        <v>249.27277945755677</v>
      </c>
      <c r="N134" s="76">
        <f>'Formula factor data'!AO138</f>
        <v>120.71529581659823</v>
      </c>
      <c r="O134" s="76">
        <f>'Formula factor data'!AP138</f>
        <v>361.34347570851202</v>
      </c>
      <c r="P134" s="76">
        <f>'Formula factor data'!AQ138</f>
        <v>19.23990986306119</v>
      </c>
      <c r="Q134" s="77">
        <f>$F134*'National calculations'!$E$66</f>
        <v>10.459244626845777</v>
      </c>
      <c r="R134" s="77">
        <f>$F134*'National calculations'!$E$67</f>
        <v>1.9451861374317032</v>
      </c>
      <c r="S134" s="77">
        <f>$F134*'National calculations'!$E$75</f>
        <v>2.0859820654135395</v>
      </c>
      <c r="T134" s="77">
        <f>$F134*'National calculations'!$E$76</f>
        <v>1.583519232138745</v>
      </c>
      <c r="U134" s="77">
        <f>$F134*'National calculations'!$E$77</f>
        <v>1.4921623533615094</v>
      </c>
      <c r="V134" s="77">
        <f>$F134*'National calculations'!$E$78</f>
        <v>1.3551270351956568</v>
      </c>
      <c r="W134" s="77">
        <f>$F134*'National calculations'!$E$79</f>
        <v>0.86789034838373547</v>
      </c>
      <c r="X134" s="77">
        <f>$F134*'National calculations'!$E$80</f>
        <v>0.71562888375501033</v>
      </c>
      <c r="Y134" s="77">
        <f>$F134*'National calculations'!$E$69</f>
        <v>0.84073084675022713</v>
      </c>
      <c r="Z134" s="77">
        <f>$F134*'National calculations'!$E$70</f>
        <v>5.0633943482305472</v>
      </c>
      <c r="AA134" s="78">
        <f t="shared" si="37"/>
        <v>5988478.164381206</v>
      </c>
      <c r="AB134" s="78">
        <f t="shared" si="37"/>
        <v>401853.16105352412</v>
      </c>
      <c r="AC134" s="78">
        <f t="shared" si="37"/>
        <v>34225.53831810339</v>
      </c>
      <c r="AD134" s="78">
        <f t="shared" si="37"/>
        <v>112027.01864654952</v>
      </c>
      <c r="AE134" s="78">
        <f t="shared" si="37"/>
        <v>153140.94078454681</v>
      </c>
      <c r="AF134" s="78">
        <f t="shared" si="37"/>
        <v>115232.2081479874</v>
      </c>
      <c r="AG134" s="78">
        <f t="shared" si="37"/>
        <v>123314.62046142058</v>
      </c>
      <c r="AH134" s="78">
        <f t="shared" si="37"/>
        <v>49240.79086651119</v>
      </c>
      <c r="AI134" s="78">
        <f t="shared" si="35"/>
        <v>587181.11722511891</v>
      </c>
      <c r="AJ134" s="78">
        <f t="shared" si="38"/>
        <v>173161.78559104982</v>
      </c>
      <c r="AK134" s="78">
        <f t="shared" si="38"/>
        <v>55528.972990820839</v>
      </c>
      <c r="AL134" s="77">
        <f t="shared" si="39"/>
        <v>10.459244626845777</v>
      </c>
      <c r="AM134" s="77">
        <f t="shared" si="40"/>
        <v>0.70186120749834446</v>
      </c>
      <c r="AN134" s="77">
        <f t="shared" si="41"/>
        <v>1.0255478565240337</v>
      </c>
      <c r="AO134" s="77">
        <f t="shared" si="42"/>
        <v>0.30243768546918548</v>
      </c>
      <c r="AP134" s="77">
        <f t="shared" si="43"/>
        <v>9.6984759140141361E-2</v>
      </c>
      <c r="AQ134" s="77">
        <f t="shared" si="36"/>
        <v>12.586076135477484</v>
      </c>
      <c r="AR134" s="77">
        <v>0</v>
      </c>
      <c r="AS134" s="77">
        <v>0</v>
      </c>
      <c r="AT134" s="77">
        <f t="shared" si="44"/>
        <v>12.59</v>
      </c>
      <c r="AU134" s="221"/>
      <c r="AV134" s="76">
        <v>790.34</v>
      </c>
      <c r="AW134" s="76">
        <f t="shared" si="45"/>
        <v>1794.8200000000002</v>
      </c>
      <c r="AY134" s="24"/>
      <c r="BA134" s="24"/>
    </row>
    <row r="135" spans="1:53" x14ac:dyDescent="0.35">
      <c r="A135" s="75" t="s">
        <v>159</v>
      </c>
      <c r="B135" s="74">
        <v>893</v>
      </c>
      <c r="C135" s="75" t="s">
        <v>165</v>
      </c>
      <c r="D135" s="138">
        <f>'Under 2s 2026-27 rates'!D131</f>
        <v>10.23</v>
      </c>
      <c r="E135" s="138">
        <f t="shared" si="34"/>
        <v>10.23</v>
      </c>
      <c r="F135" s="76">
        <f>ACA!W142</f>
        <v>1.0412660834580922</v>
      </c>
      <c r="G135" s="76">
        <f>'Formula factor data'!AH139</f>
        <v>1541.04</v>
      </c>
      <c r="H135" s="76">
        <f>'Formula factor data'!AI139</f>
        <v>276.23724647987484</v>
      </c>
      <c r="I135" s="76">
        <f>'Formula factor data'!AJ139</f>
        <v>0</v>
      </c>
      <c r="J135" s="76">
        <f>'Formula factor data'!AK139</f>
        <v>18.667432917811116</v>
      </c>
      <c r="K135" s="76">
        <f>'Formula factor data'!AL139</f>
        <v>43.521166279315445</v>
      </c>
      <c r="L135" s="76">
        <f>'Formula factor data'!AM139</f>
        <v>39.831092330445806</v>
      </c>
      <c r="M135" s="76">
        <f>'Formula factor data'!AN139</f>
        <v>82.80960067610394</v>
      </c>
      <c r="N135" s="76">
        <f>'Formula factor data'!AO139</f>
        <v>187.54258187196282</v>
      </c>
      <c r="O135" s="76">
        <f>'Formula factor data'!AP139</f>
        <v>91.545571782331194</v>
      </c>
      <c r="P135" s="76">
        <f>'Formula factor data'!AQ139</f>
        <v>32.226030300874882</v>
      </c>
      <c r="Q135" s="77">
        <f>$F135*'National calculations'!$E$66</f>
        <v>10.039263048042718</v>
      </c>
      <c r="R135" s="77">
        <f>$F135*'National calculations'!$E$67</f>
        <v>1.8670789342626002</v>
      </c>
      <c r="S135" s="77">
        <f>$F135*'National calculations'!$E$75</f>
        <v>2.0022213281478076</v>
      </c>
      <c r="T135" s="77">
        <f>$F135*'National calculations'!$E$76</f>
        <v>1.5199344388859268</v>
      </c>
      <c r="U135" s="77">
        <f>$F135*'National calculations'!$E$77</f>
        <v>1.4322459135655845</v>
      </c>
      <c r="V135" s="77">
        <f>$F135*'National calculations'!$E$78</f>
        <v>1.3007131255850721</v>
      </c>
      <c r="W135" s="77">
        <f>$F135*'National calculations'!$E$79</f>
        <v>0.83304099054324854</v>
      </c>
      <c r="X135" s="77">
        <f>$F135*'National calculations'!$E$80</f>
        <v>0.68689344834267896</v>
      </c>
      <c r="Y135" s="77">
        <f>$F135*'National calculations'!$E$69</f>
        <v>0.80697205431694641</v>
      </c>
      <c r="Z135" s="77">
        <f>$F135*'National calculations'!$E$70</f>
        <v>4.8600782935496794</v>
      </c>
      <c r="AA135" s="78">
        <f t="shared" si="37"/>
        <v>8818416.3787067775</v>
      </c>
      <c r="AB135" s="78">
        <f t="shared" si="37"/>
        <v>293981.34394392953</v>
      </c>
      <c r="AC135" s="78">
        <f t="shared" si="37"/>
        <v>0</v>
      </c>
      <c r="AD135" s="78">
        <f t="shared" si="37"/>
        <v>16172.766281103133</v>
      </c>
      <c r="AE135" s="78">
        <f t="shared" si="37"/>
        <v>35529.817157579979</v>
      </c>
      <c r="AF135" s="78">
        <f t="shared" si="37"/>
        <v>29531.030022343002</v>
      </c>
      <c r="AG135" s="78">
        <f t="shared" si="37"/>
        <v>39320.761311016118</v>
      </c>
      <c r="AH135" s="78">
        <f t="shared" ref="AH135:AH158" si="46">N135*X135*38*15</f>
        <v>73428.409340679384</v>
      </c>
      <c r="AI135" s="78">
        <f t="shared" si="35"/>
        <v>193982.78411272162</v>
      </c>
      <c r="AJ135" s="78">
        <f t="shared" si="38"/>
        <v>42108.589331140152</v>
      </c>
      <c r="AK135" s="78">
        <f t="shared" si="38"/>
        <v>89273.987300957073</v>
      </c>
      <c r="AL135" s="77">
        <f t="shared" si="39"/>
        <v>10.039263048042718</v>
      </c>
      <c r="AM135" s="77">
        <f t="shared" si="40"/>
        <v>0.33468095815895754</v>
      </c>
      <c r="AN135" s="77">
        <f t="shared" si="41"/>
        <v>0.22083831301067317</v>
      </c>
      <c r="AO135" s="77">
        <f t="shared" si="42"/>
        <v>4.7938222320515554E-2</v>
      </c>
      <c r="AP135" s="77">
        <f t="shared" si="43"/>
        <v>0.10163333226428664</v>
      </c>
      <c r="AQ135" s="77">
        <f t="shared" si="36"/>
        <v>10.744353873797152</v>
      </c>
      <c r="AR135" s="77">
        <v>0</v>
      </c>
      <c r="AS135" s="77">
        <v>0</v>
      </c>
      <c r="AT135" s="77">
        <f t="shared" si="44"/>
        <v>10.74</v>
      </c>
      <c r="AU135" s="221"/>
      <c r="AV135" s="76">
        <v>1212.51</v>
      </c>
      <c r="AW135" s="76">
        <f t="shared" si="45"/>
        <v>2753.55</v>
      </c>
      <c r="AY135" s="24"/>
      <c r="BA135" s="24"/>
    </row>
    <row r="136" spans="1:53" x14ac:dyDescent="0.35">
      <c r="A136" s="75" t="s">
        <v>159</v>
      </c>
      <c r="B136" s="74">
        <v>334</v>
      </c>
      <c r="C136" s="75" t="s">
        <v>166</v>
      </c>
      <c r="D136" s="138">
        <f>'Under 2s 2026-27 rates'!D132</f>
        <v>11.23</v>
      </c>
      <c r="E136" s="138">
        <f t="shared" si="34"/>
        <v>11.23</v>
      </c>
      <c r="F136" s="76">
        <f>ACA!W143</f>
        <v>1.0888156800404409</v>
      </c>
      <c r="G136" s="76">
        <f>'Formula factor data'!AH140</f>
        <v>1160.3900000000001</v>
      </c>
      <c r="H136" s="76">
        <f>'Formula factor data'!AI140</f>
        <v>271.77229894971845</v>
      </c>
      <c r="I136" s="76">
        <f>'Formula factor data'!AJ140</f>
        <v>53.781553913043481</v>
      </c>
      <c r="J136" s="76">
        <f>'Formula factor data'!AK140</f>
        <v>163.56453826086957</v>
      </c>
      <c r="K136" s="76">
        <f>'Formula factor data'!AL140</f>
        <v>40.361391304347833</v>
      </c>
      <c r="L136" s="76">
        <f>'Formula factor data'!AM140</f>
        <v>19.67617826086957</v>
      </c>
      <c r="M136" s="76">
        <f>'Formula factor data'!AN140</f>
        <v>39.554163478260875</v>
      </c>
      <c r="N136" s="76">
        <f>'Formula factor data'!AO140</f>
        <v>64.477322608695658</v>
      </c>
      <c r="O136" s="76">
        <f>'Formula factor data'!AP140</f>
        <v>185.53329466048302</v>
      </c>
      <c r="P136" s="76">
        <f>'Formula factor data'!AQ140</f>
        <v>30.397813418871962</v>
      </c>
      <c r="Q136" s="77">
        <f>$F136*'National calculations'!$E$66</f>
        <v>10.497707739079967</v>
      </c>
      <c r="R136" s="77">
        <f>$F136*'National calculations'!$E$67</f>
        <v>1.9523394181311899</v>
      </c>
      <c r="S136" s="77">
        <f>$F136*'National calculations'!$E$75</f>
        <v>2.0936531129091276</v>
      </c>
      <c r="T136" s="77">
        <f>$F136*'National calculations'!$E$76</f>
        <v>1.5893425090697024</v>
      </c>
      <c r="U136" s="77">
        <f>$F136*'National calculations'!$E$77</f>
        <v>1.4976496720079884</v>
      </c>
      <c r="V136" s="77">
        <f>$F136*'National calculations'!$E$78</f>
        <v>1.3601104164154183</v>
      </c>
      <c r="W136" s="77">
        <f>$F136*'National calculations'!$E$79</f>
        <v>0.87108195208627937</v>
      </c>
      <c r="X136" s="77">
        <f>$F136*'National calculations'!$E$80</f>
        <v>0.71826055698342373</v>
      </c>
      <c r="Y136" s="77">
        <f>$F136*'National calculations'!$E$69</f>
        <v>0.84382257335869548</v>
      </c>
      <c r="Z136" s="77">
        <f>$F136*'National calculations'!$E$70</f>
        <v>5.0820146130823778</v>
      </c>
      <c r="AA136" s="78">
        <f t="shared" ref="AA136:AG158" si="47">G136*Q136*38*15</f>
        <v>6943417.9975100718</v>
      </c>
      <c r="AB136" s="78">
        <f t="shared" si="47"/>
        <v>302437.31003753142</v>
      </c>
      <c r="AC136" s="78">
        <f t="shared" si="47"/>
        <v>64181.953127266126</v>
      </c>
      <c r="AD136" s="78">
        <f t="shared" si="47"/>
        <v>148177.24197158395</v>
      </c>
      <c r="AE136" s="78">
        <f t="shared" si="47"/>
        <v>34454.917935783291</v>
      </c>
      <c r="AF136" s="78">
        <f t="shared" si="47"/>
        <v>15254.211754477528</v>
      </c>
      <c r="AG136" s="78">
        <f t="shared" si="47"/>
        <v>19639.30322339648</v>
      </c>
      <c r="AH136" s="78">
        <f t="shared" si="46"/>
        <v>26397.565060341338</v>
      </c>
      <c r="AI136" s="78">
        <f t="shared" si="35"/>
        <v>308105.19307284866</v>
      </c>
      <c r="AJ136" s="78">
        <f t="shared" ref="AJ136:AK158" si="48">O136*Y136*38*15</f>
        <v>89237.593822151772</v>
      </c>
      <c r="AK136" s="78">
        <f t="shared" si="48"/>
        <v>88054.815240261581</v>
      </c>
      <c r="AL136" s="77">
        <f t="shared" ref="AL136:AL158" si="49">AA136/($G136*15*38)</f>
        <v>10.497707739079967</v>
      </c>
      <c r="AM136" s="77">
        <f t="shared" ref="AM136:AM158" si="50">AB136/($G136*15*38)</f>
        <v>0.45725296839482338</v>
      </c>
      <c r="AN136" s="77">
        <f t="shared" ref="AN136:AN158" si="51">AI136/($G136*15*38)</f>
        <v>0.46582220326234636</v>
      </c>
      <c r="AO136" s="77">
        <f t="shared" ref="AO136:AO158" si="52">AJ136/($G136*15*38)</f>
        <v>0.13491772778473263</v>
      </c>
      <c r="AP136" s="77">
        <f t="shared" ref="AP136:AP158" si="53">AK136/($G136*15*38)</f>
        <v>0.13312949267096313</v>
      </c>
      <c r="AQ136" s="77">
        <f t="shared" si="36"/>
        <v>11.68883013119283</v>
      </c>
      <c r="AR136" s="77">
        <v>0</v>
      </c>
      <c r="AS136" s="77">
        <v>0</v>
      </c>
      <c r="AT136" s="77">
        <f t="shared" si="44"/>
        <v>11.69</v>
      </c>
      <c r="AU136" s="221"/>
      <c r="AV136" s="76">
        <v>913.01</v>
      </c>
      <c r="AW136" s="76">
        <f t="shared" ref="AW136:AW158" si="54">G136 +AV136</f>
        <v>2073.4</v>
      </c>
      <c r="AY136" s="24"/>
      <c r="BA136" s="24"/>
    </row>
    <row r="137" spans="1:53" x14ac:dyDescent="0.35">
      <c r="A137" s="75" t="s">
        <v>159</v>
      </c>
      <c r="B137" s="74">
        <v>860</v>
      </c>
      <c r="C137" s="75" t="s">
        <v>167</v>
      </c>
      <c r="D137" s="138">
        <f>'Under 2s 2026-27 rates'!D133</f>
        <v>10.77</v>
      </c>
      <c r="E137" s="138">
        <f t="shared" ref="E137:E158" si="55">$D137*100%</f>
        <v>10.77</v>
      </c>
      <c r="F137" s="76">
        <f>ACA!W144</f>
        <v>1.0755942246672141</v>
      </c>
      <c r="G137" s="76">
        <f>'Formula factor data'!AH141</f>
        <v>4919.87</v>
      </c>
      <c r="H137" s="76">
        <f>'Formula factor data'!AI141</f>
        <v>984.8345872963813</v>
      </c>
      <c r="I137" s="76">
        <f>'Formula factor data'!AJ141</f>
        <v>7.5672931588613404</v>
      </c>
      <c r="J137" s="76">
        <f>'Formula factor data'!AK141</f>
        <v>80.416607897153355</v>
      </c>
      <c r="K137" s="76">
        <f>'Formula factor data'!AL141</f>
        <v>138.13133631772268</v>
      </c>
      <c r="L137" s="76">
        <f>'Formula factor data'!AM141</f>
        <v>253.56079315886134</v>
      </c>
      <c r="M137" s="76">
        <f>'Formula factor data'!AN141</f>
        <v>583.69807529843888</v>
      </c>
      <c r="N137" s="76">
        <f>'Formula factor data'!AO141</f>
        <v>369.78086271808996</v>
      </c>
      <c r="O137" s="76">
        <f>'Formula factor data'!AP141</f>
        <v>484.60598500717219</v>
      </c>
      <c r="P137" s="76">
        <f>'Formula factor data'!AQ141</f>
        <v>110.00445436142805</v>
      </c>
      <c r="Q137" s="77">
        <f>$F137*'National calculations'!$E$66</f>
        <v>10.370234396311549</v>
      </c>
      <c r="R137" s="77">
        <f>$F137*'National calculations'!$E$67</f>
        <v>1.9286322205187763</v>
      </c>
      <c r="S137" s="77">
        <f>$F137*'National calculations'!$E$75</f>
        <v>2.0682299474397272</v>
      </c>
      <c r="T137" s="77">
        <f>$F137*'National calculations'!$E$76</f>
        <v>1.5700431717790628</v>
      </c>
      <c r="U137" s="77">
        <f>$F137*'National calculations'!$E$77</f>
        <v>1.4794637580225782</v>
      </c>
      <c r="V137" s="77">
        <f>$F137*'National calculations'!$E$78</f>
        <v>1.343594637387852</v>
      </c>
      <c r="W137" s="77">
        <f>$F137*'National calculations'!$E$79</f>
        <v>0.86050443068660198</v>
      </c>
      <c r="X137" s="77">
        <f>$F137*'National calculations'!$E$80</f>
        <v>0.70953874109246162</v>
      </c>
      <c r="Y137" s="77">
        <f>$F137*'National calculations'!$E$69</f>
        <v>0.83357606175797261</v>
      </c>
      <c r="Z137" s="77">
        <f>$F137*'National calculations'!$E$70</f>
        <v>5.0203038656669294</v>
      </c>
      <c r="AA137" s="78">
        <f t="shared" si="47"/>
        <v>29081516.906647339</v>
      </c>
      <c r="AB137" s="78">
        <f t="shared" si="47"/>
        <v>1082648.718656434</v>
      </c>
      <c r="AC137" s="78">
        <f t="shared" si="47"/>
        <v>8921.0143293612946</v>
      </c>
      <c r="AD137" s="78">
        <f t="shared" si="47"/>
        <v>71966.801292139135</v>
      </c>
      <c r="AE137" s="78">
        <f t="shared" si="47"/>
        <v>116485.37437970022</v>
      </c>
      <c r="AF137" s="78">
        <f t="shared" si="47"/>
        <v>194189.26550583218</v>
      </c>
      <c r="AG137" s="78">
        <f t="shared" si="47"/>
        <v>286296.62458720262</v>
      </c>
      <c r="AH137" s="78">
        <f t="shared" si="46"/>
        <v>149553.0932534544</v>
      </c>
      <c r="AI137" s="78">
        <f t="shared" ref="AI137:AI158" si="56">SUM(AC137:AH137)</f>
        <v>827412.17334768991</v>
      </c>
      <c r="AJ137" s="78">
        <f t="shared" si="48"/>
        <v>230254.89063737437</v>
      </c>
      <c r="AK137" s="78">
        <f t="shared" si="48"/>
        <v>314785.79885861732</v>
      </c>
      <c r="AL137" s="77">
        <f t="shared" si="49"/>
        <v>10.370234396311549</v>
      </c>
      <c r="AM137" s="77">
        <f t="shared" si="50"/>
        <v>0.38606380187710493</v>
      </c>
      <c r="AN137" s="77">
        <f t="shared" si="51"/>
        <v>0.29504850821642731</v>
      </c>
      <c r="AO137" s="77">
        <f t="shared" si="52"/>
        <v>8.2107037073463673E-2</v>
      </c>
      <c r="AP137" s="77">
        <f t="shared" si="53"/>
        <v>0.11225007723197127</v>
      </c>
      <c r="AQ137" s="77">
        <f t="shared" ref="AQ137:AQ158" si="57">(AA137+AB137+AI137+AJ137+AK137)/($G137*15*38)</f>
        <v>11.245703820710517</v>
      </c>
      <c r="AR137" s="77">
        <v>0</v>
      </c>
      <c r="AS137" s="77">
        <v>0</v>
      </c>
      <c r="AT137" s="77">
        <f t="shared" ref="AT137:AT158" si="58">ROUND(AQ137+AR137,2)</f>
        <v>11.25</v>
      </c>
      <c r="AU137" s="221"/>
      <c r="AV137" s="76">
        <v>3871.03</v>
      </c>
      <c r="AW137" s="76">
        <f t="shared" si="54"/>
        <v>8790.9</v>
      </c>
      <c r="AY137" s="24"/>
      <c r="BA137" s="24"/>
    </row>
    <row r="138" spans="1:53" x14ac:dyDescent="0.35">
      <c r="A138" s="75" t="s">
        <v>159</v>
      </c>
      <c r="B138" s="74">
        <v>861</v>
      </c>
      <c r="C138" s="75" t="s">
        <v>168</v>
      </c>
      <c r="D138" s="138">
        <f>'Under 2s 2026-27 rates'!D134</f>
        <v>11.38</v>
      </c>
      <c r="E138" s="138">
        <f t="shared" si="55"/>
        <v>11.38</v>
      </c>
      <c r="F138" s="76">
        <f>ACA!W145</f>
        <v>1.0349894087740412</v>
      </c>
      <c r="G138" s="76">
        <f>'Formula factor data'!AH142</f>
        <v>862.56</v>
      </c>
      <c r="H138" s="76">
        <f>'Formula factor data'!AI142</f>
        <v>354.83692955465585</v>
      </c>
      <c r="I138" s="76">
        <f>'Formula factor data'!AJ142</f>
        <v>45.089359756097558</v>
      </c>
      <c r="J138" s="76">
        <f>'Formula factor data'!AK142</f>
        <v>172.08466463414632</v>
      </c>
      <c r="K138" s="76">
        <f>'Formula factor data'!AL142</f>
        <v>136.08987804878049</v>
      </c>
      <c r="L138" s="76">
        <f>'Formula factor data'!AM142</f>
        <v>71.058201219512185</v>
      </c>
      <c r="M138" s="76">
        <f>'Formula factor data'!AN142</f>
        <v>145.40359756097561</v>
      </c>
      <c r="N138" s="76">
        <f>'Formula factor data'!AO142</f>
        <v>71.989573170731703</v>
      </c>
      <c r="O138" s="76">
        <f>'Formula factor data'!AP142</f>
        <v>240.61250322302402</v>
      </c>
      <c r="P138" s="76">
        <f>'Formula factor data'!AQ142</f>
        <v>22.127628267182963</v>
      </c>
      <c r="Q138" s="77">
        <f>$F138*'National calculations'!$E$66</f>
        <v>9.9787471153515188</v>
      </c>
      <c r="R138" s="77">
        <f>$F138*'National calculations'!$E$67</f>
        <v>1.8558243209932508</v>
      </c>
      <c r="S138" s="77">
        <f>$F138*'National calculations'!$E$75</f>
        <v>1.9901520865563447</v>
      </c>
      <c r="T138" s="77">
        <f>$F138*'National calculations'!$E$76</f>
        <v>1.510772386874889</v>
      </c>
      <c r="U138" s="77">
        <f>$F138*'National calculations'!$E$77</f>
        <v>1.4236124414782605</v>
      </c>
      <c r="V138" s="77">
        <f>$F138*'National calculations'!$E$78</f>
        <v>1.2928725233833185</v>
      </c>
      <c r="W138" s="77">
        <f>$F138*'National calculations'!$E$79</f>
        <v>0.82801948126796832</v>
      </c>
      <c r="X138" s="77">
        <f>$F138*'National calculations'!$E$80</f>
        <v>0.68275290560692148</v>
      </c>
      <c r="Y138" s="77">
        <f>$F138*'National calculations'!$E$69</f>
        <v>0.8021076866547957</v>
      </c>
      <c r="Z138" s="77">
        <f>$F138*'National calculations'!$E$70</f>
        <v>4.8307821022377331</v>
      </c>
      <c r="AA138" s="78">
        <f t="shared" si="47"/>
        <v>4906142.8237360353</v>
      </c>
      <c r="AB138" s="78">
        <f t="shared" si="47"/>
        <v>375353.55219683651</v>
      </c>
      <c r="AC138" s="78">
        <f t="shared" si="47"/>
        <v>51148.769538049724</v>
      </c>
      <c r="AD138" s="78">
        <f t="shared" si="47"/>
        <v>148189.03293431961</v>
      </c>
      <c r="AE138" s="78">
        <f t="shared" si="47"/>
        <v>110431.36882321679</v>
      </c>
      <c r="AF138" s="78">
        <f t="shared" si="47"/>
        <v>52365.441673117683</v>
      </c>
      <c r="AG138" s="78">
        <f t="shared" si="47"/>
        <v>68626.296513353213</v>
      </c>
      <c r="AH138" s="78">
        <f t="shared" si="46"/>
        <v>28016.121445759913</v>
      </c>
      <c r="AI138" s="78">
        <f t="shared" si="56"/>
        <v>458777.03092781699</v>
      </c>
      <c r="AJ138" s="78">
        <f t="shared" si="48"/>
        <v>110008.36885405044</v>
      </c>
      <c r="AK138" s="78">
        <f t="shared" si="48"/>
        <v>60929.437840904007</v>
      </c>
      <c r="AL138" s="77">
        <f t="shared" si="49"/>
        <v>9.9787471153515188</v>
      </c>
      <c r="AM138" s="77">
        <f t="shared" si="50"/>
        <v>0.76344254759564445</v>
      </c>
      <c r="AN138" s="77">
        <f t="shared" si="51"/>
        <v>0.93311999638736953</v>
      </c>
      <c r="AO138" s="77">
        <f t="shared" si="52"/>
        <v>0.22374923291184307</v>
      </c>
      <c r="AP138" s="77">
        <f t="shared" si="53"/>
        <v>0.12392616235169403</v>
      </c>
      <c r="AQ138" s="77">
        <f t="shared" si="57"/>
        <v>12.02298505459807</v>
      </c>
      <c r="AR138" s="77">
        <v>0</v>
      </c>
      <c r="AS138" s="77">
        <v>0</v>
      </c>
      <c r="AT138" s="77">
        <f t="shared" si="58"/>
        <v>12.02</v>
      </c>
      <c r="AU138" s="221"/>
      <c r="AV138" s="76">
        <v>678.67</v>
      </c>
      <c r="AW138" s="76">
        <f t="shared" si="54"/>
        <v>1541.23</v>
      </c>
      <c r="AY138" s="24"/>
      <c r="BA138" s="24"/>
    </row>
    <row r="139" spans="1:53" x14ac:dyDescent="0.35">
      <c r="A139" s="75" t="s">
        <v>159</v>
      </c>
      <c r="B139" s="74">
        <v>894</v>
      </c>
      <c r="C139" s="75" t="s">
        <v>169</v>
      </c>
      <c r="D139" s="138">
        <f>'Under 2s 2026-27 rates'!D135</f>
        <v>10.92</v>
      </c>
      <c r="E139" s="138">
        <f t="shared" si="55"/>
        <v>10.92</v>
      </c>
      <c r="F139" s="76">
        <f>ACA!W146</f>
        <v>1.0256041419555666</v>
      </c>
      <c r="G139" s="76">
        <f>'Formula factor data'!AH143</f>
        <v>926.73</v>
      </c>
      <c r="H139" s="76">
        <f>'Formula factor data'!AI143</f>
        <v>267.68958224859233</v>
      </c>
      <c r="I139" s="76">
        <f>'Formula factor data'!AJ143</f>
        <v>98.082336685778742</v>
      </c>
      <c r="J139" s="76">
        <f>'Formula factor data'!AK143</f>
        <v>35.800923959018704</v>
      </c>
      <c r="K139" s="76">
        <f>'Formula factor data'!AL143</f>
        <v>48.518527117210262</v>
      </c>
      <c r="L139" s="76">
        <f>'Formula factor data'!AM143</f>
        <v>51.480160729391862</v>
      </c>
      <c r="M139" s="76">
        <f>'Formula factor data'!AN143</f>
        <v>136.23514616035342</v>
      </c>
      <c r="N139" s="76">
        <f>'Formula factor data'!AO143</f>
        <v>178.83040605320051</v>
      </c>
      <c r="O139" s="76">
        <f>'Formula factor data'!AP143</f>
        <v>178.85105125429502</v>
      </c>
      <c r="P139" s="76">
        <f>'Formula factor data'!AQ143</f>
        <v>26.827069235733383</v>
      </c>
      <c r="Q139" s="77">
        <f>$F139*'National calculations'!$E$66</f>
        <v>9.8882600017658913</v>
      </c>
      <c r="R139" s="77">
        <f>$F139*'National calculations'!$E$67</f>
        <v>1.8389957367844836</v>
      </c>
      <c r="S139" s="77">
        <f>$F139*'National calculations'!$E$75</f>
        <v>1.9721054203940311</v>
      </c>
      <c r="T139" s="77">
        <f>$F139*'National calculations'!$E$76</f>
        <v>1.4970727278903591</v>
      </c>
      <c r="U139" s="77">
        <f>$F139*'National calculations'!$E$77</f>
        <v>1.4107031474351457</v>
      </c>
      <c r="V139" s="77">
        <f>$F139*'National calculations'!$E$78</f>
        <v>1.2811487767523266</v>
      </c>
      <c r="W139" s="77">
        <f>$F139*'National calculations'!$E$79</f>
        <v>0.820511014324524</v>
      </c>
      <c r="X139" s="77">
        <f>$F139*'National calculations'!$E$80</f>
        <v>0.67656171356583583</v>
      </c>
      <c r="Y139" s="77">
        <f>$F139*'National calculations'!$E$69</f>
        <v>0.79483418743578271</v>
      </c>
      <c r="Z139" s="77">
        <f>$F139*'National calculations'!$E$70</f>
        <v>4.7869766501364248</v>
      </c>
      <c r="AA139" s="78">
        <f t="shared" si="47"/>
        <v>5223335.8991188072</v>
      </c>
      <c r="AB139" s="78">
        <f t="shared" si="47"/>
        <v>280599.600305965</v>
      </c>
      <c r="AC139" s="78">
        <f t="shared" si="47"/>
        <v>110254.36345907385</v>
      </c>
      <c r="AD139" s="78">
        <f t="shared" si="47"/>
        <v>30550.054528624361</v>
      </c>
      <c r="AE139" s="78">
        <f t="shared" si="47"/>
        <v>39013.786180504605</v>
      </c>
      <c r="AF139" s="78">
        <f t="shared" si="47"/>
        <v>37593.634618919918</v>
      </c>
      <c r="AG139" s="78">
        <f t="shared" si="47"/>
        <v>63715.989638728381</v>
      </c>
      <c r="AH139" s="78">
        <f t="shared" si="46"/>
        <v>68964.189395505702</v>
      </c>
      <c r="AI139" s="78">
        <f t="shared" si="56"/>
        <v>350092.01782135683</v>
      </c>
      <c r="AJ139" s="78">
        <f t="shared" si="48"/>
        <v>81029.450097573557</v>
      </c>
      <c r="AK139" s="78">
        <f t="shared" si="48"/>
        <v>73199.715793137904</v>
      </c>
      <c r="AL139" s="77">
        <f t="shared" si="49"/>
        <v>9.8882600017658913</v>
      </c>
      <c r="AM139" s="77">
        <f t="shared" si="50"/>
        <v>0.53120110553967248</v>
      </c>
      <c r="AN139" s="77">
        <f t="shared" si="51"/>
        <v>0.66275670636928607</v>
      </c>
      <c r="AO139" s="77">
        <f t="shared" si="52"/>
        <v>0.15339627507013162</v>
      </c>
      <c r="AP139" s="77">
        <f t="shared" si="53"/>
        <v>0.13857386080417053</v>
      </c>
      <c r="AQ139" s="77">
        <f t="shared" si="57"/>
        <v>11.374187949549153</v>
      </c>
      <c r="AR139" s="77">
        <v>0</v>
      </c>
      <c r="AS139" s="77">
        <v>0</v>
      </c>
      <c r="AT139" s="77">
        <f t="shared" si="58"/>
        <v>11.37</v>
      </c>
      <c r="AU139" s="221"/>
      <c r="AV139" s="76">
        <v>729.17</v>
      </c>
      <c r="AW139" s="76">
        <f t="shared" si="54"/>
        <v>1655.9</v>
      </c>
      <c r="AY139" s="24"/>
      <c r="BA139" s="24"/>
    </row>
    <row r="140" spans="1:53" x14ac:dyDescent="0.35">
      <c r="A140" s="75" t="s">
        <v>159</v>
      </c>
      <c r="B140" s="74">
        <v>335</v>
      </c>
      <c r="C140" s="75" t="s">
        <v>170</v>
      </c>
      <c r="D140" s="138">
        <f>'Under 2s 2026-27 rates'!D136</f>
        <v>11.45</v>
      </c>
      <c r="E140" s="138">
        <f t="shared" si="55"/>
        <v>11.45</v>
      </c>
      <c r="F140" s="76">
        <f>ACA!W147</f>
        <v>1.0306227312692964</v>
      </c>
      <c r="G140" s="76">
        <f>'Formula factor data'!AH144</f>
        <v>783.72</v>
      </c>
      <c r="H140" s="76">
        <f>'Formula factor data'!AI144</f>
        <v>288.23883869554106</v>
      </c>
      <c r="I140" s="76">
        <f>'Formula factor data'!AJ144</f>
        <v>77.303956478733937</v>
      </c>
      <c r="J140" s="76">
        <f>'Formula factor data'!AK144</f>
        <v>123.47099901088032</v>
      </c>
      <c r="K140" s="76">
        <f>'Formula factor data'!AL144</f>
        <v>174.2891988130564</v>
      </c>
      <c r="L140" s="76">
        <f>'Formula factor data'!AM144</f>
        <v>59.259188921859547</v>
      </c>
      <c r="M140" s="76">
        <f>'Formula factor data'!AN144</f>
        <v>98.621760633036601</v>
      </c>
      <c r="N140" s="76">
        <f>'Formula factor data'!AO144</f>
        <v>70.71481701285856</v>
      </c>
      <c r="O140" s="76">
        <f>'Formula factor data'!AP144</f>
        <v>214.55247602754002</v>
      </c>
      <c r="P140" s="76">
        <f>'Formula factor data'!AQ144</f>
        <v>18.879741893853847</v>
      </c>
      <c r="Q140" s="77">
        <f>$F140*'National calculations'!$E$66</f>
        <v>9.9366462298885878</v>
      </c>
      <c r="R140" s="77">
        <f>$F140*'National calculations'!$E$67</f>
        <v>1.8479944956379954</v>
      </c>
      <c r="S140" s="77">
        <f>$F140*'National calculations'!$E$75</f>
        <v>1.9817555249357959</v>
      </c>
      <c r="T140" s="77">
        <f>$F140*'National calculations'!$E$76</f>
        <v>1.5043983546957864</v>
      </c>
      <c r="U140" s="77">
        <f>$F140*'National calculations'!$E$77</f>
        <v>1.4176061419248753</v>
      </c>
      <c r="V140" s="77">
        <f>$F140*'National calculations'!$E$78</f>
        <v>1.2874178227685096</v>
      </c>
      <c r="W140" s="77">
        <f>$F140*'National calculations'!$E$79</f>
        <v>0.82452602132365238</v>
      </c>
      <c r="X140" s="77">
        <f>$F140*'National calculations'!$E$80</f>
        <v>0.67987233337213471</v>
      </c>
      <c r="Y140" s="77">
        <f>$F140*'National calculations'!$E$69</f>
        <v>0.79872355000372863</v>
      </c>
      <c r="Z140" s="77">
        <f>$F140*'National calculations'!$E$70</f>
        <v>4.8104007656198515</v>
      </c>
      <c r="AA140" s="78">
        <f t="shared" si="47"/>
        <v>4438902.5784743223</v>
      </c>
      <c r="AB140" s="78">
        <f t="shared" si="47"/>
        <v>303618.35878291534</v>
      </c>
      <c r="AC140" s="78">
        <f t="shared" si="47"/>
        <v>87322.599425142558</v>
      </c>
      <c r="AD140" s="78">
        <f t="shared" si="47"/>
        <v>105877.25362582965</v>
      </c>
      <c r="AE140" s="78">
        <f t="shared" si="47"/>
        <v>140831.86006387603</v>
      </c>
      <c r="AF140" s="78">
        <f t="shared" si="47"/>
        <v>43486.061509060673</v>
      </c>
      <c r="AG140" s="78">
        <f t="shared" si="47"/>
        <v>46350.23850909403</v>
      </c>
      <c r="AH140" s="78">
        <f t="shared" si="46"/>
        <v>27403.917158513937</v>
      </c>
      <c r="AI140" s="78">
        <f t="shared" si="56"/>
        <v>451271.93029151688</v>
      </c>
      <c r="AJ140" s="78">
        <f t="shared" si="48"/>
        <v>97679.825729439792</v>
      </c>
      <c r="AK140" s="78">
        <f t="shared" si="48"/>
        <v>51766.901170712852</v>
      </c>
      <c r="AL140" s="77">
        <f t="shared" si="49"/>
        <v>9.9366462298885878</v>
      </c>
      <c r="AM140" s="77">
        <f t="shared" si="50"/>
        <v>0.67966083210642569</v>
      </c>
      <c r="AN140" s="77">
        <f t="shared" si="51"/>
        <v>1.0101887674964405</v>
      </c>
      <c r="AO140" s="77">
        <f t="shared" si="52"/>
        <v>0.21865987254989874</v>
      </c>
      <c r="AP140" s="77">
        <f t="shared" si="53"/>
        <v>0.11588210695261029</v>
      </c>
      <c r="AQ140" s="77">
        <f t="shared" si="57"/>
        <v>11.961037808993964</v>
      </c>
      <c r="AR140" s="77">
        <v>0</v>
      </c>
      <c r="AS140" s="77">
        <v>0</v>
      </c>
      <c r="AT140" s="77">
        <f t="shared" si="58"/>
        <v>11.96</v>
      </c>
      <c r="AU140" s="221"/>
      <c r="AV140" s="76">
        <v>616.64</v>
      </c>
      <c r="AW140" s="76">
        <f t="shared" si="54"/>
        <v>1400.3600000000001</v>
      </c>
      <c r="AY140" s="24"/>
      <c r="BA140" s="24"/>
    </row>
    <row r="141" spans="1:53" x14ac:dyDescent="0.35">
      <c r="A141" s="75" t="s">
        <v>159</v>
      </c>
      <c r="B141" s="74">
        <v>937</v>
      </c>
      <c r="C141" s="75" t="s">
        <v>171</v>
      </c>
      <c r="D141" s="138">
        <f>'Under 2s 2026-27 rates'!D137</f>
        <v>10.95</v>
      </c>
      <c r="E141" s="138">
        <f t="shared" si="55"/>
        <v>10.95</v>
      </c>
      <c r="F141" s="76">
        <f>ACA!W148</f>
        <v>1.0874337168476655</v>
      </c>
      <c r="G141" s="76">
        <f>'Formula factor data'!AH145</f>
        <v>3251.74</v>
      </c>
      <c r="H141" s="76">
        <f>'Formula factor data'!AI145</f>
        <v>714.74456215400096</v>
      </c>
      <c r="I141" s="76">
        <f>'Formula factor data'!AJ145</f>
        <v>15.266384976525821</v>
      </c>
      <c r="J141" s="76">
        <f>'Formula factor data'!AK145</f>
        <v>84.938477486845002</v>
      </c>
      <c r="K141" s="76">
        <f>'Formula factor data'!AL145</f>
        <v>43.852434697671484</v>
      </c>
      <c r="L141" s="76">
        <f>'Formula factor data'!AM145</f>
        <v>42.520468223209498</v>
      </c>
      <c r="M141" s="76">
        <f>'Formula factor data'!AN145</f>
        <v>234.11872262658724</v>
      </c>
      <c r="N141" s="76">
        <f>'Formula factor data'!AO145</f>
        <v>329.20063711125812</v>
      </c>
      <c r="O141" s="76">
        <f>'Formula factor data'!AP145</f>
        <v>533.83835610718393</v>
      </c>
      <c r="P141" s="76">
        <f>'Formula factor data'!AQ145</f>
        <v>76.92760845520462</v>
      </c>
      <c r="Q141" s="77">
        <f>$F141*'National calculations'!$E$66</f>
        <v>10.484383678846575</v>
      </c>
      <c r="R141" s="77">
        <f>$F141*'National calculations'!$E$67</f>
        <v>1.9498614402097463</v>
      </c>
      <c r="S141" s="77">
        <f>$F141*'National calculations'!$E$75</f>
        <v>2.0909957746713346</v>
      </c>
      <c r="T141" s="77">
        <f>$F141*'National calculations'!$E$76</f>
        <v>1.5873252596045164</v>
      </c>
      <c r="U141" s="77">
        <f>$F141*'National calculations'!$E$77</f>
        <v>1.4957488023196401</v>
      </c>
      <c r="V141" s="77">
        <f>$F141*'National calculations'!$E$78</f>
        <v>1.3583841163923267</v>
      </c>
      <c r="W141" s="77">
        <f>$F141*'National calculations'!$E$79</f>
        <v>0.86997634420632175</v>
      </c>
      <c r="X141" s="77">
        <f>$F141*'National calculations'!$E$80</f>
        <v>0.71734891539819545</v>
      </c>
      <c r="Y141" s="77">
        <f>$F141*'National calculations'!$E$69</f>
        <v>0.84275156404188312</v>
      </c>
      <c r="Z141" s="77">
        <f>$F141*'National calculations'!$E$70</f>
        <v>5.0755643412235401</v>
      </c>
      <c r="AA141" s="78">
        <f t="shared" si="47"/>
        <v>19432719.176795959</v>
      </c>
      <c r="AB141" s="78">
        <f t="shared" si="47"/>
        <v>794382.13096590037</v>
      </c>
      <c r="AC141" s="78">
        <f t="shared" si="47"/>
        <v>18195.509493840218</v>
      </c>
      <c r="AD141" s="78">
        <f t="shared" si="47"/>
        <v>76850.244771514597</v>
      </c>
      <c r="AE141" s="78">
        <f t="shared" si="47"/>
        <v>37387.569206370143</v>
      </c>
      <c r="AF141" s="78">
        <f t="shared" si="47"/>
        <v>32922.70333390429</v>
      </c>
      <c r="AG141" s="78">
        <f t="shared" si="47"/>
        <v>116096.31773993137</v>
      </c>
      <c r="AH141" s="78">
        <f t="shared" si="46"/>
        <v>134606.48038868888</v>
      </c>
      <c r="AI141" s="78">
        <f t="shared" si="56"/>
        <v>416058.82493424951</v>
      </c>
      <c r="AJ141" s="78">
        <f t="shared" si="48"/>
        <v>256439.07244627993</v>
      </c>
      <c r="AK141" s="78">
        <f t="shared" si="48"/>
        <v>222557.08500858056</v>
      </c>
      <c r="AL141" s="77">
        <f t="shared" si="49"/>
        <v>10.484383678846575</v>
      </c>
      <c r="AM141" s="77">
        <f t="shared" si="50"/>
        <v>0.42858680624640494</v>
      </c>
      <c r="AN141" s="77">
        <f t="shared" si="51"/>
        <v>0.22447297847999625</v>
      </c>
      <c r="AO141" s="77">
        <f t="shared" si="52"/>
        <v>0.13835457618225228</v>
      </c>
      <c r="AP141" s="77">
        <f t="shared" si="53"/>
        <v>0.12007449129722643</v>
      </c>
      <c r="AQ141" s="77">
        <f t="shared" si="57"/>
        <v>11.395872531052452</v>
      </c>
      <c r="AR141" s="77">
        <v>0</v>
      </c>
      <c r="AS141" s="77">
        <v>0</v>
      </c>
      <c r="AT141" s="77">
        <f t="shared" si="58"/>
        <v>11.4</v>
      </c>
      <c r="AU141" s="221"/>
      <c r="AV141" s="76">
        <v>2558.52</v>
      </c>
      <c r="AW141" s="76">
        <f t="shared" si="54"/>
        <v>5810.26</v>
      </c>
      <c r="AY141" s="24"/>
      <c r="BA141" s="24"/>
    </row>
    <row r="142" spans="1:53" x14ac:dyDescent="0.35">
      <c r="A142" s="75" t="s">
        <v>159</v>
      </c>
      <c r="B142" s="74">
        <v>336</v>
      </c>
      <c r="C142" s="75" t="s">
        <v>172</v>
      </c>
      <c r="D142" s="138">
        <f>'Under 2s 2026-27 rates'!D138</f>
        <v>11.7</v>
      </c>
      <c r="E142" s="138">
        <f t="shared" si="55"/>
        <v>11.7</v>
      </c>
      <c r="F142" s="76">
        <f>ACA!W149</f>
        <v>1.0407463253002989</v>
      </c>
      <c r="G142" s="76">
        <f>'Formula factor data'!AH146</f>
        <v>766.83</v>
      </c>
      <c r="H142" s="76">
        <f>'Formula factor data'!AI146</f>
        <v>335.0756208160663</v>
      </c>
      <c r="I142" s="76">
        <f>'Formula factor data'!AJ146</f>
        <v>55.487966767911381</v>
      </c>
      <c r="J142" s="76">
        <f>'Formula factor data'!AK146</f>
        <v>134.8608772556727</v>
      </c>
      <c r="K142" s="76">
        <f>'Formula factor data'!AL146</f>
        <v>150.84506521350724</v>
      </c>
      <c r="L142" s="76">
        <f>'Formula factor data'!AM146</f>
        <v>101.43108986957299</v>
      </c>
      <c r="M142" s="76">
        <f>'Formula factor data'!AN146</f>
        <v>103.0751777738074</v>
      </c>
      <c r="N142" s="76">
        <f>'Formula factor data'!AO146</f>
        <v>69.371375737001969</v>
      </c>
      <c r="O142" s="76">
        <f>'Formula factor data'!AP146</f>
        <v>235.63154977583102</v>
      </c>
      <c r="P142" s="76">
        <f>'Formula factor data'!AQ146</f>
        <v>17.705503388989914</v>
      </c>
      <c r="Q142" s="77">
        <f>$F142*'National calculations'!$E$66</f>
        <v>10.034251851624868</v>
      </c>
      <c r="R142" s="77">
        <f>$F142*'National calculations'!$E$67</f>
        <v>1.8661469635370156</v>
      </c>
      <c r="S142" s="77">
        <f>$F142*'National calculations'!$E$75</f>
        <v>2.0012218997734994</v>
      </c>
      <c r="T142" s="77">
        <f>$F142*'National calculations'!$E$76</f>
        <v>1.5191757487331674</v>
      </c>
      <c r="U142" s="77">
        <f>$F142*'National calculations'!$E$77</f>
        <v>1.4315309939985612</v>
      </c>
      <c r="V142" s="77">
        <f>$F142*'National calculations'!$E$78</f>
        <v>1.3000638618966529</v>
      </c>
      <c r="W142" s="77">
        <f>$F142*'National calculations'!$E$79</f>
        <v>0.83262516997875535</v>
      </c>
      <c r="X142" s="77">
        <f>$F142*'National calculations'!$E$80</f>
        <v>0.68655057875441261</v>
      </c>
      <c r="Y142" s="77">
        <f>$F142*'National calculations'!$E$69</f>
        <v>0.80656924631714144</v>
      </c>
      <c r="Z142" s="77">
        <f>$F142*'National calculations'!$E$70</f>
        <v>4.8576523378975009</v>
      </c>
      <c r="AA142" s="78">
        <f t="shared" si="47"/>
        <v>4385902.248007454</v>
      </c>
      <c r="AB142" s="78">
        <f t="shared" si="47"/>
        <v>356421.20083447406</v>
      </c>
      <c r="AC142" s="78">
        <f t="shared" si="47"/>
        <v>63294.928533813596</v>
      </c>
      <c r="AD142" s="78">
        <f t="shared" si="47"/>
        <v>116780.10328242807</v>
      </c>
      <c r="AE142" s="78">
        <f t="shared" si="47"/>
        <v>123085.45010257581</v>
      </c>
      <c r="AF142" s="78">
        <f t="shared" si="47"/>
        <v>75164.129814967411</v>
      </c>
      <c r="AG142" s="78">
        <f t="shared" si="47"/>
        <v>48919.102826268885</v>
      </c>
      <c r="AH142" s="78">
        <f t="shared" si="46"/>
        <v>27147.366151900256</v>
      </c>
      <c r="AI142" s="78">
        <f t="shared" si="56"/>
        <v>454391.08071195404</v>
      </c>
      <c r="AJ142" s="78">
        <f t="shared" si="48"/>
        <v>108330.30206140224</v>
      </c>
      <c r="AK142" s="78">
        <f t="shared" si="48"/>
        <v>49024.09256077202</v>
      </c>
      <c r="AL142" s="77">
        <f t="shared" si="49"/>
        <v>10.034251851624868</v>
      </c>
      <c r="AM142" s="77">
        <f t="shared" si="50"/>
        <v>0.81543543202689317</v>
      </c>
      <c r="AN142" s="77">
        <f t="shared" si="51"/>
        <v>1.0395750486840309</v>
      </c>
      <c r="AO142" s="77">
        <f t="shared" si="52"/>
        <v>0.24784262680285329</v>
      </c>
      <c r="AP142" s="77">
        <f t="shared" si="53"/>
        <v>0.11215938334595539</v>
      </c>
      <c r="AQ142" s="77">
        <f t="shared" si="57"/>
        <v>12.249264342484601</v>
      </c>
      <c r="AR142" s="77">
        <v>0</v>
      </c>
      <c r="AS142" s="77">
        <v>0</v>
      </c>
      <c r="AT142" s="77">
        <f t="shared" si="58"/>
        <v>12.25</v>
      </c>
      <c r="AU142" s="221"/>
      <c r="AV142" s="76">
        <v>603.36</v>
      </c>
      <c r="AW142" s="76">
        <f t="shared" si="54"/>
        <v>1370.19</v>
      </c>
      <c r="AY142" s="24"/>
      <c r="BA142" s="24"/>
    </row>
    <row r="143" spans="1:53" x14ac:dyDescent="0.35">
      <c r="A143" s="75" t="s">
        <v>159</v>
      </c>
      <c r="B143" s="74">
        <v>885</v>
      </c>
      <c r="C143" s="75" t="s">
        <v>173</v>
      </c>
      <c r="D143" s="138">
        <f>'Under 2s 2026-27 rates'!D139</f>
        <v>10.45</v>
      </c>
      <c r="E143" s="138">
        <f t="shared" si="55"/>
        <v>10.45</v>
      </c>
      <c r="F143" s="76">
        <f>ACA!W150</f>
        <v>1.0452224434398822</v>
      </c>
      <c r="G143" s="76">
        <f>'Formula factor data'!AH147</f>
        <v>3128.36</v>
      </c>
      <c r="H143" s="76">
        <f>'Formula factor data'!AI147</f>
        <v>594.37376025221056</v>
      </c>
      <c r="I143" s="76">
        <f>'Formula factor data'!AJ147</f>
        <v>53.107832891066202</v>
      </c>
      <c r="J143" s="76">
        <f>'Formula factor data'!AK147</f>
        <v>155.38564332857047</v>
      </c>
      <c r="K143" s="76">
        <f>'Formula factor data'!AL147</f>
        <v>114.83637613118323</v>
      </c>
      <c r="L143" s="76">
        <f>'Formula factor data'!AM147</f>
        <v>126.11779955092877</v>
      </c>
      <c r="M143" s="76">
        <f>'Formula factor data'!AN147</f>
        <v>218.6041858882765</v>
      </c>
      <c r="N143" s="76">
        <f>'Formula factor data'!AO147</f>
        <v>284.58987004150509</v>
      </c>
      <c r="O143" s="76">
        <f>'Formula factor data'!AP147</f>
        <v>342.07603856017204</v>
      </c>
      <c r="P143" s="76">
        <f>'Formula factor data'!AQ147</f>
        <v>76.77359622443629</v>
      </c>
      <c r="Q143" s="77">
        <f>$F143*'National calculations'!$E$66</f>
        <v>10.07740789804881</v>
      </c>
      <c r="R143" s="77">
        <f>$F143*'National calculations'!$E$67</f>
        <v>1.8741730252886208</v>
      </c>
      <c r="S143" s="77">
        <f>$F143*'National calculations'!$E$75</f>
        <v>2.0098289017192648</v>
      </c>
      <c r="T143" s="77">
        <f>$F143*'National calculations'!$E$76</f>
        <v>1.5257095312321425</v>
      </c>
      <c r="U143" s="77">
        <f>$F143*'National calculations'!$E$77</f>
        <v>1.4376878275072107</v>
      </c>
      <c r="V143" s="77">
        <f>$F143*'National calculations'!$E$78</f>
        <v>1.3056552719198142</v>
      </c>
      <c r="W143" s="77">
        <f>$F143*'National calculations'!$E$79</f>
        <v>0.83620618538684754</v>
      </c>
      <c r="X143" s="77">
        <f>$F143*'National calculations'!$E$80</f>
        <v>0.6895033458452956</v>
      </c>
      <c r="Y143" s="77">
        <f>$F143*'National calculations'!$E$69</f>
        <v>0.81003819849742276</v>
      </c>
      <c r="Z143" s="77">
        <f>$F143*'National calculations'!$E$70</f>
        <v>4.8785444854044142</v>
      </c>
      <c r="AA143" s="78">
        <f t="shared" si="47"/>
        <v>17969683.070005786</v>
      </c>
      <c r="AB143" s="78">
        <f t="shared" si="47"/>
        <v>634956.7829903136</v>
      </c>
      <c r="AC143" s="78">
        <f t="shared" si="47"/>
        <v>60840.464747720849</v>
      </c>
      <c r="AD143" s="78">
        <f t="shared" si="47"/>
        <v>135131.81351453174</v>
      </c>
      <c r="AE143" s="78">
        <f t="shared" si="47"/>
        <v>94106.350267739777</v>
      </c>
      <c r="AF143" s="78">
        <f t="shared" si="47"/>
        <v>93859.830823960001</v>
      </c>
      <c r="AG143" s="78">
        <f t="shared" si="47"/>
        <v>104194.95826300283</v>
      </c>
      <c r="AH143" s="78">
        <f t="shared" si="46"/>
        <v>111848.6305247585</v>
      </c>
      <c r="AI143" s="78">
        <f t="shared" si="56"/>
        <v>599982.04814171372</v>
      </c>
      <c r="AJ143" s="78">
        <f t="shared" si="48"/>
        <v>157943.95507391749</v>
      </c>
      <c r="AK143" s="78">
        <f t="shared" si="48"/>
        <v>213489.74055667163</v>
      </c>
      <c r="AL143" s="77">
        <f t="shared" si="49"/>
        <v>10.07740789804881</v>
      </c>
      <c r="AM143" s="77">
        <f t="shared" si="50"/>
        <v>0.3560841042603981</v>
      </c>
      <c r="AN143" s="77">
        <f t="shared" si="51"/>
        <v>0.33647025420960086</v>
      </c>
      <c r="AO143" s="77">
        <f t="shared" si="52"/>
        <v>8.857505466903319E-2</v>
      </c>
      <c r="AP143" s="77">
        <f t="shared" si="53"/>
        <v>0.11972516094227929</v>
      </c>
      <c r="AQ143" s="77">
        <f t="shared" si="57"/>
        <v>10.978262472130123</v>
      </c>
      <c r="AR143" s="77">
        <v>0</v>
      </c>
      <c r="AS143" s="77">
        <v>0</v>
      </c>
      <c r="AT143" s="77">
        <f t="shared" si="58"/>
        <v>10.98</v>
      </c>
      <c r="AU143" s="221"/>
      <c r="AV143" s="76">
        <v>2461.44</v>
      </c>
      <c r="AW143" s="76">
        <f t="shared" si="54"/>
        <v>5589.8</v>
      </c>
      <c r="AY143" s="24"/>
      <c r="BA143" s="24"/>
    </row>
    <row r="144" spans="1:53" x14ac:dyDescent="0.35">
      <c r="A144" s="75" t="s">
        <v>174</v>
      </c>
      <c r="B144" s="74">
        <v>370</v>
      </c>
      <c r="C144" s="75" t="s">
        <v>175</v>
      </c>
      <c r="D144" s="138">
        <f>'Under 2s 2026-27 rates'!D140</f>
        <v>10.89</v>
      </c>
      <c r="E144" s="138">
        <f t="shared" si="55"/>
        <v>10.89</v>
      </c>
      <c r="F144" s="76">
        <f>ACA!W151</f>
        <v>1.0227694120597215</v>
      </c>
      <c r="G144" s="76">
        <f>'Formula factor data'!AH148</f>
        <v>1124.69</v>
      </c>
      <c r="H144" s="76">
        <f>'Formula factor data'!AI148</f>
        <v>325.47959324440842</v>
      </c>
      <c r="I144" s="76">
        <f>'Formula factor data'!AJ148</f>
        <v>65.905722945666824</v>
      </c>
      <c r="J144" s="76">
        <f>'Formula factor data'!AK148</f>
        <v>140.39686573866189</v>
      </c>
      <c r="K144" s="76">
        <f>'Formula factor data'!AL148</f>
        <v>116.82904654991769</v>
      </c>
      <c r="L144" s="76">
        <f>'Formula factor data'!AM148</f>
        <v>73.901947313276452</v>
      </c>
      <c r="M144" s="76">
        <f>'Formula factor data'!AN148</f>
        <v>219.85408471785661</v>
      </c>
      <c r="N144" s="76">
        <f>'Formula factor data'!AO148</f>
        <v>143.59535548570574</v>
      </c>
      <c r="O144" s="76">
        <f>'Formula factor data'!AP148</f>
        <v>108.74837578376101</v>
      </c>
      <c r="P144" s="76">
        <f>'Formula factor data'!AQ148</f>
        <v>33.380826106459331</v>
      </c>
      <c r="Q144" s="77">
        <f>$F144*'National calculations'!$E$66</f>
        <v>9.8609292363192473</v>
      </c>
      <c r="R144" s="77">
        <f>$F144*'National calculations'!$E$67</f>
        <v>1.8339128242062888</v>
      </c>
      <c r="S144" s="77">
        <f>$F144*'National calculations'!$E$75</f>
        <v>1.9666545978356416</v>
      </c>
      <c r="T144" s="77">
        <f>$F144*'National calculations'!$E$76</f>
        <v>1.4929348771891</v>
      </c>
      <c r="U144" s="77">
        <f>$F144*'National calculations'!$E$77</f>
        <v>1.4068040188897284</v>
      </c>
      <c r="V144" s="77">
        <f>$F144*'National calculations'!$E$78</f>
        <v>1.2776077314406722</v>
      </c>
      <c r="W144" s="77">
        <f>$F144*'National calculations'!$E$79</f>
        <v>0.81824315384402613</v>
      </c>
      <c r="X144" s="77">
        <f>$F144*'National calculations'!$E$80</f>
        <v>0.67469172334507455</v>
      </c>
      <c r="Y144" s="77">
        <f>$F144*'National calculations'!$E$69</f>
        <v>0.79263729670456184</v>
      </c>
      <c r="Z144" s="77">
        <f>$F144*'National calculations'!$E$70</f>
        <v>4.7737456331526396</v>
      </c>
      <c r="AA144" s="78">
        <f t="shared" si="47"/>
        <v>6321578.4465936599</v>
      </c>
      <c r="AB144" s="78">
        <f t="shared" si="47"/>
        <v>340233.68403896928</v>
      </c>
      <c r="AC144" s="78">
        <f t="shared" si="47"/>
        <v>73879.862041223241</v>
      </c>
      <c r="AD144" s="78">
        <f t="shared" si="47"/>
        <v>119473.92518029173</v>
      </c>
      <c r="AE144" s="78">
        <f t="shared" si="47"/>
        <v>93682.676159403229</v>
      </c>
      <c r="AF144" s="78">
        <f t="shared" si="47"/>
        <v>53818.088575899026</v>
      </c>
      <c r="AG144" s="78">
        <f t="shared" si="47"/>
        <v>102539.6368090675</v>
      </c>
      <c r="AH144" s="78">
        <f t="shared" si="46"/>
        <v>55223.080778489661</v>
      </c>
      <c r="AI144" s="78">
        <f t="shared" si="56"/>
        <v>498617.26954437437</v>
      </c>
      <c r="AJ144" s="78">
        <f t="shared" si="48"/>
        <v>49132.870603283729</v>
      </c>
      <c r="AK144" s="78">
        <f t="shared" si="48"/>
        <v>90830.396528340571</v>
      </c>
      <c r="AL144" s="77">
        <f t="shared" si="49"/>
        <v>9.8609292363192473</v>
      </c>
      <c r="AM144" s="77">
        <f t="shared" si="50"/>
        <v>0.5307250887518935</v>
      </c>
      <c r="AN144" s="77">
        <f t="shared" si="51"/>
        <v>0.77778511372158898</v>
      </c>
      <c r="AO144" s="77">
        <f t="shared" si="52"/>
        <v>7.6641579992933292E-2</v>
      </c>
      <c r="AP144" s="77">
        <f t="shared" si="53"/>
        <v>0.14168488459641129</v>
      </c>
      <c r="AQ144" s="77">
        <f t="shared" si="57"/>
        <v>11.387765903382075</v>
      </c>
      <c r="AR144" s="77">
        <v>0</v>
      </c>
      <c r="AS144" s="77">
        <v>0</v>
      </c>
      <c r="AT144" s="77">
        <f t="shared" si="58"/>
        <v>11.39</v>
      </c>
      <c r="AU144" s="221"/>
      <c r="AV144" s="76">
        <v>884.92</v>
      </c>
      <c r="AW144" s="76">
        <f t="shared" si="54"/>
        <v>2009.6100000000001</v>
      </c>
      <c r="AY144" s="24"/>
      <c r="BA144" s="24"/>
    </row>
    <row r="145" spans="1:53" x14ac:dyDescent="0.35">
      <c r="A145" s="75" t="s">
        <v>174</v>
      </c>
      <c r="B145" s="74">
        <v>380</v>
      </c>
      <c r="C145" s="75" t="s">
        <v>176</v>
      </c>
      <c r="D145" s="138">
        <f>'Under 2s 2026-27 rates'!D141</f>
        <v>11.43</v>
      </c>
      <c r="E145" s="138">
        <f t="shared" si="55"/>
        <v>11.43</v>
      </c>
      <c r="F145" s="76">
        <f>ACA!W152</f>
        <v>1.0518781289090635</v>
      </c>
      <c r="G145" s="76">
        <f>'Formula factor data'!AH149</f>
        <v>2083.98</v>
      </c>
      <c r="H145" s="76">
        <f>'Formula factor data'!AI149</f>
        <v>604.21342556978016</v>
      </c>
      <c r="I145" s="76">
        <f>'Formula factor data'!AJ149</f>
        <v>79.182831203765971</v>
      </c>
      <c r="J145" s="76">
        <f>'Formula factor data'!AK149</f>
        <v>221.43163416274379</v>
      </c>
      <c r="K145" s="76">
        <f>'Formula factor data'!AL149</f>
        <v>220.61411230665769</v>
      </c>
      <c r="L145" s="76">
        <f>'Formula factor data'!AM149</f>
        <v>251.27118190988568</v>
      </c>
      <c r="M145" s="76">
        <f>'Formula factor data'!AN149</f>
        <v>372.90675521183596</v>
      </c>
      <c r="N145" s="76">
        <f>'Formula factor data'!AO149</f>
        <v>279.35889710827166</v>
      </c>
      <c r="O145" s="76">
        <f>'Formula factor data'!AP149</f>
        <v>823.85896146897596</v>
      </c>
      <c r="P145" s="76">
        <f>'Formula factor data'!AQ149</f>
        <v>56.277127236580519</v>
      </c>
      <c r="Q145" s="77">
        <f>$F145*'National calculations'!$E$66</f>
        <v>10.141578025407842</v>
      </c>
      <c r="R145" s="77">
        <f>$F145*'National calculations'!$E$67</f>
        <v>1.8861072372350203</v>
      </c>
      <c r="S145" s="77">
        <f>$F145*'National calculations'!$E$75</f>
        <v>2.0226269325122983</v>
      </c>
      <c r="T145" s="77">
        <f>$F145*'National calculations'!$E$76</f>
        <v>1.5354248246808686</v>
      </c>
      <c r="U145" s="77">
        <f>$F145*'National calculations'!$E$77</f>
        <v>1.446842623256972</v>
      </c>
      <c r="V145" s="77">
        <f>$F145*'National calculations'!$E$78</f>
        <v>1.3139693211211281</v>
      </c>
      <c r="W145" s="77">
        <f>$F145*'National calculations'!$E$79</f>
        <v>0.84153091352701481</v>
      </c>
      <c r="X145" s="77">
        <f>$F145*'National calculations'!$E$80</f>
        <v>0.69389391115385457</v>
      </c>
      <c r="Y145" s="77">
        <f>$F145*'National calculations'!$E$69</f>
        <v>0.81519629618376577</v>
      </c>
      <c r="Z145" s="77">
        <f>$F145*'National calculations'!$E$70</f>
        <v>4.909609698217297</v>
      </c>
      <c r="AA145" s="78">
        <f t="shared" si="47"/>
        <v>12046862.090831978</v>
      </c>
      <c r="AB145" s="78">
        <f t="shared" si="47"/>
        <v>649578.44943698368</v>
      </c>
      <c r="AC145" s="78">
        <f t="shared" si="47"/>
        <v>91289.676381628</v>
      </c>
      <c r="AD145" s="78">
        <f t="shared" si="47"/>
        <v>193795.22799598359</v>
      </c>
      <c r="AE145" s="78">
        <f t="shared" si="47"/>
        <v>181940.52355704553</v>
      </c>
      <c r="AF145" s="78">
        <f t="shared" si="47"/>
        <v>188192.69585751853</v>
      </c>
      <c r="AG145" s="78">
        <f t="shared" si="47"/>
        <v>178873.16055307238</v>
      </c>
      <c r="AH145" s="78">
        <f t="shared" si="46"/>
        <v>110491.89950614894</v>
      </c>
      <c r="AI145" s="78">
        <f t="shared" si="56"/>
        <v>944583.1838513969</v>
      </c>
      <c r="AJ145" s="78">
        <f t="shared" si="48"/>
        <v>382815.86116136843</v>
      </c>
      <c r="AK145" s="78">
        <f t="shared" si="48"/>
        <v>157490.27591105897</v>
      </c>
      <c r="AL145" s="77">
        <f t="shared" si="49"/>
        <v>10.141578025407842</v>
      </c>
      <c r="AM145" s="77">
        <f t="shared" si="50"/>
        <v>0.54684369082319684</v>
      </c>
      <c r="AN145" s="77">
        <f t="shared" si="51"/>
        <v>0.79519164312567636</v>
      </c>
      <c r="AO145" s="77">
        <f t="shared" si="52"/>
        <v>0.32227121851808221</v>
      </c>
      <c r="AP145" s="77">
        <f t="shared" si="53"/>
        <v>0.13258223671461553</v>
      </c>
      <c r="AQ145" s="77">
        <f t="shared" si="57"/>
        <v>11.938466814589411</v>
      </c>
      <c r="AR145" s="77">
        <v>0</v>
      </c>
      <c r="AS145" s="77">
        <v>0</v>
      </c>
      <c r="AT145" s="77">
        <f t="shared" si="58"/>
        <v>11.94</v>
      </c>
      <c r="AU145" s="221"/>
      <c r="AV145" s="76">
        <v>1639.71</v>
      </c>
      <c r="AW145" s="76">
        <f t="shared" si="54"/>
        <v>3723.69</v>
      </c>
      <c r="AY145" s="24"/>
      <c r="BA145" s="24"/>
    </row>
    <row r="146" spans="1:53" x14ac:dyDescent="0.35">
      <c r="A146" s="75" t="s">
        <v>174</v>
      </c>
      <c r="B146" s="74">
        <v>381</v>
      </c>
      <c r="C146" s="75" t="s">
        <v>177</v>
      </c>
      <c r="D146" s="138">
        <f>'Under 2s 2026-27 rates'!D142</f>
        <v>10.79</v>
      </c>
      <c r="E146" s="138">
        <f t="shared" si="55"/>
        <v>10.79</v>
      </c>
      <c r="F146" s="76">
        <f>ACA!W153</f>
        <v>1.0222839286560965</v>
      </c>
      <c r="G146" s="76">
        <f>'Formula factor data'!AH150</f>
        <v>1201.98</v>
      </c>
      <c r="H146" s="76">
        <f>'Formula factor data'!AI150</f>
        <v>326.44811624649856</v>
      </c>
      <c r="I146" s="76">
        <f>'Formula factor data'!AJ150</f>
        <v>67.44425290462037</v>
      </c>
      <c r="J146" s="76">
        <f>'Formula factor data'!AK150</f>
        <v>93.750759254255613</v>
      </c>
      <c r="K146" s="76">
        <f>'Formula factor data'!AL150</f>
        <v>60.299275871386108</v>
      </c>
      <c r="L146" s="76">
        <f>'Formula factor data'!AM150</f>
        <v>164.55098621994054</v>
      </c>
      <c r="M146" s="76">
        <f>'Formula factor data'!AN150</f>
        <v>150.58580383680086</v>
      </c>
      <c r="N146" s="76">
        <f>'Formula factor data'!AO150</f>
        <v>116.59303431504999</v>
      </c>
      <c r="O146" s="76">
        <f>'Formula factor data'!AP150</f>
        <v>182.40662514749999</v>
      </c>
      <c r="P146" s="76">
        <f>'Formula factor data'!AQ150</f>
        <v>45.493487429781752</v>
      </c>
      <c r="Q146" s="77">
        <f>$F146*'National calculations'!$E$66</f>
        <v>9.8562484965238397</v>
      </c>
      <c r="R146" s="77">
        <f>$F146*'National calculations'!$E$67</f>
        <v>1.8330423110394409</v>
      </c>
      <c r="S146" s="77">
        <f>$F146*'National calculations'!$E$75</f>
        <v>1.9657210754241832</v>
      </c>
      <c r="T146" s="77">
        <f>$F146*'National calculations'!$E$76</f>
        <v>1.4922262178402557</v>
      </c>
      <c r="U146" s="77">
        <f>$F146*'National calculations'!$E$77</f>
        <v>1.4061362437340867</v>
      </c>
      <c r="V146" s="77">
        <f>$F146*'National calculations'!$E$78</f>
        <v>1.2770012825748343</v>
      </c>
      <c r="W146" s="77">
        <f>$F146*'National calculations'!$E$79</f>
        <v>0.81785475400860186</v>
      </c>
      <c r="X146" s="77">
        <f>$F146*'National calculations'!$E$80</f>
        <v>0.67437146383165447</v>
      </c>
      <c r="Y146" s="77">
        <f>$F146*'National calculations'!$E$69</f>
        <v>0.79226105133771096</v>
      </c>
      <c r="Z146" s="77">
        <f>$F146*'National calculations'!$E$70</f>
        <v>4.7714796538901627</v>
      </c>
      <c r="AA146" s="78">
        <f t="shared" si="47"/>
        <v>6752797.7336754827</v>
      </c>
      <c r="AB146" s="78">
        <f t="shared" si="47"/>
        <v>341084.12938020373</v>
      </c>
      <c r="AC146" s="78">
        <f t="shared" si="47"/>
        <v>75568.655929985049</v>
      </c>
      <c r="AD146" s="78">
        <f t="shared" si="47"/>
        <v>79741.484313929206</v>
      </c>
      <c r="AE146" s="78">
        <f t="shared" si="47"/>
        <v>48329.728445995497</v>
      </c>
      <c r="AF146" s="78">
        <f t="shared" si="47"/>
        <v>119775.13765753624</v>
      </c>
      <c r="AG146" s="78">
        <f t="shared" si="47"/>
        <v>70199.669865856573</v>
      </c>
      <c r="AH146" s="78">
        <f t="shared" si="46"/>
        <v>44817.398677460311</v>
      </c>
      <c r="AI146" s="78">
        <f t="shared" si="56"/>
        <v>438432.07489076292</v>
      </c>
      <c r="AJ146" s="78">
        <f t="shared" si="48"/>
        <v>82372.788827883589</v>
      </c>
      <c r="AK146" s="78">
        <f t="shared" si="48"/>
        <v>123730.61230375557</v>
      </c>
      <c r="AL146" s="77">
        <f t="shared" si="49"/>
        <v>9.8562484965238397</v>
      </c>
      <c r="AM146" s="77">
        <f t="shared" si="50"/>
        <v>0.49783957257105271</v>
      </c>
      <c r="AN146" s="77">
        <f t="shared" si="51"/>
        <v>0.63992668659688545</v>
      </c>
      <c r="AO146" s="77">
        <f t="shared" si="52"/>
        <v>0.12022967487838573</v>
      </c>
      <c r="AP146" s="77">
        <f t="shared" si="53"/>
        <v>0.18059472674729324</v>
      </c>
      <c r="AQ146" s="77">
        <f t="shared" si="57"/>
        <v>11.294839157317456</v>
      </c>
      <c r="AR146" s="77">
        <v>0</v>
      </c>
      <c r="AS146" s="77">
        <v>0</v>
      </c>
      <c r="AT146" s="77">
        <f t="shared" si="58"/>
        <v>11.29</v>
      </c>
      <c r="AU146" s="221"/>
      <c r="AV146" s="76">
        <v>945.74</v>
      </c>
      <c r="AW146" s="76">
        <f t="shared" si="54"/>
        <v>2147.7200000000003</v>
      </c>
      <c r="AY146" s="24"/>
      <c r="BA146" s="24"/>
    </row>
    <row r="147" spans="1:53" x14ac:dyDescent="0.35">
      <c r="A147" s="75" t="s">
        <v>174</v>
      </c>
      <c r="B147" s="74">
        <v>371</v>
      </c>
      <c r="C147" s="75" t="s">
        <v>178</v>
      </c>
      <c r="D147" s="138">
        <f>'Under 2s 2026-27 rates'!D143</f>
        <v>11.17</v>
      </c>
      <c r="E147" s="138">
        <f t="shared" si="55"/>
        <v>11.17</v>
      </c>
      <c r="F147" s="76">
        <f>ACA!W154</f>
        <v>1.0501930030234261</v>
      </c>
      <c r="G147" s="76">
        <f>'Formula factor data'!AH151</f>
        <v>1390.47</v>
      </c>
      <c r="H147" s="76">
        <f>'Formula factor data'!AI151</f>
        <v>407.98409336941819</v>
      </c>
      <c r="I147" s="76">
        <f>'Formula factor data'!AJ151</f>
        <v>69.143413400023263</v>
      </c>
      <c r="J147" s="76">
        <f>'Formula factor data'!AK151</f>
        <v>209.85632488077238</v>
      </c>
      <c r="K147" s="76">
        <f>'Formula factor data'!AL151</f>
        <v>151.79203152262417</v>
      </c>
      <c r="L147" s="76">
        <f>'Formula factor data'!AM151</f>
        <v>113.86424101430732</v>
      </c>
      <c r="M147" s="76">
        <f>'Formula factor data'!AN151</f>
        <v>224.89804990112827</v>
      </c>
      <c r="N147" s="76">
        <f>'Formula factor data'!AO151</f>
        <v>117.98858497150169</v>
      </c>
      <c r="O147" s="76">
        <f>'Formula factor data'!AP151</f>
        <v>230.249446805616</v>
      </c>
      <c r="P147" s="76">
        <f>'Formula factor data'!AQ151</f>
        <v>38.188636820363961</v>
      </c>
      <c r="Q147" s="77">
        <f>$F147*'National calculations'!$E$66</f>
        <v>10.125331052320236</v>
      </c>
      <c r="R147" s="77">
        <f>$F147*'National calculations'!$E$67</f>
        <v>1.8830856627377452</v>
      </c>
      <c r="S147" s="77">
        <f>$F147*'National calculations'!$E$75</f>
        <v>2.0193866512408372</v>
      </c>
      <c r="T147" s="77">
        <f>$F147*'National calculations'!$E$76</f>
        <v>1.5329650491171316</v>
      </c>
      <c r="U147" s="77">
        <f>$F147*'National calculations'!$E$77</f>
        <v>1.444524757821912</v>
      </c>
      <c r="V147" s="77">
        <f>$F147*'National calculations'!$E$78</f>
        <v>1.3118643208790839</v>
      </c>
      <c r="W147" s="77">
        <f>$F147*'National calculations'!$E$79</f>
        <v>0.84018276730458197</v>
      </c>
      <c r="X147" s="77">
        <f>$F147*'National calculations'!$E$80</f>
        <v>0.6927822818125503</v>
      </c>
      <c r="Y147" s="77">
        <f>$F147*'National calculations'!$E$69</f>
        <v>0.81389033844700809</v>
      </c>
      <c r="Z147" s="77">
        <f>$F147*'National calculations'!$E$70</f>
        <v>4.9017444235590784</v>
      </c>
      <c r="AA147" s="78">
        <f t="shared" si="47"/>
        <v>8025012.3689422393</v>
      </c>
      <c r="AB147" s="78">
        <f t="shared" si="47"/>
        <v>437913.32820393512</v>
      </c>
      <c r="AC147" s="78">
        <f t="shared" si="47"/>
        <v>79587.553043503271</v>
      </c>
      <c r="AD147" s="78">
        <f t="shared" si="47"/>
        <v>183370.37448568456</v>
      </c>
      <c r="AE147" s="78">
        <f t="shared" si="47"/>
        <v>124982.38811747338</v>
      </c>
      <c r="AF147" s="78">
        <f t="shared" si="47"/>
        <v>85143.428070068563</v>
      </c>
      <c r="AG147" s="78">
        <f t="shared" si="47"/>
        <v>107704.61557858034</v>
      </c>
      <c r="AH147" s="78">
        <f t="shared" si="46"/>
        <v>46592.028640902827</v>
      </c>
      <c r="AI147" s="78">
        <f t="shared" si="56"/>
        <v>627380.38793621294</v>
      </c>
      <c r="AJ147" s="78">
        <f t="shared" si="48"/>
        <v>106816.74610707974</v>
      </c>
      <c r="AK147" s="78">
        <f t="shared" si="48"/>
        <v>106698.8344191989</v>
      </c>
      <c r="AL147" s="77">
        <f t="shared" si="49"/>
        <v>10.125331052320236</v>
      </c>
      <c r="AM147" s="77">
        <f t="shared" si="50"/>
        <v>0.55252468363144047</v>
      </c>
      <c r="AN147" s="77">
        <f t="shared" si="51"/>
        <v>0.79157935608572205</v>
      </c>
      <c r="AO147" s="77">
        <f t="shared" si="52"/>
        <v>0.13477299056280193</v>
      </c>
      <c r="AP147" s="77">
        <f t="shared" si="53"/>
        <v>0.13462421884509693</v>
      </c>
      <c r="AQ147" s="77">
        <f t="shared" si="57"/>
        <v>11.738832301445292</v>
      </c>
      <c r="AR147" s="77">
        <v>0</v>
      </c>
      <c r="AS147" s="77">
        <v>0</v>
      </c>
      <c r="AT147" s="77">
        <f t="shared" si="58"/>
        <v>11.74</v>
      </c>
      <c r="AU147" s="221"/>
      <c r="AV147" s="76">
        <v>1094.04</v>
      </c>
      <c r="AW147" s="76">
        <f t="shared" si="54"/>
        <v>2484.5100000000002</v>
      </c>
      <c r="AY147" s="24"/>
      <c r="BA147" s="24"/>
    </row>
    <row r="148" spans="1:53" x14ac:dyDescent="0.35">
      <c r="A148" s="75" t="s">
        <v>174</v>
      </c>
      <c r="B148" s="74">
        <v>811</v>
      </c>
      <c r="C148" s="75" t="s">
        <v>179</v>
      </c>
      <c r="D148" s="138">
        <f>'Under 2s 2026-27 rates'!D144</f>
        <v>10.31</v>
      </c>
      <c r="E148" s="138">
        <f t="shared" si="55"/>
        <v>10.31</v>
      </c>
      <c r="F148" s="76">
        <f>ACA!W155</f>
        <v>1.0462485937489794</v>
      </c>
      <c r="G148" s="76">
        <f>'Formula factor data'!AH152</f>
        <v>1993.9</v>
      </c>
      <c r="H148" s="76">
        <f>'Formula factor data'!AI152</f>
        <v>388.73490553913382</v>
      </c>
      <c r="I148" s="76">
        <f>'Formula factor data'!AJ152</f>
        <v>17.877003627404012</v>
      </c>
      <c r="J148" s="76">
        <f>'Formula factor data'!AK152</f>
        <v>57.861446855109165</v>
      </c>
      <c r="K148" s="76">
        <f>'Formula factor data'!AL152</f>
        <v>53.631010882212038</v>
      </c>
      <c r="L148" s="76">
        <f>'Formula factor data'!AM152</f>
        <v>60.590760386010544</v>
      </c>
      <c r="M148" s="76">
        <f>'Formula factor data'!AN152</f>
        <v>134.00929436725755</v>
      </c>
      <c r="N148" s="76">
        <f>'Formula factor data'!AO152</f>
        <v>123.09204024365205</v>
      </c>
      <c r="O148" s="76">
        <f>'Formula factor data'!AP152</f>
        <v>106.293068165788</v>
      </c>
      <c r="P148" s="76">
        <f>'Formula factor data'!AQ152</f>
        <v>43.145712929046262</v>
      </c>
      <c r="Q148" s="77">
        <f>$F148*'National calculations'!$E$66</f>
        <v>10.087301423866576</v>
      </c>
      <c r="R148" s="77">
        <f>$F148*'National calculations'!$E$67</f>
        <v>1.8760130003496922</v>
      </c>
      <c r="S148" s="77">
        <f>$F148*'National calculations'!$E$75</f>
        <v>2.0118020573491271</v>
      </c>
      <c r="T148" s="77">
        <f>$F148*'National calculations'!$E$76</f>
        <v>1.5272074011993371</v>
      </c>
      <c r="U148" s="77">
        <f>$F148*'National calculations'!$E$77</f>
        <v>1.4390992818993749</v>
      </c>
      <c r="V148" s="77">
        <f>$F148*'National calculations'!$E$78</f>
        <v>1.3069371029494325</v>
      </c>
      <c r="W148" s="77">
        <f>$F148*'National calculations'!$E$79</f>
        <v>0.83702713334963685</v>
      </c>
      <c r="X148" s="77">
        <f>$F148*'National calculations'!$E$80</f>
        <v>0.69018026784970088</v>
      </c>
      <c r="Y148" s="77">
        <f>$F148*'National calculations'!$E$69</f>
        <v>0.81083345595958844</v>
      </c>
      <c r="Z148" s="77">
        <f>$F148*'National calculations'!$E$70</f>
        <v>4.8833340112733445</v>
      </c>
      <c r="AA148" s="78">
        <f t="shared" si="47"/>
        <v>11464450.076157112</v>
      </c>
      <c r="AB148" s="78">
        <f t="shared" si="47"/>
        <v>415684.88979424105</v>
      </c>
      <c r="AC148" s="78">
        <f t="shared" si="47"/>
        <v>20500.045825804042</v>
      </c>
      <c r="AD148" s="78">
        <f t="shared" si="47"/>
        <v>50368.865032298141</v>
      </c>
      <c r="AE148" s="78">
        <f t="shared" si="47"/>
        <v>43992.799071433481</v>
      </c>
      <c r="AF148" s="78">
        <f t="shared" si="47"/>
        <v>45137.338321305644</v>
      </c>
      <c r="AG148" s="78">
        <f t="shared" si="47"/>
        <v>63936.566838666942</v>
      </c>
      <c r="AH148" s="78">
        <f t="shared" si="46"/>
        <v>48424.74746415206</v>
      </c>
      <c r="AI148" s="78">
        <f t="shared" si="56"/>
        <v>272360.36255366029</v>
      </c>
      <c r="AJ148" s="78">
        <f t="shared" si="48"/>
        <v>49126.006209085979</v>
      </c>
      <c r="AK148" s="78">
        <f t="shared" si="48"/>
        <v>120096.1086106172</v>
      </c>
      <c r="AL148" s="77">
        <f t="shared" si="49"/>
        <v>10.087301423866576</v>
      </c>
      <c r="AM148" s="77">
        <f t="shared" si="50"/>
        <v>0.36575141004118794</v>
      </c>
      <c r="AN148" s="77">
        <f t="shared" si="51"/>
        <v>0.23964351144117654</v>
      </c>
      <c r="AO148" s="77">
        <f t="shared" si="52"/>
        <v>4.3224823614731935E-2</v>
      </c>
      <c r="AP148" s="77">
        <f t="shared" si="53"/>
        <v>0.1056697564506985</v>
      </c>
      <c r="AQ148" s="77">
        <f t="shared" si="57"/>
        <v>10.841590925414371</v>
      </c>
      <c r="AR148" s="77">
        <v>0</v>
      </c>
      <c r="AS148" s="77">
        <v>0</v>
      </c>
      <c r="AT148" s="77">
        <f t="shared" si="58"/>
        <v>10.84</v>
      </c>
      <c r="AU148" s="221"/>
      <c r="AV148" s="76">
        <v>1568.84</v>
      </c>
      <c r="AW148" s="76">
        <f t="shared" si="54"/>
        <v>3562.74</v>
      </c>
      <c r="AY148" s="24"/>
      <c r="BA148" s="24"/>
    </row>
    <row r="149" spans="1:53" x14ac:dyDescent="0.35">
      <c r="A149" s="75" t="s">
        <v>174</v>
      </c>
      <c r="B149" s="74">
        <v>810</v>
      </c>
      <c r="C149" s="75" t="s">
        <v>180</v>
      </c>
      <c r="D149" s="138">
        <f>'Under 2s 2026-27 rates'!D145</f>
        <v>11.22</v>
      </c>
      <c r="E149" s="138">
        <f t="shared" si="55"/>
        <v>11.22</v>
      </c>
      <c r="F149" s="76">
        <f>ACA!W156</f>
        <v>1.0159536068840913</v>
      </c>
      <c r="G149" s="76">
        <f>'Formula factor data'!AH153</f>
        <v>960.57</v>
      </c>
      <c r="H149" s="76">
        <f>'Formula factor data'!AI153</f>
        <v>331.30618535958905</v>
      </c>
      <c r="I149" s="76">
        <f>'Formula factor data'!AJ153</f>
        <v>241.93472060206963</v>
      </c>
      <c r="J149" s="76">
        <f>'Formula factor data'!AK153</f>
        <v>186.39094261523991</v>
      </c>
      <c r="K149" s="76">
        <f>'Formula factor data'!AL153</f>
        <v>44.459119473189084</v>
      </c>
      <c r="L149" s="76">
        <f>'Formula factor data'!AM153</f>
        <v>89.302865475070575</v>
      </c>
      <c r="M149" s="76">
        <f>'Formula factor data'!AN153</f>
        <v>86.244389463781744</v>
      </c>
      <c r="N149" s="76">
        <f>'Formula factor data'!AO153</f>
        <v>37.832421448730017</v>
      </c>
      <c r="O149" s="76">
        <f>'Formula factor data'!AP153</f>
        <v>198.20357481951001</v>
      </c>
      <c r="P149" s="76">
        <f>'Formula factor data'!AQ153</f>
        <v>28.035069124423966</v>
      </c>
      <c r="Q149" s="77">
        <f>$F149*'National calculations'!$E$66</f>
        <v>9.7952153307869381</v>
      </c>
      <c r="R149" s="77">
        <f>$F149*'National calculations'!$E$67</f>
        <v>1.8216915039639212</v>
      </c>
      <c r="S149" s="77">
        <f>$F149*'National calculations'!$E$75</f>
        <v>1.9535486773529294</v>
      </c>
      <c r="T149" s="77">
        <f>$F149*'National calculations'!$E$76</f>
        <v>1.4829858572606176</v>
      </c>
      <c r="U149" s="77">
        <f>$F149*'National calculations'!$E$77</f>
        <v>1.3974289808801972</v>
      </c>
      <c r="V149" s="77">
        <f>$F149*'National calculations'!$E$78</f>
        <v>1.2690936663095671</v>
      </c>
      <c r="W149" s="77">
        <f>$F149*'National calculations'!$E$79</f>
        <v>0.81279032561399256</v>
      </c>
      <c r="X149" s="77">
        <f>$F149*'National calculations'!$E$80</f>
        <v>0.67019553164662571</v>
      </c>
      <c r="Y149" s="77">
        <f>$F149*'National calculations'!$E$69</f>
        <v>0.78735510765434702</v>
      </c>
      <c r="Z149" s="77">
        <f>$F149*'National calculations'!$E$70</f>
        <v>4.7419330664001214</v>
      </c>
      <c r="AA149" s="78">
        <f t="shared" si="47"/>
        <v>5363124.2944675852</v>
      </c>
      <c r="AB149" s="78">
        <f t="shared" si="47"/>
        <v>344016.46795574791</v>
      </c>
      <c r="AC149" s="78">
        <f t="shared" si="47"/>
        <v>269399.81445961649</v>
      </c>
      <c r="AD149" s="78">
        <f t="shared" si="47"/>
        <v>157556.62513732939</v>
      </c>
      <c r="AE149" s="78">
        <f t="shared" si="47"/>
        <v>35413.223349262247</v>
      </c>
      <c r="AF149" s="78">
        <f t="shared" si="47"/>
        <v>64600.209545893216</v>
      </c>
      <c r="AG149" s="78">
        <f t="shared" si="47"/>
        <v>39956.205074948877</v>
      </c>
      <c r="AH149" s="78">
        <f t="shared" si="46"/>
        <v>14452.418289597168</v>
      </c>
      <c r="AI149" s="78">
        <f t="shared" si="56"/>
        <v>581378.49585664738</v>
      </c>
      <c r="AJ149" s="78">
        <f t="shared" si="48"/>
        <v>88952.260284010292</v>
      </c>
      <c r="AK149" s="78">
        <f t="shared" si="48"/>
        <v>75776.04014095389</v>
      </c>
      <c r="AL149" s="77">
        <f t="shared" si="49"/>
        <v>9.7952153307869381</v>
      </c>
      <c r="AM149" s="77">
        <f t="shared" si="50"/>
        <v>0.62831200545536448</v>
      </c>
      <c r="AN149" s="77">
        <f t="shared" si="51"/>
        <v>1.0618302397875372</v>
      </c>
      <c r="AO149" s="77">
        <f t="shared" si="52"/>
        <v>0.16246249309211377</v>
      </c>
      <c r="AP149" s="77">
        <f t="shared" si="53"/>
        <v>0.13839743204547206</v>
      </c>
      <c r="AQ149" s="77">
        <f t="shared" si="57"/>
        <v>11.786217501167425</v>
      </c>
      <c r="AR149" s="77">
        <v>0</v>
      </c>
      <c r="AS149" s="77">
        <v>0</v>
      </c>
      <c r="AT149" s="77">
        <f t="shared" si="58"/>
        <v>11.79</v>
      </c>
      <c r="AU149" s="221"/>
      <c r="AV149" s="76">
        <v>755.79</v>
      </c>
      <c r="AW149" s="76">
        <f t="shared" si="54"/>
        <v>1716.3600000000001</v>
      </c>
      <c r="AY149" s="24"/>
      <c r="BA149" s="24"/>
    </row>
    <row r="150" spans="1:53" x14ac:dyDescent="0.35">
      <c r="A150" s="75" t="s">
        <v>174</v>
      </c>
      <c r="B150" s="74">
        <v>382</v>
      </c>
      <c r="C150" s="75" t="s">
        <v>181</v>
      </c>
      <c r="D150" s="138">
        <f>'Under 2s 2026-27 rates'!D146</f>
        <v>10.77</v>
      </c>
      <c r="E150" s="138">
        <f t="shared" si="55"/>
        <v>10.77</v>
      </c>
      <c r="F150" s="76">
        <f>ACA!W157</f>
        <v>1.031965117748924</v>
      </c>
      <c r="G150" s="76">
        <f>'Formula factor data'!AH154</f>
        <v>2115.7600000000002</v>
      </c>
      <c r="H150" s="76">
        <f>'Formula factor data'!AI154</f>
        <v>565.3164740143369</v>
      </c>
      <c r="I150" s="76">
        <f>'Formula factor data'!AJ154</f>
        <v>10.751071099907975</v>
      </c>
      <c r="J150" s="76">
        <f>'Formula factor data'!AK154</f>
        <v>174.55676069299406</v>
      </c>
      <c r="K150" s="76">
        <f>'Formula factor data'!AL154</f>
        <v>77.373850278077867</v>
      </c>
      <c r="L150" s="76">
        <f>'Formula factor data'!AM154</f>
        <v>168.80028167887011</v>
      </c>
      <c r="M150" s="76">
        <f>'Formula factor data'!AN154</f>
        <v>317.2988775363126</v>
      </c>
      <c r="N150" s="76">
        <f>'Formula factor data'!AO154</f>
        <v>316.52169167366867</v>
      </c>
      <c r="O150" s="76">
        <f>'Formula factor data'!AP154</f>
        <v>512.43969363821611</v>
      </c>
      <c r="P150" s="76">
        <f>'Formula factor data'!AQ154</f>
        <v>48.387489128684173</v>
      </c>
      <c r="Q150" s="77">
        <f>$F150*'National calculations'!$E$66</f>
        <v>9.9495887151910587</v>
      </c>
      <c r="R150" s="77">
        <f>$F150*'National calculations'!$E$67</f>
        <v>1.8504015091358594</v>
      </c>
      <c r="S150" s="77">
        <f>$F150*'National calculations'!$E$75</f>
        <v>1.9843367622226202</v>
      </c>
      <c r="T150" s="77">
        <f>$F150*'National calculations'!$E$76</f>
        <v>1.5063578340960033</v>
      </c>
      <c r="U150" s="77">
        <f>$F150*'National calculations'!$E$77</f>
        <v>1.4194525744366182</v>
      </c>
      <c r="V150" s="77">
        <f>$F150*'National calculations'!$E$78</f>
        <v>1.2890946849475413</v>
      </c>
      <c r="W150" s="77">
        <f>$F150*'National calculations'!$E$79</f>
        <v>0.82559996676415592</v>
      </c>
      <c r="X150" s="77">
        <f>$F150*'National calculations'!$E$80</f>
        <v>0.68075786733184818</v>
      </c>
      <c r="Y150" s="77">
        <f>$F150*'National calculations'!$E$69</f>
        <v>0.79976388771602103</v>
      </c>
      <c r="Z150" s="77">
        <f>$F150*'National calculations'!$E$70</f>
        <v>4.8166663143540678</v>
      </c>
      <c r="AA150" s="78">
        <f t="shared" si="47"/>
        <v>11999036.837430004</v>
      </c>
      <c r="AB150" s="78">
        <f t="shared" si="47"/>
        <v>596255.60029363038</v>
      </c>
      <c r="AC150" s="78">
        <f t="shared" si="47"/>
        <v>12160.235001585448</v>
      </c>
      <c r="AD150" s="78">
        <f t="shared" si="47"/>
        <v>149878.61805965836</v>
      </c>
      <c r="AE150" s="78">
        <f t="shared" si="47"/>
        <v>62602.251253635914</v>
      </c>
      <c r="AF150" s="78">
        <f t="shared" si="47"/>
        <v>124031.7411800312</v>
      </c>
      <c r="AG150" s="78">
        <f t="shared" si="47"/>
        <v>149318.30736652168</v>
      </c>
      <c r="AH150" s="78">
        <f t="shared" si="46"/>
        <v>122820.54011918022</v>
      </c>
      <c r="AI150" s="78">
        <f t="shared" si="56"/>
        <v>620811.69298061286</v>
      </c>
      <c r="AJ150" s="78">
        <f t="shared" si="48"/>
        <v>233603.5341143407</v>
      </c>
      <c r="AK150" s="78">
        <f t="shared" si="48"/>
        <v>132847.84168571481</v>
      </c>
      <c r="AL150" s="77">
        <f t="shared" si="49"/>
        <v>9.9495887151910605</v>
      </c>
      <c r="AM150" s="77">
        <f t="shared" si="50"/>
        <v>0.49441451613391496</v>
      </c>
      <c r="AN150" s="77">
        <f t="shared" si="51"/>
        <v>0.51477640234176802</v>
      </c>
      <c r="AO150" s="77">
        <f t="shared" si="52"/>
        <v>0.19370380459225361</v>
      </c>
      <c r="AP150" s="77">
        <f t="shared" si="53"/>
        <v>0.11015729048772389</v>
      </c>
      <c r="AQ150" s="77">
        <f t="shared" si="57"/>
        <v>11.262640728746721</v>
      </c>
      <c r="AR150" s="77">
        <v>0</v>
      </c>
      <c r="AS150" s="77">
        <v>0</v>
      </c>
      <c r="AT150" s="77">
        <f t="shared" si="58"/>
        <v>11.26</v>
      </c>
      <c r="AU150" s="221"/>
      <c r="AV150" s="76">
        <v>1664.71</v>
      </c>
      <c r="AW150" s="76">
        <f t="shared" si="54"/>
        <v>3780.4700000000003</v>
      </c>
      <c r="AY150" s="24"/>
      <c r="BA150" s="24"/>
    </row>
    <row r="151" spans="1:53" x14ac:dyDescent="0.35">
      <c r="A151" s="75" t="s">
        <v>174</v>
      </c>
      <c r="B151" s="74">
        <v>383</v>
      </c>
      <c r="C151" s="75" t="s">
        <v>182</v>
      </c>
      <c r="D151" s="138">
        <f>'Under 2s 2026-27 rates'!D147</f>
        <v>11.5</v>
      </c>
      <c r="E151" s="138">
        <f t="shared" si="55"/>
        <v>11.5</v>
      </c>
      <c r="F151" s="76">
        <f>ACA!W158</f>
        <v>1.0803155537298386</v>
      </c>
      <c r="G151" s="76">
        <f>'Formula factor data'!AH155</f>
        <v>4471.87</v>
      </c>
      <c r="H151" s="76">
        <f>'Formula factor data'!AI155</f>
        <v>1132.76700047639</v>
      </c>
      <c r="I151" s="76">
        <f>'Formula factor data'!AJ155</f>
        <v>307.83976181128122</v>
      </c>
      <c r="J151" s="76">
        <f>'Formula factor data'!AK155</f>
        <v>619.19100379531471</v>
      </c>
      <c r="K151" s="76">
        <f>'Formula factor data'!AL155</f>
        <v>367.2423014003403</v>
      </c>
      <c r="L151" s="76">
        <f>'Formula factor data'!AM155</f>
        <v>240.43885071761986</v>
      </c>
      <c r="M151" s="76">
        <f>'Formula factor data'!AN155</f>
        <v>507.50642607861101</v>
      </c>
      <c r="N151" s="76">
        <f>'Formula factor data'!AO155</f>
        <v>282.96677725428606</v>
      </c>
      <c r="O151" s="76">
        <f>'Formula factor data'!AP155</f>
        <v>1122.518668329149</v>
      </c>
      <c r="P151" s="76">
        <f>'Formula factor data'!AQ155</f>
        <v>96.145751282677736</v>
      </c>
      <c r="Q151" s="77">
        <f>$F151*'National calculations'!$E$66</f>
        <v>10.415754619383295</v>
      </c>
      <c r="R151" s="77">
        <f>$F151*'National calculations'!$E$67</f>
        <v>1.937097966378156</v>
      </c>
      <c r="S151" s="77">
        <f>$F151*'National calculations'!$E$75</f>
        <v>2.0773084585874222</v>
      </c>
      <c r="T151" s="77">
        <f>$F151*'National calculations'!$E$76</f>
        <v>1.5769348882707437</v>
      </c>
      <c r="U151" s="77">
        <f>$F151*'National calculations'!$E$77</f>
        <v>1.4859578754858926</v>
      </c>
      <c r="V151" s="77">
        <f>$F151*'National calculations'!$E$78</f>
        <v>1.3494923563086172</v>
      </c>
      <c r="W151" s="77">
        <f>$F151*'National calculations'!$E$79</f>
        <v>0.8642816214560809</v>
      </c>
      <c r="X151" s="77">
        <f>$F151*'National calculations'!$E$80</f>
        <v>0.71265326681466346</v>
      </c>
      <c r="Y151" s="77">
        <f>$F151*'National calculations'!$E$69</f>
        <v>0.83723505024640887</v>
      </c>
      <c r="Z151" s="77">
        <f>$F151*'National calculations'!$E$70</f>
        <v>5.0423405278212963</v>
      </c>
      <c r="AA151" s="78">
        <f t="shared" si="47"/>
        <v>26549403.347575497</v>
      </c>
      <c r="AB151" s="78">
        <f t="shared" si="47"/>
        <v>1250739.9722117663</v>
      </c>
      <c r="AC151" s="78">
        <f t="shared" si="47"/>
        <v>364502.54042706371</v>
      </c>
      <c r="AD151" s="78">
        <f t="shared" si="47"/>
        <v>556561.62094128202</v>
      </c>
      <c r="AE151" s="78">
        <f t="shared" si="47"/>
        <v>311052.75628711772</v>
      </c>
      <c r="AF151" s="78">
        <f t="shared" si="47"/>
        <v>184948.12298574232</v>
      </c>
      <c r="AG151" s="78">
        <f t="shared" si="47"/>
        <v>250018.2317934435</v>
      </c>
      <c r="AH151" s="78">
        <f t="shared" si="46"/>
        <v>114944.60297986197</v>
      </c>
      <c r="AI151" s="78">
        <f t="shared" si="56"/>
        <v>1782027.875414511</v>
      </c>
      <c r="AJ151" s="78">
        <f t="shared" si="48"/>
        <v>535692.8249982195</v>
      </c>
      <c r="AK151" s="78">
        <f t="shared" si="48"/>
        <v>276335.78241416923</v>
      </c>
      <c r="AL151" s="77">
        <f t="shared" si="49"/>
        <v>10.415754619383295</v>
      </c>
      <c r="AM151" s="77">
        <f t="shared" si="50"/>
        <v>0.49068525091362203</v>
      </c>
      <c r="AN151" s="77">
        <f t="shared" si="51"/>
        <v>0.69911797384755558</v>
      </c>
      <c r="AO151" s="77">
        <f t="shared" si="52"/>
        <v>0.2101608440498241</v>
      </c>
      <c r="AP151" s="77">
        <f t="shared" si="53"/>
        <v>0.10841093731939264</v>
      </c>
      <c r="AQ151" s="77">
        <f t="shared" si="57"/>
        <v>11.924129625513688</v>
      </c>
      <c r="AR151" s="77">
        <v>0</v>
      </c>
      <c r="AS151" s="77">
        <v>0</v>
      </c>
      <c r="AT151" s="77">
        <f t="shared" si="58"/>
        <v>11.92</v>
      </c>
      <c r="AU151" s="221"/>
      <c r="AV151" s="76">
        <v>3518.54</v>
      </c>
      <c r="AW151" s="76">
        <f t="shared" si="54"/>
        <v>7990.41</v>
      </c>
      <c r="AY151" s="24"/>
      <c r="BA151" s="24"/>
    </row>
    <row r="152" spans="1:53" x14ac:dyDescent="0.35">
      <c r="A152" s="75" t="s">
        <v>174</v>
      </c>
      <c r="B152" s="74">
        <v>812</v>
      </c>
      <c r="C152" s="75" t="s">
        <v>183</v>
      </c>
      <c r="D152" s="138">
        <f>'Under 2s 2026-27 rates'!D148</f>
        <v>11.06</v>
      </c>
      <c r="E152" s="138">
        <f t="shared" si="55"/>
        <v>11.06</v>
      </c>
      <c r="F152" s="76">
        <f>ACA!W159</f>
        <v>1.027938724299579</v>
      </c>
      <c r="G152" s="76">
        <f>'Formula factor data'!AH156</f>
        <v>616.69000000000005</v>
      </c>
      <c r="H152" s="76">
        <f>'Formula factor data'!AI156</f>
        <v>209.27927388728546</v>
      </c>
      <c r="I152" s="76">
        <f>'Formula factor data'!AJ156</f>
        <v>159.83782949534546</v>
      </c>
      <c r="J152" s="76">
        <f>'Formula factor data'!AK156</f>
        <v>91.853875551200389</v>
      </c>
      <c r="K152" s="76">
        <f>'Formula factor data'!AL156</f>
        <v>27.722345663890252</v>
      </c>
      <c r="L152" s="76">
        <f>'Formula factor data'!AM156</f>
        <v>21.301638902498777</v>
      </c>
      <c r="M152" s="76">
        <f>'Formula factor data'!AN156</f>
        <v>52.649795443410092</v>
      </c>
      <c r="N152" s="76">
        <f>'Formula factor data'!AO156</f>
        <v>52.423182263596274</v>
      </c>
      <c r="O152" s="76">
        <f>'Formula factor data'!AP156</f>
        <v>56.326676081828907</v>
      </c>
      <c r="P152" s="76">
        <f>'Formula factor data'!AQ156</f>
        <v>17.922094450707757</v>
      </c>
      <c r="Q152" s="77">
        <f>$F152*'National calculations'!$E$66</f>
        <v>9.9107686444953451</v>
      </c>
      <c r="R152" s="77">
        <f>$F152*'National calculations'!$E$67</f>
        <v>1.8431818421268673</v>
      </c>
      <c r="S152" s="77">
        <f>$F152*'National calculations'!$E$75</f>
        <v>1.9765945232619313</v>
      </c>
      <c r="T152" s="77">
        <f>$F152*'National calculations'!$E$76</f>
        <v>1.5004805140090571</v>
      </c>
      <c r="U152" s="77">
        <f>$F152*'National calculations'!$E$77</f>
        <v>1.4139143305085342</v>
      </c>
      <c r="V152" s="77">
        <f>$F152*'National calculations'!$E$78</f>
        <v>1.2840650552577508</v>
      </c>
      <c r="W152" s="77">
        <f>$F152*'National calculations'!$E$79</f>
        <v>0.82237874325496418</v>
      </c>
      <c r="X152" s="77">
        <f>$F152*'National calculations'!$E$80</f>
        <v>0.67810177075409361</v>
      </c>
      <c r="Y152" s="77">
        <f>$F152*'National calculations'!$E$69</f>
        <v>0.79664346821429721</v>
      </c>
      <c r="Z152" s="77">
        <f>$F152*'National calculations'!$E$70</f>
        <v>4.7978732433846725</v>
      </c>
      <c r="AA152" s="78">
        <f t="shared" si="47"/>
        <v>3483766.9917630861</v>
      </c>
      <c r="AB152" s="78">
        <f t="shared" si="47"/>
        <v>219871.66181064778</v>
      </c>
      <c r="AC152" s="78">
        <f t="shared" si="47"/>
        <v>180082.70968262732</v>
      </c>
      <c r="AD152" s="78">
        <f t="shared" si="47"/>
        <v>78560.221728449804</v>
      </c>
      <c r="AE152" s="78">
        <f t="shared" si="47"/>
        <v>22342.302431406766</v>
      </c>
      <c r="AF152" s="78">
        <f t="shared" si="47"/>
        <v>15591.033376618114</v>
      </c>
      <c r="AG152" s="78">
        <f t="shared" si="47"/>
        <v>24679.901387348043</v>
      </c>
      <c r="AH152" s="78">
        <f t="shared" si="46"/>
        <v>20262.504051260261</v>
      </c>
      <c r="AI152" s="78">
        <f t="shared" si="56"/>
        <v>341518.67265771033</v>
      </c>
      <c r="AJ152" s="78">
        <f t="shared" si="48"/>
        <v>25577.198794482545</v>
      </c>
      <c r="AK152" s="78">
        <f t="shared" si="48"/>
        <v>49013.124335364286</v>
      </c>
      <c r="AL152" s="77">
        <f t="shared" si="49"/>
        <v>9.9107686444953469</v>
      </c>
      <c r="AM152" s="77">
        <f t="shared" si="50"/>
        <v>0.62550026360495548</v>
      </c>
      <c r="AN152" s="77">
        <f t="shared" si="51"/>
        <v>0.97156685865857806</v>
      </c>
      <c r="AO152" s="77">
        <f t="shared" si="52"/>
        <v>7.2763103969273837E-2</v>
      </c>
      <c r="AP152" s="77">
        <f t="shared" si="53"/>
        <v>0.13943462263124692</v>
      </c>
      <c r="AQ152" s="77">
        <f t="shared" si="57"/>
        <v>11.720033493359402</v>
      </c>
      <c r="AR152" s="77">
        <v>0</v>
      </c>
      <c r="AS152" s="77">
        <v>0</v>
      </c>
      <c r="AT152" s="77">
        <f t="shared" si="58"/>
        <v>11.72</v>
      </c>
      <c r="AU152" s="221"/>
      <c r="AV152" s="76">
        <v>485.22</v>
      </c>
      <c r="AW152" s="76">
        <f t="shared" si="54"/>
        <v>1101.9100000000001</v>
      </c>
      <c r="AY152" s="24"/>
      <c r="BA152" s="24"/>
    </row>
    <row r="153" spans="1:53" x14ac:dyDescent="0.35">
      <c r="A153" s="75" t="s">
        <v>174</v>
      </c>
      <c r="B153" s="74">
        <v>813</v>
      </c>
      <c r="C153" s="75" t="s">
        <v>184</v>
      </c>
      <c r="D153" s="138">
        <f>'Under 2s 2026-27 rates'!D149</f>
        <v>10.64</v>
      </c>
      <c r="E153" s="138">
        <f t="shared" si="55"/>
        <v>10.64</v>
      </c>
      <c r="F153" s="76">
        <f>ACA!W160</f>
        <v>1.0186655672764702</v>
      </c>
      <c r="G153" s="76">
        <f>'Formula factor data'!AH157</f>
        <v>736.85</v>
      </c>
      <c r="H153" s="76">
        <f>'Formula factor data'!AI157</f>
        <v>224.39336758524055</v>
      </c>
      <c r="I153" s="76">
        <f>'Formula factor data'!AJ157</f>
        <v>23.665127992415265</v>
      </c>
      <c r="J153" s="76">
        <f>'Formula factor data'!AK157</f>
        <v>38.161110452713913</v>
      </c>
      <c r="K153" s="76">
        <f>'Formula factor data'!AL157</f>
        <v>77.020822469779574</v>
      </c>
      <c r="L153" s="76">
        <f>'Formula factor data'!AM157</f>
        <v>65.406571462431856</v>
      </c>
      <c r="M153" s="76">
        <f>'Formula factor data'!AN157</f>
        <v>64.358669115904249</v>
      </c>
      <c r="N153" s="76">
        <f>'Formula factor data'!AO157</f>
        <v>68.026327328750895</v>
      </c>
      <c r="O153" s="76">
        <f>'Formula factor data'!AP157</f>
        <v>115.23852638000501</v>
      </c>
      <c r="P153" s="76">
        <f>'Formula factor data'!AQ157</f>
        <v>17.311800834824091</v>
      </c>
      <c r="Q153" s="77">
        <f>$F153*'National calculations'!$E$66</f>
        <v>9.8213624263156287</v>
      </c>
      <c r="R153" s="77">
        <f>$F153*'National calculations'!$E$67</f>
        <v>1.8265542803470232</v>
      </c>
      <c r="S153" s="77">
        <f>$F153*'National calculations'!$E$75</f>
        <v>1.9587634298787007</v>
      </c>
      <c r="T153" s="77">
        <f>$F153*'National calculations'!$E$76</f>
        <v>1.4869445015137579</v>
      </c>
      <c r="U153" s="77">
        <f>$F153*'National calculations'!$E$77</f>
        <v>1.4011592418110408</v>
      </c>
      <c r="V153" s="77">
        <f>$F153*'National calculations'!$E$78</f>
        <v>1.272481352256966</v>
      </c>
      <c r="W153" s="77">
        <f>$F153*'National calculations'!$E$79</f>
        <v>0.81495996717580987</v>
      </c>
      <c r="X153" s="77">
        <f>$F153*'National calculations'!$E$80</f>
        <v>0.6719845343379488</v>
      </c>
      <c r="Y153" s="77">
        <f>$F153*'National calculations'!$E$69</f>
        <v>0.78945685310042568</v>
      </c>
      <c r="Z153" s="77">
        <f>$F153*'National calculations'!$E$70</f>
        <v>4.7545910603993056</v>
      </c>
      <c r="AA153" s="78">
        <f t="shared" si="47"/>
        <v>4125016.4151834832</v>
      </c>
      <c r="AB153" s="78">
        <f t="shared" si="47"/>
        <v>233623.99964525335</v>
      </c>
      <c r="AC153" s="78">
        <f t="shared" si="47"/>
        <v>26422.000746716811</v>
      </c>
      <c r="AD153" s="78">
        <f t="shared" si="47"/>
        <v>32343.768414813625</v>
      </c>
      <c r="AE153" s="78">
        <f t="shared" si="47"/>
        <v>61513.509212788893</v>
      </c>
      <c r="AF153" s="78">
        <f t="shared" si="47"/>
        <v>47440.326225574085</v>
      </c>
      <c r="AG153" s="78">
        <f t="shared" si="47"/>
        <v>29896.351156000397</v>
      </c>
      <c r="AH153" s="78">
        <f t="shared" si="46"/>
        <v>26056.204738856984</v>
      </c>
      <c r="AI153" s="78">
        <f t="shared" si="56"/>
        <v>223672.1604947508</v>
      </c>
      <c r="AJ153" s="78">
        <f t="shared" si="48"/>
        <v>51856.231303376808</v>
      </c>
      <c r="AK153" s="78">
        <f t="shared" si="48"/>
        <v>46917.004088540678</v>
      </c>
      <c r="AL153" s="77">
        <f t="shared" si="49"/>
        <v>9.8213624263156305</v>
      </c>
      <c r="AM153" s="77">
        <f t="shared" si="50"/>
        <v>0.5562416584709291</v>
      </c>
      <c r="AN153" s="77">
        <f t="shared" si="51"/>
        <v>0.5325470572214126</v>
      </c>
      <c r="AO153" s="77">
        <f t="shared" si="52"/>
        <v>0.12346589454012233</v>
      </c>
      <c r="AP153" s="77">
        <f t="shared" si="53"/>
        <v>0.11170595574223771</v>
      </c>
      <c r="AQ153" s="77">
        <f t="shared" si="57"/>
        <v>11.145322992290332</v>
      </c>
      <c r="AR153" s="77">
        <v>0</v>
      </c>
      <c r="AS153" s="77">
        <v>0</v>
      </c>
      <c r="AT153" s="77">
        <f t="shared" si="58"/>
        <v>11.15</v>
      </c>
      <c r="AU153" s="221"/>
      <c r="AV153" s="76">
        <v>579.77</v>
      </c>
      <c r="AW153" s="76">
        <f t="shared" si="54"/>
        <v>1316.62</v>
      </c>
      <c r="AY153" s="24"/>
      <c r="BA153" s="24"/>
    </row>
    <row r="154" spans="1:53" x14ac:dyDescent="0.35">
      <c r="A154" s="75" t="s">
        <v>174</v>
      </c>
      <c r="B154" s="74">
        <v>815</v>
      </c>
      <c r="C154" s="75" t="s">
        <v>185</v>
      </c>
      <c r="D154" s="138">
        <f>'Under 2s 2026-27 rates'!D150</f>
        <v>10.48</v>
      </c>
      <c r="E154" s="138">
        <f t="shared" si="55"/>
        <v>10.48</v>
      </c>
      <c r="F154" s="76">
        <f>ACA!W161</f>
        <v>1.0698429941875542</v>
      </c>
      <c r="G154" s="76">
        <f>'Formula factor data'!AH158</f>
        <v>3409.75</v>
      </c>
      <c r="H154" s="76">
        <f>'Formula factor data'!AI158</f>
        <v>640.57765944717005</v>
      </c>
      <c r="I154" s="76">
        <f>'Formula factor data'!AJ158</f>
        <v>65.76907140013752</v>
      </c>
      <c r="J154" s="76">
        <f>'Formula factor data'!AK158</f>
        <v>19.126090182028733</v>
      </c>
      <c r="K154" s="76">
        <f>'Formula factor data'!AL158</f>
        <v>34.303568197445081</v>
      </c>
      <c r="L154" s="76">
        <f>'Formula factor data'!AM158</f>
        <v>61.326882712698591</v>
      </c>
      <c r="M154" s="76">
        <f>'Formula factor data'!AN158</f>
        <v>175.78812161292348</v>
      </c>
      <c r="N154" s="76">
        <f>'Formula factor data'!AO158</f>
        <v>224.14194523365214</v>
      </c>
      <c r="O154" s="76">
        <f>'Formula factor data'!AP158</f>
        <v>253.46632421035247</v>
      </c>
      <c r="P154" s="76">
        <f>'Formula factor data'!AQ158</f>
        <v>65.877327299593645</v>
      </c>
      <c r="Q154" s="77">
        <f>$F154*'National calculations'!$E$66</f>
        <v>10.314784481489129</v>
      </c>
      <c r="R154" s="77">
        <f>$F154*'National calculations'!$E$67</f>
        <v>1.9183197735417266</v>
      </c>
      <c r="S154" s="77">
        <f>$F154*'National calculations'!$E$75</f>
        <v>2.0571710677619932</v>
      </c>
      <c r="T154" s="77">
        <f>$F154*'National calculations'!$E$76</f>
        <v>1.5616481098339214</v>
      </c>
      <c r="U154" s="77">
        <f>$F154*'National calculations'!$E$77</f>
        <v>1.4715530265742718</v>
      </c>
      <c r="V154" s="77">
        <f>$F154*'National calculations'!$E$78</f>
        <v>1.3364104016847982</v>
      </c>
      <c r="W154" s="77">
        <f>$F154*'National calculations'!$E$79</f>
        <v>0.85590329096666873</v>
      </c>
      <c r="X154" s="77">
        <f>$F154*'National calculations'!$E$80</f>
        <v>0.70574481886725349</v>
      </c>
      <c r="Y154" s="77">
        <f>$F154*'National calculations'!$E$69</f>
        <v>0.82911890873171812</v>
      </c>
      <c r="Z154" s="77">
        <f>$F154*'National calculations'!$E$70</f>
        <v>4.9934601694595511</v>
      </c>
      <c r="AA154" s="78">
        <f t="shared" si="47"/>
        <v>20047376.73988181</v>
      </c>
      <c r="AB154" s="78">
        <f t="shared" si="47"/>
        <v>700434.69064575317</v>
      </c>
      <c r="AC154" s="78">
        <f t="shared" si="47"/>
        <v>77119.991577623339</v>
      </c>
      <c r="AD154" s="78">
        <f t="shared" si="47"/>
        <v>17024.886871328628</v>
      </c>
      <c r="AE154" s="78">
        <f t="shared" si="47"/>
        <v>28773.326173850932</v>
      </c>
      <c r="AF154" s="78">
        <f t="shared" si="47"/>
        <v>46715.993857287802</v>
      </c>
      <c r="AG154" s="78">
        <f t="shared" si="47"/>
        <v>85760.850126769627</v>
      </c>
      <c r="AH154" s="78">
        <f t="shared" si="46"/>
        <v>90166.599427502268</v>
      </c>
      <c r="AI154" s="78">
        <f t="shared" si="56"/>
        <v>345561.64803436259</v>
      </c>
      <c r="AJ154" s="78">
        <f t="shared" si="48"/>
        <v>119787.62161383055</v>
      </c>
      <c r="AK154" s="78">
        <f t="shared" si="48"/>
        <v>187504.81166635358</v>
      </c>
      <c r="AL154" s="77">
        <f t="shared" si="49"/>
        <v>10.314784481489131</v>
      </c>
      <c r="AM154" s="77">
        <f t="shared" si="50"/>
        <v>0.36038794357550685</v>
      </c>
      <c r="AN154" s="77">
        <f t="shared" si="51"/>
        <v>0.17779852051424391</v>
      </c>
      <c r="AO154" s="77">
        <f t="shared" si="52"/>
        <v>6.163317607728639E-2</v>
      </c>
      <c r="AP154" s="77">
        <f t="shared" si="53"/>
        <v>9.6475052405886413E-2</v>
      </c>
      <c r="AQ154" s="77">
        <f t="shared" si="57"/>
        <v>11.011079174062056</v>
      </c>
      <c r="AR154" s="77">
        <v>0</v>
      </c>
      <c r="AS154" s="77">
        <v>0</v>
      </c>
      <c r="AT154" s="77">
        <f t="shared" si="58"/>
        <v>11.01</v>
      </c>
      <c r="AU154" s="221"/>
      <c r="AV154" s="76">
        <v>2682.84</v>
      </c>
      <c r="AW154" s="76">
        <f t="shared" si="54"/>
        <v>6092.59</v>
      </c>
      <c r="AY154" s="24"/>
      <c r="BA154" s="24"/>
    </row>
    <row r="155" spans="1:53" x14ac:dyDescent="0.35">
      <c r="A155" s="75" t="s">
        <v>174</v>
      </c>
      <c r="B155" s="74">
        <v>372</v>
      </c>
      <c r="C155" s="75" t="s">
        <v>186</v>
      </c>
      <c r="D155" s="138">
        <f>'Under 2s 2026-27 rates'!D151</f>
        <v>11.12</v>
      </c>
      <c r="E155" s="138">
        <f t="shared" si="55"/>
        <v>11.12</v>
      </c>
      <c r="F155" s="76">
        <f>ACA!W162</f>
        <v>1.0434668702906207</v>
      </c>
      <c r="G155" s="76">
        <f>'Formula factor data'!AH159</f>
        <v>1188.0999999999999</v>
      </c>
      <c r="H155" s="76">
        <f>'Formula factor data'!AI159</f>
        <v>333.70966650969649</v>
      </c>
      <c r="I155" s="76">
        <f>'Formula factor data'!AJ159</f>
        <v>95.186629129638419</v>
      </c>
      <c r="J155" s="76">
        <f>'Formula factor data'!AK159</f>
        <v>99.538939013635428</v>
      </c>
      <c r="K155" s="76">
        <f>'Formula factor data'!AL159</f>
        <v>113.07945865273724</v>
      </c>
      <c r="L155" s="76">
        <f>'Formula factor data'!AM159</f>
        <v>84.305854419645883</v>
      </c>
      <c r="M155" s="76">
        <f>'Formula factor data'!AN159</f>
        <v>179.41188521809917</v>
      </c>
      <c r="N155" s="76">
        <f>'Formula factor data'!AO159</f>
        <v>155.23238586256019</v>
      </c>
      <c r="O155" s="76">
        <f>'Formula factor data'!AP159</f>
        <v>167.95360485089998</v>
      </c>
      <c r="P155" s="76">
        <f>'Formula factor data'!AQ159</f>
        <v>38.664123847167318</v>
      </c>
      <c r="Q155" s="77">
        <f>$F155*'National calculations'!$E$66</f>
        <v>10.060481714698071</v>
      </c>
      <c r="R155" s="77">
        <f>$F155*'National calculations'!$E$67</f>
        <v>1.8710251328367149</v>
      </c>
      <c r="S155" s="77">
        <f>$F155*'National calculations'!$E$75</f>
        <v>2.0064531593817239</v>
      </c>
      <c r="T155" s="77">
        <f>$F155*'National calculations'!$E$76</f>
        <v>1.5231469239102133</v>
      </c>
      <c r="U155" s="77">
        <f>$F155*'National calculations'!$E$77</f>
        <v>1.4352730629153929</v>
      </c>
      <c r="V155" s="77">
        <f>$F155*'National calculations'!$E$78</f>
        <v>1.3034622714231634</v>
      </c>
      <c r="W155" s="77">
        <f>$F155*'National calculations'!$E$79</f>
        <v>0.8348016794507902</v>
      </c>
      <c r="X155" s="77">
        <f>$F155*'National calculations'!$E$80</f>
        <v>0.6883452444594238</v>
      </c>
      <c r="Y155" s="77">
        <f>$F155*'National calculations'!$E$69</f>
        <v>0.80867764475110426</v>
      </c>
      <c r="Z155" s="77">
        <f>$F155*'National calculations'!$E$70</f>
        <v>4.8703504002507634</v>
      </c>
      <c r="AA155" s="78">
        <f t="shared" si="47"/>
        <v>6813129.2453826834</v>
      </c>
      <c r="AB155" s="78">
        <f t="shared" si="47"/>
        <v>355896.12867281435</v>
      </c>
      <c r="AC155" s="78">
        <f t="shared" si="47"/>
        <v>108862.88226639388</v>
      </c>
      <c r="AD155" s="78">
        <f t="shared" si="47"/>
        <v>86419.084397705912</v>
      </c>
      <c r="AE155" s="78">
        <f t="shared" si="47"/>
        <v>92510.94355479737</v>
      </c>
      <c r="AF155" s="78">
        <f t="shared" si="47"/>
        <v>62637.015282778229</v>
      </c>
      <c r="AG155" s="78">
        <f t="shared" si="47"/>
        <v>85370.8055632959</v>
      </c>
      <c r="AH155" s="78">
        <f t="shared" si="46"/>
        <v>60906.480518912656</v>
      </c>
      <c r="AI155" s="78">
        <f t="shared" si="56"/>
        <v>496707.21158388397</v>
      </c>
      <c r="AJ155" s="78">
        <f t="shared" si="48"/>
        <v>77417.585591021561</v>
      </c>
      <c r="AK155" s="78">
        <f t="shared" si="48"/>
        <v>107335.46370100598</v>
      </c>
      <c r="AL155" s="77">
        <f t="shared" si="49"/>
        <v>10.060481714698071</v>
      </c>
      <c r="AM155" s="77">
        <f t="shared" si="50"/>
        <v>0.52552745821917402</v>
      </c>
      <c r="AN155" s="77">
        <f t="shared" si="51"/>
        <v>0.73345354824802678</v>
      </c>
      <c r="AO155" s="77">
        <f t="shared" si="52"/>
        <v>0.1143172507350252</v>
      </c>
      <c r="AP155" s="77">
        <f t="shared" si="53"/>
        <v>0.15849493397390493</v>
      </c>
      <c r="AQ155" s="77">
        <f t="shared" si="57"/>
        <v>11.592274905874202</v>
      </c>
      <c r="AR155" s="77">
        <v>0</v>
      </c>
      <c r="AS155" s="77">
        <v>0</v>
      </c>
      <c r="AT155" s="77">
        <f t="shared" si="58"/>
        <v>11.59</v>
      </c>
      <c r="AU155" s="221"/>
      <c r="AV155" s="76">
        <v>934.82</v>
      </c>
      <c r="AW155" s="76">
        <f t="shared" si="54"/>
        <v>2122.92</v>
      </c>
      <c r="AY155" s="24"/>
      <c r="BA155" s="24"/>
    </row>
    <row r="156" spans="1:53" x14ac:dyDescent="0.35">
      <c r="A156" s="75" t="s">
        <v>174</v>
      </c>
      <c r="B156" s="74">
        <v>373</v>
      </c>
      <c r="C156" s="75" t="s">
        <v>187</v>
      </c>
      <c r="D156" s="138">
        <f>'Under 2s 2026-27 rates'!D152</f>
        <v>11.29</v>
      </c>
      <c r="E156" s="138">
        <f t="shared" si="55"/>
        <v>11.29</v>
      </c>
      <c r="F156" s="76">
        <f>ACA!W163</f>
        <v>1.044680667465586</v>
      </c>
      <c r="G156" s="76">
        <f>'Formula factor data'!AH160</f>
        <v>2498.4899999999998</v>
      </c>
      <c r="H156" s="76">
        <f>'Formula factor data'!AI160</f>
        <v>858.59271389521632</v>
      </c>
      <c r="I156" s="76">
        <f>'Formula factor data'!AJ160</f>
        <v>185.58545490915151</v>
      </c>
      <c r="J156" s="76">
        <f>'Formula factor data'!AK160</f>
        <v>442.13985397566256</v>
      </c>
      <c r="K156" s="76">
        <f>'Formula factor data'!AL160</f>
        <v>255.62395516273986</v>
      </c>
      <c r="L156" s="76">
        <f>'Formula factor data'!AM160</f>
        <v>139.10579429904985</v>
      </c>
      <c r="M156" s="76">
        <f>'Formula factor data'!AN160</f>
        <v>211.33836989143578</v>
      </c>
      <c r="N156" s="76">
        <f>'Formula factor data'!AO160</f>
        <v>154.68231138523086</v>
      </c>
      <c r="O156" s="76">
        <f>'Formula factor data'!AP160</f>
        <v>653.771371191399</v>
      </c>
      <c r="P156" s="76">
        <f>'Formula factor data'!AQ160</f>
        <v>71.854820005313485</v>
      </c>
      <c r="Q156" s="77">
        <f>$F156*'National calculations'!$E$66</f>
        <v>10.072184419050044</v>
      </c>
      <c r="R156" s="77">
        <f>$F156*'National calculations'!$E$67</f>
        <v>1.8732015747393638</v>
      </c>
      <c r="S156" s="77">
        <f>$F156*'National calculations'!$E$75</f>
        <v>2.0087871359035461</v>
      </c>
      <c r="T156" s="77">
        <f>$F156*'National calculations'!$E$76</f>
        <v>1.5249187017078012</v>
      </c>
      <c r="U156" s="77">
        <f>$F156*'National calculations'!$E$77</f>
        <v>1.4369426227631199</v>
      </c>
      <c r="V156" s="77">
        <f>$F156*'National calculations'!$E$78</f>
        <v>1.3049785043460991</v>
      </c>
      <c r="W156" s="77">
        <f>$F156*'National calculations'!$E$79</f>
        <v>0.83577274997446815</v>
      </c>
      <c r="X156" s="77">
        <f>$F156*'National calculations'!$E$80</f>
        <v>0.68914595173333371</v>
      </c>
      <c r="Y156" s="77">
        <f>$F156*'National calculations'!$E$69</f>
        <v>0.80961832688352608</v>
      </c>
      <c r="Z156" s="77">
        <f>$F156*'National calculations'!$E$70</f>
        <v>4.8760157622524041</v>
      </c>
      <c r="AA156" s="78">
        <f t="shared" si="47"/>
        <v>14344193.668016836</v>
      </c>
      <c r="AB156" s="78">
        <f t="shared" si="47"/>
        <v>916740.81752511009</v>
      </c>
      <c r="AC156" s="78">
        <f t="shared" si="47"/>
        <v>212496.95442641733</v>
      </c>
      <c r="AD156" s="78">
        <f t="shared" si="47"/>
        <v>384309.5792957712</v>
      </c>
      <c r="AE156" s="78">
        <f t="shared" si="47"/>
        <v>209370.66524639886</v>
      </c>
      <c r="AF156" s="78">
        <f t="shared" si="47"/>
        <v>103472.14069244261</v>
      </c>
      <c r="AG156" s="78">
        <f t="shared" si="47"/>
        <v>100679.58483019337</v>
      </c>
      <c r="AH156" s="78">
        <f t="shared" si="46"/>
        <v>60761.252556655476</v>
      </c>
      <c r="AI156" s="78">
        <f t="shared" si="56"/>
        <v>1071090.177047879</v>
      </c>
      <c r="AJ156" s="78">
        <f t="shared" si="48"/>
        <v>301704.01171374763</v>
      </c>
      <c r="AK156" s="78">
        <f t="shared" si="48"/>
        <v>199708.18391563924</v>
      </c>
      <c r="AL156" s="77">
        <f t="shared" si="49"/>
        <v>10.072184419050043</v>
      </c>
      <c r="AM156" s="77">
        <f t="shared" si="50"/>
        <v>0.64371569377034255</v>
      </c>
      <c r="AN156" s="77">
        <f t="shared" si="51"/>
        <v>0.75209649579074112</v>
      </c>
      <c r="AO156" s="77">
        <f t="shared" si="52"/>
        <v>0.21185007092617109</v>
      </c>
      <c r="AP156" s="77">
        <f t="shared" si="53"/>
        <v>0.14023079337508573</v>
      </c>
      <c r="AQ156" s="77">
        <f t="shared" si="57"/>
        <v>11.820077472912383</v>
      </c>
      <c r="AR156" s="77">
        <v>0</v>
      </c>
      <c r="AS156" s="77">
        <v>0</v>
      </c>
      <c r="AT156" s="77">
        <f t="shared" si="58"/>
        <v>11.82</v>
      </c>
      <c r="AU156" s="221"/>
      <c r="AV156" s="76">
        <v>1965.85</v>
      </c>
      <c r="AW156" s="76">
        <f t="shared" si="54"/>
        <v>4464.34</v>
      </c>
      <c r="AY156" s="24"/>
      <c r="BA156" s="24"/>
    </row>
    <row r="157" spans="1:53" x14ac:dyDescent="0.35">
      <c r="A157" s="75" t="s">
        <v>174</v>
      </c>
      <c r="B157" s="74">
        <v>384</v>
      </c>
      <c r="C157" s="75" t="s">
        <v>188</v>
      </c>
      <c r="D157" s="138">
        <f>'Under 2s 2026-27 rates'!D153</f>
        <v>11.16</v>
      </c>
      <c r="E157" s="138">
        <f t="shared" si="55"/>
        <v>11.16</v>
      </c>
      <c r="F157" s="76">
        <f>ACA!W164</f>
        <v>1.0629587240845297</v>
      </c>
      <c r="G157" s="76">
        <f>'Formula factor data'!AH161</f>
        <v>1672.39</v>
      </c>
      <c r="H157" s="76">
        <f>'Formula factor data'!AI161</f>
        <v>432.05584260704921</v>
      </c>
      <c r="I157" s="76">
        <f>'Formula factor data'!AJ161</f>
        <v>61.625340812764904</v>
      </c>
      <c r="J157" s="76">
        <f>'Formula factor data'!AK161</f>
        <v>99.651261530790322</v>
      </c>
      <c r="K157" s="76">
        <f>'Formula factor data'!AL161</f>
        <v>69.047066566940913</v>
      </c>
      <c r="L157" s="76">
        <f>'Formula factor data'!AM161</f>
        <v>184.45907155322863</v>
      </c>
      <c r="M157" s="76">
        <f>'Formula factor data'!AN161</f>
        <v>295.03444627274996</v>
      </c>
      <c r="N157" s="76">
        <f>'Formula factor data'!AO161</f>
        <v>262.42888706058341</v>
      </c>
      <c r="O157" s="76">
        <f>'Formula factor data'!AP161</f>
        <v>235.07198128456002</v>
      </c>
      <c r="P157" s="76">
        <f>'Formula factor data'!AQ161</f>
        <v>41.795150895395821</v>
      </c>
      <c r="Q157" s="77">
        <f>$F157*'National calculations'!$E$66</f>
        <v>10.248410478190651</v>
      </c>
      <c r="R157" s="77">
        <f>$F157*'National calculations'!$E$67</f>
        <v>1.905975689842732</v>
      </c>
      <c r="S157" s="77">
        <f>$F157*'National calculations'!$E$75</f>
        <v>2.0439334979919019</v>
      </c>
      <c r="T157" s="77">
        <f>$F157*'National calculations'!$E$76</f>
        <v>1.5515991517602756</v>
      </c>
      <c r="U157" s="77">
        <f>$F157*'National calculations'!$E$77</f>
        <v>1.4620838160817979</v>
      </c>
      <c r="V157" s="77">
        <f>$F157*'National calculations'!$E$78</f>
        <v>1.3278108125640822</v>
      </c>
      <c r="W157" s="77">
        <f>$F157*'National calculations'!$E$79</f>
        <v>0.85039568894553597</v>
      </c>
      <c r="X157" s="77">
        <f>$F157*'National calculations'!$E$80</f>
        <v>0.70120346281474044</v>
      </c>
      <c r="Y157" s="77">
        <f>$F157*'National calculations'!$E$69</f>
        <v>0.82378365996508141</v>
      </c>
      <c r="Z157" s="77">
        <f>$F157*'National calculations'!$E$70</f>
        <v>4.9613280447066472</v>
      </c>
      <c r="AA157" s="78">
        <f t="shared" si="47"/>
        <v>9769423.3437841199</v>
      </c>
      <c r="AB157" s="78">
        <f t="shared" si="47"/>
        <v>469388.12161822547</v>
      </c>
      <c r="AC157" s="78">
        <f t="shared" si="47"/>
        <v>71796.116095055273</v>
      </c>
      <c r="AD157" s="78">
        <f t="shared" si="47"/>
        <v>88132.723331918911</v>
      </c>
      <c r="AE157" s="78">
        <f t="shared" si="47"/>
        <v>57542.981188004735</v>
      </c>
      <c r="AF157" s="78">
        <f t="shared" si="47"/>
        <v>139608.24731982793</v>
      </c>
      <c r="AG157" s="78">
        <f t="shared" si="47"/>
        <v>143010.73208444458</v>
      </c>
      <c r="AH157" s="78">
        <f t="shared" si="46"/>
        <v>104889.14527921472</v>
      </c>
      <c r="AI157" s="78">
        <f t="shared" si="56"/>
        <v>604979.94529846613</v>
      </c>
      <c r="AJ157" s="78">
        <f t="shared" si="48"/>
        <v>110379.62054576764</v>
      </c>
      <c r="AK157" s="78">
        <f t="shared" si="48"/>
        <v>118194.88893394185</v>
      </c>
      <c r="AL157" s="77">
        <f t="shared" si="49"/>
        <v>10.248410478190651</v>
      </c>
      <c r="AM157" s="77">
        <f t="shared" si="50"/>
        <v>0.49240185163960165</v>
      </c>
      <c r="AN157" s="77">
        <f t="shared" si="51"/>
        <v>0.63464163567411203</v>
      </c>
      <c r="AO157" s="77">
        <f t="shared" si="52"/>
        <v>0.11579144643165647</v>
      </c>
      <c r="AP157" s="77">
        <f t="shared" si="53"/>
        <v>0.12398989127540432</v>
      </c>
      <c r="AQ157" s="77">
        <f t="shared" si="57"/>
        <v>11.615235303211426</v>
      </c>
      <c r="AR157" s="77">
        <v>0</v>
      </c>
      <c r="AS157" s="77">
        <v>0</v>
      </c>
      <c r="AT157" s="77">
        <f t="shared" si="58"/>
        <v>11.62</v>
      </c>
      <c r="AU157" s="221"/>
      <c r="AV157" s="76">
        <v>1315.86</v>
      </c>
      <c r="AW157" s="76">
        <f t="shared" si="54"/>
        <v>2988.25</v>
      </c>
      <c r="AY157" s="24"/>
      <c r="BA157" s="24"/>
    </row>
    <row r="158" spans="1:53" x14ac:dyDescent="0.35">
      <c r="A158" s="75" t="s">
        <v>174</v>
      </c>
      <c r="B158" s="74">
        <v>816</v>
      </c>
      <c r="C158" s="75" t="s">
        <v>189</v>
      </c>
      <c r="D158" s="138">
        <f>'Under 2s 2026-27 rates'!D154</f>
        <v>10.72</v>
      </c>
      <c r="E158" s="138">
        <f t="shared" si="55"/>
        <v>10.72</v>
      </c>
      <c r="F158" s="76">
        <f>ACA!W165</f>
        <v>1.0795821103371464</v>
      </c>
      <c r="G158" s="76">
        <f>'Formula factor data'!AH162</f>
        <v>1110.33</v>
      </c>
      <c r="H158" s="76">
        <f>'Formula factor data'!AI162</f>
        <v>196.50866428515957</v>
      </c>
      <c r="I158" s="76">
        <f>'Formula factor data'!AJ162</f>
        <v>0</v>
      </c>
      <c r="J158" s="76">
        <f>'Formula factor data'!AK162</f>
        <v>11.514145651661559</v>
      </c>
      <c r="K158" s="76">
        <f>'Formula factor data'!AL162</f>
        <v>27.86946617958991</v>
      </c>
      <c r="L158" s="76">
        <f>'Formula factor data'!AM162</f>
        <v>35.327492340325236</v>
      </c>
      <c r="M158" s="76">
        <f>'Formula factor data'!AN162</f>
        <v>78.113010841385815</v>
      </c>
      <c r="N158" s="76">
        <f>'Formula factor data'!AO162</f>
        <v>108.99185599811453</v>
      </c>
      <c r="O158" s="76">
        <f>'Formula factor data'!AP162</f>
        <v>128.550503864718</v>
      </c>
      <c r="P158" s="76">
        <f>'Formula factor data'!AQ162</f>
        <v>24.799796067006554</v>
      </c>
      <c r="Q158" s="77">
        <f>$F158*'National calculations'!$E$66</f>
        <v>10.408683198094289</v>
      </c>
      <c r="R158" s="77">
        <f>$F158*'National calculations'!$E$67</f>
        <v>1.9357828397935832</v>
      </c>
      <c r="S158" s="77">
        <f>$F158*'National calculations'!$E$75</f>
        <v>2.0758981408721264</v>
      </c>
      <c r="T158" s="77">
        <f>$F158*'National calculations'!$E$76</f>
        <v>1.575864282121906</v>
      </c>
      <c r="U158" s="77">
        <f>$F158*'National calculations'!$E$77</f>
        <v>1.4849490350764112</v>
      </c>
      <c r="V158" s="77">
        <f>$F158*'National calculations'!$E$78</f>
        <v>1.3485761645081698</v>
      </c>
      <c r="W158" s="77">
        <f>$F158*'National calculations'!$E$79</f>
        <v>0.86369484693219878</v>
      </c>
      <c r="X158" s="77">
        <f>$F158*'National calculations'!$E$80</f>
        <v>0.7121694351897081</v>
      </c>
      <c r="Y158" s="77">
        <f>$F158*'National calculations'!$E$69</f>
        <v>0.83666663806941721</v>
      </c>
      <c r="Z158" s="77">
        <f>$F158*'National calculations'!$E$70</f>
        <v>5.0389172027279319</v>
      </c>
      <c r="AA158" s="78">
        <f t="shared" si="47"/>
        <v>6587531.7327438183</v>
      </c>
      <c r="AB158" s="78">
        <f t="shared" si="47"/>
        <v>216826.91711056296</v>
      </c>
      <c r="AC158" s="78">
        <f t="shared" si="47"/>
        <v>0</v>
      </c>
      <c r="AD158" s="78">
        <f t="shared" si="47"/>
        <v>10342.496596813544</v>
      </c>
      <c r="AE158" s="78">
        <f t="shared" si="47"/>
        <v>23589.300039541729</v>
      </c>
      <c r="AF158" s="78">
        <f t="shared" si="47"/>
        <v>27155.834049544308</v>
      </c>
      <c r="AG158" s="78">
        <f t="shared" si="47"/>
        <v>38455.508816976435</v>
      </c>
      <c r="AH158" s="78">
        <f t="shared" si="46"/>
        <v>44243.781060079476</v>
      </c>
      <c r="AI158" s="78">
        <f t="shared" si="56"/>
        <v>143786.92056295549</v>
      </c>
      <c r="AJ158" s="78">
        <f t="shared" si="48"/>
        <v>61305.733197655238</v>
      </c>
      <c r="AK158" s="78">
        <f t="shared" si="48"/>
        <v>71229.547844924789</v>
      </c>
      <c r="AL158" s="77">
        <f t="shared" si="49"/>
        <v>10.408683198094291</v>
      </c>
      <c r="AM158" s="77">
        <f t="shared" si="50"/>
        <v>0.34259913736814296</v>
      </c>
      <c r="AN158" s="77">
        <f t="shared" si="51"/>
        <v>0.22719169559825114</v>
      </c>
      <c r="AO158" s="77">
        <f t="shared" si="52"/>
        <v>9.6866623337767369E-2</v>
      </c>
      <c r="AP158" s="77">
        <f t="shared" si="53"/>
        <v>0.11254682754332844</v>
      </c>
      <c r="AQ158" s="77">
        <f t="shared" si="57"/>
        <v>11.187887481941782</v>
      </c>
      <c r="AR158" s="77">
        <v>0</v>
      </c>
      <c r="AS158" s="77">
        <v>0</v>
      </c>
      <c r="AT158" s="77">
        <f t="shared" si="58"/>
        <v>11.19</v>
      </c>
      <c r="AU158" s="221"/>
      <c r="AV158" s="76">
        <v>873.63</v>
      </c>
      <c r="AW158" s="76">
        <f t="shared" si="54"/>
        <v>1983.96</v>
      </c>
      <c r="AY158" s="24"/>
      <c r="BA158" s="24"/>
    </row>
  </sheetData>
  <mergeCells count="3">
    <mergeCell ref="A4:A6"/>
    <mergeCell ref="B4:B6"/>
    <mergeCell ref="C4:C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E0AD93B4C78C40A66C0186A46E48C5" ma:contentTypeVersion="12" ma:contentTypeDescription="Create a new document." ma:contentTypeScope="" ma:versionID="b5c36c304914e4d3a26515f46a2c9174">
  <xsd:schema xmlns:xsd="http://www.w3.org/2001/XMLSchema" xmlns:xs="http://www.w3.org/2001/XMLSchema" xmlns:p="http://schemas.microsoft.com/office/2006/metadata/properties" xmlns:ns2="ba2294b9-6d6a-4c9b-a125-9e4b98f52ed2" xmlns:ns3="d6dbbea2-5dad-43b0-9468-6fc82a63bbaf" targetNamespace="http://schemas.microsoft.com/office/2006/metadata/properties" ma:root="true" ma:fieldsID="3b6995b47c2c624236af04f400eef7b0" ns2:_="" ns3:_="">
    <xsd:import namespace="ba2294b9-6d6a-4c9b-a125-9e4b98f52ed2"/>
    <xsd:import namespace="d6dbbea2-5dad-43b0-9468-6fc82a63bba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_Flow_SignoffStatus" minOccurs="0"/>
                <xsd:element ref="ns3:MediaServiceObjectDetectorVersions" minOccurs="0"/>
                <xsd:element ref="ns3:MediaServiceGenerationTime" minOccurs="0"/>
                <xsd:element ref="ns3:MediaServiceEventHashCode"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2294b9-6d6a-4c9b-a125-9e4b98f52ed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dbbea2-5dad-43b0-9468-6fc82a63bba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Flow_SignoffStatus" ma:index="17" nillable="true" ma:displayName="Sign-off status" ma:internalName="Sign_x002d_off_x0020_status">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ba2294b9-6d6a-4c9b-a125-9e4b98f52ed2">T2K36WHU6WTE-705231387-4674</_dlc_DocId>
    <_dlc_DocIdUrl xmlns="ba2294b9-6d6a-4c9b-a125-9e4b98f52ed2">
      <Url>https://educationgovuk.sharepoint.com/sites/lvedfe00069/_layouts/15/DocIdRedir.aspx?ID=T2K36WHU6WTE-705231387-4674</Url>
      <Description>T2K36WHU6WTE-705231387-4674</Description>
    </_dlc_DocIdUrl>
    <_Flow_SignoffStatus xmlns="d6dbbea2-5dad-43b0-9468-6fc82a63bbaf"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9D6C9F-B2AA-4213-B022-9537AFDE82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2294b9-6d6a-4c9b-a125-9e4b98f52ed2"/>
    <ds:schemaRef ds:uri="d6dbbea2-5dad-43b0-9468-6fc82a63b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374A3F-7235-4C50-AAD4-86B46416DFC1}">
  <ds:schemaRefs>
    <ds:schemaRef ds:uri="http://schemas.microsoft.com/sharepoint/events"/>
  </ds:schemaRefs>
</ds:datastoreItem>
</file>

<file path=customXml/itemProps3.xml><?xml version="1.0" encoding="utf-8"?>
<ds:datastoreItem xmlns:ds="http://schemas.openxmlformats.org/officeDocument/2006/customXml" ds:itemID="{D2876D47-940D-4F17-B63A-A5D798C55CBF}">
  <ds:schemaRefs>
    <ds:schemaRef ds:uri="http://purl.org/dc/terms/"/>
    <ds:schemaRef ds:uri="http://purl.org/dc/dcmitype/"/>
    <ds:schemaRef ds:uri="ba2294b9-6d6a-4c9b-a125-9e4b98f52ed2"/>
    <ds:schemaRef ds:uri="http://purl.org/dc/elements/1.1/"/>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d6dbbea2-5dad-43b0-9468-6fc82a63bbaf"/>
  </ds:schemaRefs>
</ds:datastoreItem>
</file>

<file path=customXml/itemProps4.xml><?xml version="1.0" encoding="utf-8"?>
<ds:datastoreItem xmlns:ds="http://schemas.openxmlformats.org/officeDocument/2006/customXml" ds:itemID="{3E258D08-75B8-47D4-96F0-8B8F18452165}">
  <ds:schemaRefs>
    <ds:schemaRef ds:uri="http://schemas.microsoft.com/sharepoint/v3/contenttype/forms"/>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Information</vt:lpstr>
      <vt:lpstr>National calculations</vt:lpstr>
      <vt:lpstr>National average rates</vt:lpstr>
      <vt:lpstr>3-4YO 2026-27 rates</vt:lpstr>
      <vt:lpstr>2YO 2026-27 rates</vt:lpstr>
      <vt:lpstr>Under 2s 2026-27 rates</vt:lpstr>
      <vt:lpstr>3-4YO 2026-27 step-by-step</vt:lpstr>
      <vt:lpstr>2YO 2026-27 step-by-step</vt:lpstr>
      <vt:lpstr>Under 2s 2026-27 step-by-step</vt:lpstr>
      <vt:lpstr>MNS 2026-27</vt:lpstr>
      <vt:lpstr>Formula factor data</vt:lpstr>
      <vt:lpstr>ACA</vt:lpstr>
    </vt:vector>
  </TitlesOfParts>
  <Manager/>
  <Company>DfE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EYNFF step-by-step</dc:title>
  <dc:subject/>
  <dc:creator>FIELDEN, Susan</dc:creator>
  <cp:keywords/>
  <dc:description/>
  <cp:lastModifiedBy>RAINE, Nicola</cp:lastModifiedBy>
  <cp:revision/>
  <dcterms:created xsi:type="dcterms:W3CDTF">2015-12-18T19:39:51Z</dcterms:created>
  <dcterms:modified xsi:type="dcterms:W3CDTF">2025-12-15T12:03:33Z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0x010100F2E0AD93B4C78C40A66C0186A46E48C5</vt:lpwstr>
  </property>
  <property fmtid="{D5CDD505-2E9C-101B-9397-08002B2CF9AE}" pid="3" name="_dlc_DocIdItemGuid">
    <vt:lpwstr>9cdb60f6-d904-4313-81e9-8eaf33c2b161</vt:lpwstr>
  </property>
  <property fmtid="{D5CDD505-2E9C-101B-9397-08002B2CF9AE}" pid="4" name="IWPOrganisationalUnit">
    <vt:lpwstr>4;#DfE|cc08a6d4-dfde-4d0f-bd85-069ebcef80d5</vt:lpwstr>
  </property>
  <property fmtid="{D5CDD505-2E9C-101B-9397-08002B2CF9AE}" pid="5" name="IWPOwner">
    <vt:lpwstr>3;#DfE|a484111e-5b24-4ad9-9778-c536c8c88985</vt:lpwstr>
  </property>
  <property fmtid="{D5CDD505-2E9C-101B-9397-08002B2CF9AE}" pid="6" name="IWPSubject">
    <vt:lpwstr/>
  </property>
  <property fmtid="{D5CDD505-2E9C-101B-9397-08002B2CF9AE}" pid="7" name="IWPFunction">
    <vt:lpwstr/>
  </property>
  <property fmtid="{D5CDD505-2E9C-101B-9397-08002B2CF9AE}" pid="8" name="IWPSiteType">
    <vt:lpwstr/>
  </property>
  <property fmtid="{D5CDD505-2E9C-101B-9397-08002B2CF9AE}" pid="9" name="IWPRightsProtectiveMarking">
    <vt:lpwstr>1;#Official|0884c477-2e62-47ea-b19c-5af6e91124c5</vt:lpwstr>
  </property>
  <property fmtid="{D5CDD505-2E9C-101B-9397-08002B2CF9AE}" pid="10" name="MediaServiceImageTags">
    <vt:lpwstr/>
  </property>
  <property fmtid="{D5CDD505-2E9C-101B-9397-08002B2CF9AE}" pid="11" name="h5181134883947a99a38d116ffff0006">
    <vt:lpwstr/>
  </property>
  <property fmtid="{D5CDD505-2E9C-101B-9397-08002B2CF9AE}" pid="12" name="h1b1145f5c5c4834921dc3f8379498cf">
    <vt:lpwstr/>
  </property>
  <property fmtid="{D5CDD505-2E9C-101B-9397-08002B2CF9AE}" pid="13" name="d59a6d3cd8784d8fa99931b3477ced08">
    <vt:lpwstr>DfE|cc08a6d4-dfde-4d0f-bd85-069ebcef80d5</vt:lpwstr>
  </property>
  <property fmtid="{D5CDD505-2E9C-101B-9397-08002B2CF9AE}" pid="14" name="h5181134883947a99a38d116ffff0102">
    <vt:lpwstr>DfE|a484111e-5b24-4ad9-9778-c536c8c88985</vt:lpwstr>
  </property>
  <property fmtid="{D5CDD505-2E9C-101B-9397-08002B2CF9AE}" pid="15" name="cd19ba31271941d0ba89f6fb44ad316e">
    <vt:lpwstr>Official|0884c477-2e62-47ea-b19c-5af6e91124c5</vt:lpwstr>
  </property>
  <property fmtid="{D5CDD505-2E9C-101B-9397-08002B2CF9AE}" pid="16" name="j5857073a57040f39d760e85c5ef764a">
    <vt:lpwstr/>
  </property>
  <property fmtid="{D5CDD505-2E9C-101B-9397-08002B2CF9AE}" pid="17" name="DfeOrganisationalUnit">
    <vt:lpwstr>4;#DfE|cc08a6d4-dfde-4d0f-bd85-069ebcef80d5</vt:lpwstr>
  </property>
  <property fmtid="{D5CDD505-2E9C-101B-9397-08002B2CF9AE}" pid="18" name="DfeRights:ProtectiveMarking">
    <vt:lpwstr>1</vt:lpwstr>
  </property>
  <property fmtid="{D5CDD505-2E9C-101B-9397-08002B2CF9AE}" pid="19" name="DfeOwner">
    <vt:lpwstr>3;#DfE|a484111e-5b24-4ad9-9778-c536c8c88985</vt:lpwstr>
  </property>
  <property fmtid="{D5CDD505-2E9C-101B-9397-08002B2CF9AE}" pid="20" name="DfeRights_x003a_ProtectiveMarking">
    <vt:lpwstr>1</vt:lpwstr>
  </property>
  <property fmtid="{D5CDD505-2E9C-101B-9397-08002B2CF9AE}" pid="21" name="DfeSubject">
    <vt:lpwstr/>
  </property>
  <property fmtid="{D5CDD505-2E9C-101B-9397-08002B2CF9AE}" pid="22" name="lcf76f155ced4ddcb4097134ff3c332f">
    <vt:lpwstr/>
  </property>
</Properties>
</file>