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usticeuk-my.sharepoint.com/personal/eric_nyame_justice_gov_uk/Documents/Documents/Temporary Publication Files/MAPPA/2024-2025/David/pre-release/to_publish/"/>
    </mc:Choice>
  </mc:AlternateContent>
  <xr:revisionPtr revIDLastSave="0" documentId="8_{CF814EE5-D6EF-449C-94D1-55C16B2C4634}" xr6:coauthVersionLast="47" xr6:coauthVersionMax="47" xr10:uidLastSave="{00000000-0000-0000-0000-000000000000}"/>
  <bookViews>
    <workbookView xWindow="-110" yWindow="-110" windowWidth="19420" windowHeight="10300" tabRatio="904" xr2:uid="{00000000-000D-0000-FFFF-FFFF00000000}"/>
  </bookViews>
  <sheets>
    <sheet name="Cover" sheetId="80" r:id="rId1"/>
    <sheet name="Contents" sheetId="74" r:id="rId2"/>
    <sheet name="Notes" sheetId="78" r:id="rId3"/>
    <sheet name="Table 1" sheetId="51" r:id="rId4"/>
    <sheet name="Table 2" sheetId="75" r:id="rId5"/>
    <sheet name="Table 3" sheetId="54" r:id="rId6"/>
    <sheet name="Table 4" sheetId="56" r:id="rId7"/>
    <sheet name="Table 5a" sheetId="58" r:id="rId8"/>
    <sheet name="Table 5b" sheetId="72" r:id="rId9"/>
    <sheet name="Table 6" sheetId="60" r:id="rId10"/>
    <sheet name="Table 7a" sheetId="70" r:id="rId11"/>
    <sheet name="Table 7b" sheetId="67" r:id="rId12"/>
    <sheet name="Table 7c" sheetId="71" r:id="rId13"/>
    <sheet name="Table 7d" sheetId="68" r:id="rId14"/>
    <sheet name="Table 8" sheetId="64" r:id="rId15"/>
    <sheet name="Table 9a" sheetId="44" r:id="rId16"/>
    <sheet name="Table 9b" sheetId="79" r:id="rId17"/>
  </sheets>
  <definedNames>
    <definedName name="Area_data" localSheetId="1">#REF!</definedName>
    <definedName name="Area_data">#REF!</definedName>
    <definedName name="_xlnm.Print_Area" localSheetId="1">Contents!$A:$A</definedName>
    <definedName name="_xlnm.Print_Area" localSheetId="5">'Table 3'!$A$1:$C$16</definedName>
    <definedName name="_xlnm.Print_Area" localSheetId="6">'Table 4'!$A$1:$K$27</definedName>
    <definedName name="_xlnm.Print_Area" localSheetId="7">'Table 5a'!$A$1:$I$25</definedName>
    <definedName name="_xlnm.Print_Area" localSheetId="8">'Table 5b'!$A$1:$F$5</definedName>
    <definedName name="_xlnm.Print_Area" localSheetId="9">'Table 6'!$A$1:$F$25</definedName>
    <definedName name="_xlnm.Print_Area" localSheetId="10">'Table 7a'!$A$1:$F$16</definedName>
    <definedName name="_xlnm.Print_Area" localSheetId="11">'Table 7b'!$A$1:$F$22</definedName>
    <definedName name="_xlnm.Print_Area" localSheetId="12">'Table 7c'!$A$1:$H$25</definedName>
    <definedName name="_xlnm.Print_Area" localSheetId="13">'Table 7d'!$A$1:$E$12</definedName>
    <definedName name="_xlnm.Print_Area" localSheetId="14">'Table 8'!$A$1:$G$24</definedName>
    <definedName name="_xlnm.Print_Area" localSheetId="15">'Table 9a'!$A$1:$E$12</definedName>
    <definedName name="_xlnm.Print_Area" localSheetId="16">'Table 9b'!$A$1:$F$29</definedName>
    <definedName name="Web_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4" l="1"/>
  <c r="C7" i="44"/>
  <c r="B7" i="44"/>
  <c r="E19" i="79"/>
  <c r="D19" i="79"/>
  <c r="D22" i="79"/>
  <c r="C22" i="79"/>
  <c r="D15" i="79"/>
  <c r="C19" i="79"/>
  <c r="F21" i="79"/>
  <c r="F20" i="79"/>
  <c r="B18" i="74"/>
  <c r="B17" i="74"/>
  <c r="B16" i="74"/>
  <c r="B15" i="74"/>
  <c r="B13" i="74"/>
  <c r="B11" i="74"/>
  <c r="B9" i="74"/>
  <c r="B8" i="74"/>
  <c r="B7" i="74"/>
  <c r="B6" i="74"/>
  <c r="B5" i="74"/>
  <c r="D10" i="79"/>
  <c r="E10" i="79"/>
  <c r="C10" i="79"/>
  <c r="D9" i="79"/>
  <c r="E9" i="79"/>
  <c r="C9" i="79"/>
  <c r="D8" i="79"/>
  <c r="E8" i="79"/>
  <c r="C8" i="79"/>
  <c r="F8" i="79" s="1"/>
  <c r="E22" i="79"/>
  <c r="E15" i="79"/>
  <c r="C15" i="79"/>
  <c r="F25" i="79"/>
  <c r="F24" i="79"/>
  <c r="F23" i="79"/>
  <c r="F18" i="79"/>
  <c r="F17" i="79"/>
  <c r="F16" i="79"/>
  <c r="F14" i="79"/>
  <c r="F13" i="79"/>
  <c r="F12" i="79"/>
  <c r="E11" i="79"/>
  <c r="D11" i="79"/>
  <c r="C11" i="79"/>
  <c r="F11" i="79" s="1"/>
  <c r="F8" i="44"/>
  <c r="F9" i="44"/>
  <c r="F10" i="44"/>
  <c r="E7" i="44"/>
  <c r="C9" i="68"/>
  <c r="C8" i="68"/>
  <c r="B9" i="68"/>
  <c r="B8" i="68"/>
  <c r="D8" i="68" s="1"/>
  <c r="B7" i="68"/>
  <c r="B14" i="74"/>
  <c r="E8" i="67"/>
  <c r="E9" i="67"/>
  <c r="E11" i="67"/>
  <c r="E12" i="67"/>
  <c r="E14" i="67"/>
  <c r="E15" i="67"/>
  <c r="E16" i="67"/>
  <c r="E17" i="67"/>
  <c r="E18" i="67"/>
  <c r="E20" i="67"/>
  <c r="E21" i="67"/>
  <c r="E7" i="67"/>
  <c r="D19" i="67"/>
  <c r="D16" i="67"/>
  <c r="D13" i="67"/>
  <c r="D10" i="67"/>
  <c r="D7" i="67"/>
  <c r="C7" i="67"/>
  <c r="C19" i="67"/>
  <c r="C16" i="67"/>
  <c r="C13" i="67"/>
  <c r="C10" i="67"/>
  <c r="C7" i="72"/>
  <c r="C10" i="72"/>
  <c r="C13" i="72"/>
  <c r="D14" i="72"/>
  <c r="D13" i="72" s="1"/>
  <c r="D11" i="72"/>
  <c r="E11" i="72" s="1"/>
  <c r="B12" i="74"/>
  <c r="B10" i="74"/>
  <c r="D25" i="58"/>
  <c r="E13" i="67" l="1"/>
  <c r="C7" i="68"/>
  <c r="D7" i="68" s="1"/>
  <c r="E19" i="67"/>
  <c r="F7" i="44"/>
  <c r="E10" i="67"/>
  <c r="D9" i="68"/>
  <c r="F15" i="79"/>
  <c r="D10" i="72"/>
  <c r="E10" i="72" s="1"/>
  <c r="E14" i="72"/>
  <c r="F19" i="79"/>
  <c r="D7" i="79"/>
  <c r="F10" i="79"/>
  <c r="E7" i="79"/>
  <c r="F9" i="79"/>
  <c r="C7" i="79"/>
  <c r="F22" i="79"/>
  <c r="E13" i="72"/>
  <c r="D12" i="72"/>
  <c r="E12" i="72" s="1"/>
  <c r="D15" i="72"/>
  <c r="E15" i="72" s="1"/>
  <c r="A18" i="74"/>
  <c r="A17" i="74"/>
  <c r="Q14" i="51"/>
  <c r="P14" i="51"/>
  <c r="P7" i="51"/>
  <c r="A6" i="74"/>
  <c r="A5" i="74"/>
  <c r="A16" i="74"/>
  <c r="A15" i="74"/>
  <c r="A14" i="74"/>
  <c r="A13" i="74"/>
  <c r="A12" i="74"/>
  <c r="A11" i="74"/>
  <c r="A10" i="74"/>
  <c r="A9" i="74"/>
  <c r="A8" i="74"/>
  <c r="A7" i="74"/>
  <c r="A4" i="72"/>
  <c r="A4" i="60"/>
  <c r="A4" i="70"/>
  <c r="A4" i="67"/>
  <c r="A4" i="71"/>
  <c r="A4" i="68"/>
  <c r="A4" i="64"/>
  <c r="A4" i="44"/>
  <c r="A4" i="79"/>
  <c r="A4" i="58"/>
  <c r="A4" i="56"/>
  <c r="A4" i="54"/>
  <c r="A4" i="75"/>
  <c r="A3" i="78"/>
  <c r="A4" i="51"/>
  <c r="A4" i="74"/>
  <c r="E24" i="64"/>
  <c r="D24" i="71"/>
  <c r="D24" i="70"/>
  <c r="F7" i="79" l="1"/>
</calcChain>
</file>

<file path=xl/sharedStrings.xml><?xml version="1.0" encoding="utf-8"?>
<sst xmlns="http://schemas.openxmlformats.org/spreadsheetml/2006/main" count="693" uniqueCount="190">
  <si>
    <t>Contents</t>
  </si>
  <si>
    <t>All tables are for England and Wales.</t>
  </si>
  <si>
    <t>Definitions and measurements</t>
  </si>
  <si>
    <t>Disclosure control</t>
  </si>
  <si>
    <t>Publication details</t>
  </si>
  <si>
    <t>These tables are published as part of the MAPPA annual report publication by the Ministry of Justice, available online at:</t>
  </si>
  <si>
    <t>https://www.gov.uk/government/collections/multi-agency-public-protection-arrangements-mappa-annual-reports</t>
  </si>
  <si>
    <t>MAPPA annual report is released every year on the last working Thursday of October.</t>
  </si>
  <si>
    <t>Category 1</t>
  </si>
  <si>
    <t>Category 2</t>
  </si>
  <si>
    <t>Level 1</t>
  </si>
  <si>
    <t>Level 2</t>
  </si>
  <si>
    <t>Level 3</t>
  </si>
  <si>
    <t>Total</t>
  </si>
  <si>
    <t>Category 3</t>
  </si>
  <si>
    <t>Category 4</t>
  </si>
  <si>
    <t>Gender</t>
  </si>
  <si>
    <t>Males</t>
  </si>
  <si>
    <t>Females</t>
  </si>
  <si>
    <t>Ethnicity</t>
  </si>
  <si>
    <t>Asian or Asian British</t>
  </si>
  <si>
    <t>Black or Black British</t>
  </si>
  <si>
    <t>Mixed</t>
  </si>
  <si>
    <t>White</t>
  </si>
  <si>
    <t>Other</t>
  </si>
  <si>
    <t>Age</t>
  </si>
  <si>
    <t>Under 18</t>
  </si>
  <si>
    <t>18-21</t>
  </si>
  <si>
    <t>22-25</t>
  </si>
  <si>
    <t>26-30</t>
  </si>
  <si>
    <t>31-40</t>
  </si>
  <si>
    <t>41-50</t>
  </si>
  <si>
    <t>51-60</t>
  </si>
  <si>
    <t>61-70</t>
  </si>
  <si>
    <t>Over 70</t>
  </si>
  <si>
    <t>Year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</si>
  <si>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</si>
  <si>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</si>
  <si>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</si>
  <si>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</si>
  <si>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</si>
  <si>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</si>
  <si>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</si>
  <si>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</si>
  <si>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</si>
  <si>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</si>
  <si>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</si>
  <si>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</si>
  <si>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</si>
  <si>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</si>
  <si>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</si>
  <si>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</si>
  <si>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</si>
  <si>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Number of Category 1 offenders per 100,000 members of the population aged 10+</t>
  </si>
  <si>
    <t xml:space="preserve">Table 5a: Number of Category 1 offenders who were either cautioned or convicted for breaches of the notification requirement </t>
  </si>
  <si>
    <t>Number cautioned or convicted</t>
  </si>
  <si>
    <t>Number of MAPPA-eligible offenders</t>
  </si>
  <si>
    <t xml:space="preserve">Table 6: Sexual Offences Prevention Orders (SOPOs), Sexual Harm Prevention Orders (SHPOs), Notification Orders (NOs) and Foreign Travel Orders (FTOs) imposed by the courts </t>
  </si>
  <si>
    <t>NOs imposed</t>
  </si>
  <si>
    <t>Number returned to custody</t>
  </si>
  <si>
    <t>Per cent 
returned to custody</t>
  </si>
  <si>
    <t>Number sent to custody</t>
  </si>
  <si>
    <t>Per cent sent to custody</t>
  </si>
  <si>
    <t>Conviction for SFO</t>
  </si>
  <si>
    <t>2023/24</t>
  </si>
  <si>
    <t>Level</t>
  </si>
  <si>
    <t>Category</t>
  </si>
  <si>
    <t>All categories</t>
  </si>
  <si>
    <t>All levels</t>
  </si>
  <si>
    <t>[note 9]</t>
  </si>
  <si>
    <t>[note 8]</t>
  </si>
  <si>
    <t>[note 7]</t>
  </si>
  <si>
    <t>[note 6]</t>
  </si>
  <si>
    <t>[note 5]</t>
  </si>
  <si>
    <t>[note 4]</t>
  </si>
  <si>
    <t>[note 3]</t>
  </si>
  <si>
    <t>[note 2]</t>
  </si>
  <si>
    <t>[note 1]</t>
  </si>
  <si>
    <t>Description</t>
  </si>
  <si>
    <t>Note</t>
  </si>
  <si>
    <t>This worksheet contains one table.</t>
  </si>
  <si>
    <t>Notes</t>
  </si>
  <si>
    <t>Category 3 offenders are only managed at Level 2 and Level 3.</t>
  </si>
  <si>
    <t>Source: MAPPA Areas</t>
  </si>
  <si>
    <t>[x]</t>
  </si>
  <si>
    <t>[z]</t>
  </si>
  <si>
    <t>Main characteristic</t>
  </si>
  <si>
    <t>Sub group</t>
  </si>
  <si>
    <t>"Other" covers any other gender such as gender fluid or non-binary gender.</t>
  </si>
  <si>
    <t>"Unknown" covers cases where ethnicity is not recorded or the subject declines to respond</t>
  </si>
  <si>
    <t>Category 1
Level 2</t>
  </si>
  <si>
    <t>Category 1
Level 3</t>
  </si>
  <si>
    <t>Category 2
Level 2</t>
  </si>
  <si>
    <t>Category 2
Level 3</t>
  </si>
  <si>
    <t>Category 3
Level 2</t>
  </si>
  <si>
    <t>Category 3
Level 3</t>
  </si>
  <si>
    <t>Category 4
Level 2</t>
  </si>
  <si>
    <t>Category 4
Level 3</t>
  </si>
  <si>
    <t>Figures in Category 2 and 3 are thought to be an undercount from 2006/07 to 2011/12, so should be viewed as a reflection of the overall trend in the number of MAPPA offenders rather than an absolute count. Figures before and after this point are not comparable.</t>
  </si>
  <si>
    <t>The question given to MAPPA areas was changed in 2015/16 and so figures are not comparable with earlier years. Figures for 2015/16 onwards only include offenders managed in the community, whereas in previous years some areas included those managed in prison.</t>
  </si>
  <si>
    <t>Level 1 [note 10]</t>
  </si>
  <si>
    <t>[note 10]</t>
  </si>
  <si>
    <t>2015/16 [note 11]</t>
  </si>
  <si>
    <t>From 2015/16, SOPOs were replaced by SHPOs and FTOs with SHPOs with a foreign travel restriction.</t>
  </si>
  <si>
    <t>[note 11]</t>
  </si>
  <si>
    <t>SOPOs/SHPOs imposed</t>
  </si>
  <si>
    <t>FTOs/SHPOs with Foreign Travel Restrictions imposed</t>
  </si>
  <si>
    <t>Level 2 and Level 3</t>
  </si>
  <si>
    <t>Levels</t>
  </si>
  <si>
    <t>Categories</t>
  </si>
  <si>
    <t>2012/13 figures have been removed due to quality issues with this year's data.</t>
  </si>
  <si>
    <t>[note 12]</t>
  </si>
  <si>
    <t>Number of MAPPA-eligible offenders managed in the year</t>
  </si>
  <si>
    <t>[note 13]</t>
  </si>
  <si>
    <t>[note 14]</t>
  </si>
  <si>
    <t xml:space="preserve">On 01/12/2008, Probation Circular 22/2008 introduced changes in the process for notification and the subsequent review of SFOs. As a result, the figures for 2008/09 include cases before and after the changes and therefore are not directly comparable with the previous and subsquent year. </t>
  </si>
  <si>
    <t>"Any Other Outcome" includes cases dismissed and charges changed to a lesser non-SFO offence.</t>
  </si>
  <si>
    <t>Sheet Name</t>
  </si>
  <si>
    <t>Sheet Title</t>
  </si>
  <si>
    <t>Geographic coverage</t>
  </si>
  <si>
    <t>Data sources</t>
  </si>
  <si>
    <t>Data quality</t>
  </si>
  <si>
    <t xml:space="preserve">The figures in these tables have been drawn from administrative IT systems which, as with any large scale recording system, are subject to possible errors with data entry and processing. </t>
  </si>
  <si>
    <t>Symbols used</t>
  </si>
  <si>
    <t>[x] Not available</t>
  </si>
  <si>
    <t>[c] Confidential (disclosure control)</t>
  </si>
  <si>
    <t>[rev] Revision</t>
  </si>
  <si>
    <t>[z] Not applicable</t>
  </si>
  <si>
    <t>Use of notes</t>
  </si>
  <si>
    <t>Some tables refer to notes. When notes are mentioned, the note marker is presented in square brackets. The note text can be found in the 'Notes' table.</t>
  </si>
  <si>
    <t>Where necessary, [c] has been used to suppress values of one or two to prevent the disclosure of individual information. Further disclosure control may be completed where this alone is not sufficient.</t>
  </si>
  <si>
    <t>Publication schedule</t>
  </si>
  <si>
    <t>Media enquiries</t>
  </si>
  <si>
    <t>Contact information for media enquiries can be found on the GOV.UK website.</t>
  </si>
  <si>
    <t>Link to 'GOV.UK media enquiries' (opens in a new window)</t>
  </si>
  <si>
    <t>Non-media enquiries</t>
  </si>
  <si>
    <t>Copyright</t>
  </si>
  <si>
    <t>Crown copyright Produced by the Ministry of Justice</t>
  </si>
  <si>
    <t>mappa@justice.gov.uk</t>
  </si>
  <si>
    <t xml:space="preserve">This table refers to offenders managed throughout the year and it's not comparable to Table 1 which is a snapshot of the MAPPA population at 31 March </t>
  </si>
  <si>
    <t>Category 4 relates to terrorist or terrorist risk offenders. It was introduced by the Police Crime Sentencing and Courts Act 2022 and was reported for the first time in 2022/23.</t>
  </si>
  <si>
    <t>Up to and including 2007/08, figures for Category 2 and Category 3 were a yearly total; from 2008/09 these figures have been taken at 31 March to align reporting methods. Figures for Category 1 have always been taken on 31 March of the relevant year.</t>
  </si>
  <si>
    <t>Table 1: MAPPA-eligible offenders on 31 March [note 1] [note 2] [note 3] [note 4]</t>
  </si>
  <si>
    <t>Revisions were made to figures for MAPPA Categories without correspoinding revisions to figures for MAPPA management levels prior to 2013/14. As a result, the series for MAPPA management levels commences from 2013/14.</t>
  </si>
  <si>
    <t>[note 15]</t>
  </si>
  <si>
    <t>[note 16]</t>
  </si>
  <si>
    <t>Other [note 6]</t>
  </si>
  <si>
    <t>Unknown [note 7]</t>
  </si>
  <si>
    <t>Further details of the terminology used to report statistics on MAPPA can be found in the accompanying document on notes and definitions.</t>
  </si>
  <si>
    <t>The figures in these tables are collated from data returns from all MAPPA areas.</t>
  </si>
  <si>
    <t>Table 3: Category 1 offenders per 100,000 members of the population aged 10 or over on 31 March [note 8]</t>
  </si>
  <si>
    <t>2006/07 [note 10]</t>
  </si>
  <si>
    <t>2007/08 [note 10]</t>
  </si>
  <si>
    <t>2008/09 [note 10]</t>
  </si>
  <si>
    <t>2009/10 [note 10]</t>
  </si>
  <si>
    <t>2010/11 [note 10]</t>
  </si>
  <si>
    <t>2011/12 [note 10]</t>
  </si>
  <si>
    <t>Table 4: MAPPA-eligible offenders in Level 2 and Level 3 by category (yearly total) [note 2] [note 9]</t>
  </si>
  <si>
    <t>2015/16 [note 12]</t>
  </si>
  <si>
    <t>Figures from 2015/16 onwards are not comparable with earlier years due to a change of data source.</t>
  </si>
  <si>
    <t>Data on the number of Level 1 offenders is collected as a snapshot on 31 March (see Table 1). The total number of offenders over the year is only collected for Level 2 and 3 offenders as MAPPA meetings are only held for Level 2 and 3 offenders (see Table 4).</t>
  </si>
  <si>
    <t>2015/16 [note 14]</t>
  </si>
  <si>
    <t>2012/13 [note 15]</t>
  </si>
  <si>
    <t>2008/09 [note 16]</t>
  </si>
  <si>
    <t>[note 17]</t>
  </si>
  <si>
    <r>
      <t>Any other outcome</t>
    </r>
    <r>
      <rPr>
        <b/>
        <vertAlign val="superscript"/>
        <sz val="12"/>
        <rFont val="Arial"/>
        <family val="2"/>
      </rPr>
      <t xml:space="preserve"> </t>
    </r>
    <r>
      <rPr>
        <b/>
        <sz val="12"/>
        <rFont val="Arial"/>
        <family val="2"/>
      </rPr>
      <t>[note 17]</t>
    </r>
  </si>
  <si>
    <t>Table 8: MAPPA-eligible offenders charged with a Serious Further Offence by management level</t>
  </si>
  <si>
    <t xml:space="preserve"> </t>
  </si>
  <si>
    <t>Count</t>
  </si>
  <si>
    <t>​</t>
  </si>
  <si>
    <t>2024/25</t>
  </si>
  <si>
    <t>Cautioned</t>
  </si>
  <si>
    <t>Convicted</t>
  </si>
  <si>
    <t>Table 5b: Category 1 offenders managed at Level 2 and Level 3 cautioned or convicted for breaches of the notification requirement, 2024/25 [note 13]</t>
  </si>
  <si>
    <t>Table 7a: Offenders managed at Level 2 and Level 3 returned to custody for a breach of licence.</t>
  </si>
  <si>
    <t>Per cent of MAPPA eligble offenders</t>
  </si>
  <si>
    <t>All</t>
  </si>
  <si>
    <t>Table 7b: Offenders managed at Level 2 and Level 3 returned to custody for a breach of licence, 2024/25 [note 2]</t>
  </si>
  <si>
    <t>Table 7c: Category 1 offenders managed at Level 2 and Level 3 sent to custody for breach of SOPO/SHPO</t>
  </si>
  <si>
    <t>Table 9b: Outcomes of Serious Further Offence charges in 2024/25 [note 2]</t>
  </si>
  <si>
    <t>Table 7d: Category 1 offenders managed at Level 2 and Level 3 sent to custody for breach of SOPO/SHPO, 2024/25</t>
  </si>
  <si>
    <t>Table 9a: MAPPA-eligible offenders charged with a Serious Further Offence by category of offender  in 2024/25 [note 1] [note 2]</t>
  </si>
  <si>
    <t>Multi-agency public protection arrangements (MAPPA) annual reports 2024/2025 Tables</t>
  </si>
  <si>
    <t>This release was published on 30 October 2025 at 9:30am, and covers 1 April 2024 to 31 March 2025 with
MAPPA population figures as at 31 March 2025.</t>
  </si>
  <si>
    <t>The next release will be published on 29 October 2026 at 9:30am, and covers the year 1 April 2025 to 31 March 2026 with MAPPA population figures as at 31 March 2026.</t>
  </si>
  <si>
    <t>Due to differences in reported figures for category-by-level breakdowns, totals across demographic categories may not match or may not sum to the national totals.</t>
  </si>
  <si>
    <t>Population figures are based on mid-2024 estimates pubished by the Office for National Statistics on 30 July 2025</t>
  </si>
  <si>
    <t>Table 2: Level 2 and Level 3 MAPPA offenders by Sex, Ethnicity, Age and Health on 31 March 2025 [note 5]</t>
  </si>
  <si>
    <t>[c]</t>
  </si>
  <si>
    <t>Offender still charged with SFO as at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</si>
</sst>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dd\ mmm\ yyyy"/>
    <numFmt numFmtId="167" formatCode="#,##0_ ;\-#,##0\ "/>
  </numFmts>
  <fonts count="33">
    <font>
      <sz val="10"/>
      <name val="MS Sans Serif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2"/>
      <name val="Arial"/>
      <family val="2"/>
    </font>
    <font>
      <sz val="12"/>
      <name val="MS Sans Serif"/>
      <family val="2"/>
    </font>
    <font>
      <b/>
      <vertAlign val="superscript"/>
      <sz val="12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sz val="8"/>
      <name val="MS Sans Serif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u/>
      <sz val="10"/>
      <color rgb="FF0066CC"/>
      <name val="Arial"/>
      <family val="2"/>
    </font>
    <font>
      <u/>
      <sz val="10"/>
      <color rgb="FF0563C1"/>
      <name val="Arial"/>
      <family val="2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2"/>
      <color rgb="FF0000FF"/>
      <name val="Arial"/>
      <family val="2"/>
    </font>
    <font>
      <b/>
      <sz val="16"/>
      <color rgb="FF000000"/>
      <name val="Arial"/>
      <family val="2"/>
    </font>
    <font>
      <u/>
      <sz val="12"/>
      <color indexed="12"/>
      <name val="Arial"/>
      <family val="2"/>
    </font>
    <font>
      <b/>
      <sz val="14"/>
      <color rgb="FF000000"/>
      <name val="Arial"/>
      <family val="2"/>
    </font>
    <font>
      <b/>
      <sz val="8"/>
      <name val="Segoe UI"/>
      <family val="2"/>
    </font>
    <font>
      <sz val="8"/>
      <name val="Segoe UI"/>
      <family val="2"/>
    </font>
    <font>
      <sz val="8"/>
      <color rgb="FF000000"/>
      <name val="Consolas"/>
      <family val="3"/>
    </font>
    <font>
      <sz val="10"/>
      <color rgb="FF000000"/>
      <name val="Inheri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0" fontId="14" fillId="0" borderId="0" applyNumberFormat="0" applyFont="0" applyBorder="0" applyProtection="0"/>
    <xf numFmtId="9" fontId="14" fillId="0" borderId="0" applyFont="0" applyFill="0" applyBorder="0" applyAlignment="0" applyProtection="0"/>
    <xf numFmtId="0" fontId="22" fillId="0" borderId="0" applyNumberFormat="0" applyBorder="0" applyProtection="0"/>
    <xf numFmtId="0" fontId="23" fillId="0" borderId="0"/>
    <xf numFmtId="0" fontId="24" fillId="0" borderId="0" applyNumberFormat="0" applyFill="0" applyBorder="0" applyAlignment="0" applyProtection="0"/>
  </cellStyleXfs>
  <cellXfs count="124">
    <xf numFmtId="0" fontId="0" fillId="0" borderId="0" xfId="0"/>
    <xf numFmtId="0" fontId="5" fillId="2" borderId="0" xfId="2" applyFont="1" applyFill="1"/>
    <xf numFmtId="0" fontId="6" fillId="2" borderId="0" xfId="2" applyFont="1" applyFill="1"/>
    <xf numFmtId="0" fontId="5" fillId="2" borderId="0" xfId="2" applyFont="1" applyFill="1" applyAlignment="1">
      <alignment horizontal="right"/>
    </xf>
    <xf numFmtId="3" fontId="8" fillId="2" borderId="0" xfId="2" applyNumberFormat="1" applyFont="1" applyFill="1" applyAlignment="1">
      <alignment wrapText="1"/>
    </xf>
    <xf numFmtId="0" fontId="8" fillId="2" borderId="0" xfId="2" applyFont="1" applyFill="1" applyAlignment="1">
      <alignment wrapText="1"/>
    </xf>
    <xf numFmtId="0" fontId="8" fillId="2" borderId="0" xfId="2" applyFont="1" applyFill="1"/>
    <xf numFmtId="0" fontId="3" fillId="2" borderId="0" xfId="2" applyFill="1"/>
    <xf numFmtId="0" fontId="11" fillId="2" borderId="0" xfId="2" applyFont="1" applyFill="1"/>
    <xf numFmtId="3" fontId="8" fillId="2" borderId="0" xfId="2" applyNumberFormat="1" applyFont="1" applyFill="1" applyAlignment="1">
      <alignment horizontal="right" wrapText="1"/>
    </xf>
    <xf numFmtId="9" fontId="8" fillId="2" borderId="0" xfId="4" applyFont="1" applyFill="1"/>
    <xf numFmtId="3" fontId="8" fillId="2" borderId="0" xfId="2" applyNumberFormat="1" applyFont="1" applyFill="1"/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left"/>
    </xf>
    <xf numFmtId="0" fontId="9" fillId="2" borderId="0" xfId="2" applyFont="1" applyFill="1" applyAlignment="1">
      <alignment horizontal="left"/>
    </xf>
    <xf numFmtId="0" fontId="8" fillId="2" borderId="0" xfId="3" applyFont="1" applyFill="1"/>
    <xf numFmtId="0" fontId="8" fillId="2" borderId="0" xfId="3" applyFont="1" applyFill="1" applyAlignment="1">
      <alignment wrapText="1"/>
    </xf>
    <xf numFmtId="0" fontId="0" fillId="2" borderId="0" xfId="0" applyFill="1"/>
    <xf numFmtId="1" fontId="8" fillId="2" borderId="0" xfId="2" applyNumberFormat="1" applyFont="1" applyFill="1"/>
    <xf numFmtId="0" fontId="13" fillId="2" borderId="0" xfId="2" applyFont="1" applyFill="1" applyAlignment="1">
      <alignment horizontal="left" vertical="top"/>
    </xf>
    <xf numFmtId="3" fontId="8" fillId="2" borderId="0" xfId="2" applyNumberFormat="1" applyFont="1" applyFill="1" applyAlignment="1">
      <alignment horizontal="right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right" wrapText="1"/>
    </xf>
    <xf numFmtId="9" fontId="8" fillId="2" borderId="0" xfId="4" applyFont="1" applyFill="1" applyBorder="1"/>
    <xf numFmtId="0" fontId="8" fillId="2" borderId="0" xfId="2" applyFont="1" applyFill="1" applyAlignment="1">
      <alignment horizontal="left" indent="1"/>
    </xf>
    <xf numFmtId="0" fontId="5" fillId="2" borderId="0" xfId="2" applyFont="1" applyFill="1" applyAlignment="1">
      <alignment horizontal="left" wrapText="1"/>
    </xf>
    <xf numFmtId="0" fontId="8" fillId="2" borderId="0" xfId="2" applyFont="1" applyFill="1" applyAlignment="1">
      <alignment horizontal="right" wrapText="1"/>
    </xf>
    <xf numFmtId="3" fontId="8" fillId="2" borderId="1" xfId="2" applyNumberFormat="1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5" fillId="2" borderId="0" xfId="2" applyFont="1" applyFill="1" applyAlignment="1">
      <alignment wrapText="1"/>
    </xf>
    <xf numFmtId="0" fontId="5" fillId="2" borderId="0" xfId="0" applyFont="1" applyFill="1"/>
    <xf numFmtId="164" fontId="0" fillId="2" borderId="0" xfId="0" applyNumberFormat="1" applyFill="1"/>
    <xf numFmtId="0" fontId="8" fillId="2" borderId="0" xfId="2" quotePrefix="1" applyFont="1" applyFill="1" applyAlignment="1">
      <alignment horizontal="left"/>
    </xf>
    <xf numFmtId="0" fontId="11" fillId="2" borderId="0" xfId="2" applyFont="1" applyFill="1" applyAlignment="1">
      <alignment wrapText="1"/>
    </xf>
    <xf numFmtId="0" fontId="5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11" fillId="2" borderId="0" xfId="2" applyFont="1" applyFill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8" fillId="0" borderId="0" xfId="2" applyFont="1"/>
    <xf numFmtId="0" fontId="14" fillId="0" borderId="0" xfId="0" applyFont="1" applyAlignment="1">
      <alignment horizontal="right"/>
    </xf>
    <xf numFmtId="0" fontId="9" fillId="2" borderId="0" xfId="2" applyFont="1" applyFill="1"/>
    <xf numFmtId="0" fontId="5" fillId="2" borderId="0" xfId="3" applyFont="1" applyFill="1"/>
    <xf numFmtId="0" fontId="11" fillId="2" borderId="0" xfId="3" applyFont="1" applyFill="1"/>
    <xf numFmtId="0" fontId="17" fillId="3" borderId="0" xfId="6" applyFont="1" applyFill="1"/>
    <xf numFmtId="0" fontId="17" fillId="3" borderId="0" xfId="6" applyFont="1" applyFill="1" applyAlignment="1">
      <alignment wrapText="1"/>
    </xf>
    <xf numFmtId="0" fontId="14" fillId="3" borderId="0" xfId="6" applyFill="1"/>
    <xf numFmtId="0" fontId="14" fillId="3" borderId="0" xfId="6" applyFill="1" applyAlignment="1">
      <alignment horizontal="right" indent="1"/>
    </xf>
    <xf numFmtId="0" fontId="18" fillId="3" borderId="0" xfId="6" applyFont="1" applyFill="1"/>
    <xf numFmtId="0" fontId="3" fillId="2" borderId="0" xfId="2" applyFill="1" applyAlignment="1">
      <alignment horizontal="center"/>
    </xf>
    <xf numFmtId="0" fontId="14" fillId="3" borderId="0" xfId="6" applyFill="1" applyAlignment="1">
      <alignment horizontal="right" wrapText="1"/>
    </xf>
    <xf numFmtId="9" fontId="0" fillId="2" borderId="0" xfId="4" applyFont="1" applyFill="1"/>
    <xf numFmtId="1" fontId="8" fillId="2" borderId="0" xfId="2" applyNumberFormat="1" applyFont="1" applyFill="1" applyAlignment="1">
      <alignment horizontal="right"/>
    </xf>
    <xf numFmtId="0" fontId="21" fillId="2" borderId="0" xfId="2" applyFont="1" applyFill="1"/>
    <xf numFmtId="0" fontId="20" fillId="2" borderId="0" xfId="2" applyFont="1" applyFill="1"/>
    <xf numFmtId="2" fontId="0" fillId="2" borderId="0" xfId="0" applyNumberFormat="1" applyFill="1"/>
    <xf numFmtId="0" fontId="14" fillId="3" borderId="0" xfId="6" applyFill="1" applyAlignment="1">
      <alignment horizontal="left" wrapText="1"/>
    </xf>
    <xf numFmtId="0" fontId="14" fillId="3" borderId="0" xfId="6" applyFill="1" applyAlignment="1">
      <alignment horizontal="left" vertical="top" wrapText="1"/>
    </xf>
    <xf numFmtId="0" fontId="11" fillId="2" borderId="0" xfId="2" applyFont="1" applyFill="1" applyAlignment="1">
      <alignment horizontal="left" vertical="top" wrapText="1"/>
    </xf>
    <xf numFmtId="1" fontId="3" fillId="2" borderId="0" xfId="2" applyNumberFormat="1" applyFill="1"/>
    <xf numFmtId="3" fontId="11" fillId="2" borderId="0" xfId="2" applyNumberFormat="1" applyFont="1" applyFill="1" applyAlignment="1">
      <alignment horizontal="left" vertical="center" wrapText="1"/>
    </xf>
    <xf numFmtId="3" fontId="11" fillId="2" borderId="0" xfId="2" applyNumberFormat="1" applyFont="1" applyFill="1" applyAlignment="1">
      <alignment horizontal="left" vertical="top" wrapText="1"/>
    </xf>
    <xf numFmtId="0" fontId="11" fillId="2" borderId="0" xfId="2" applyFont="1" applyFill="1" applyAlignment="1">
      <alignment horizontal="left" wrapText="1"/>
    </xf>
    <xf numFmtId="0" fontId="22" fillId="0" borderId="0" xfId="14" applyProtection="1"/>
    <xf numFmtId="0" fontId="23" fillId="0" borderId="0" xfId="15"/>
    <xf numFmtId="0" fontId="22" fillId="0" borderId="0" xfId="14" applyAlignment="1" applyProtection="1">
      <alignment horizontal="left" vertical="top" wrapText="1"/>
    </xf>
    <xf numFmtId="0" fontId="22" fillId="0" borderId="0" xfId="14" applyAlignment="1" applyProtection="1">
      <alignment horizontal="left" vertical="top"/>
    </xf>
    <xf numFmtId="0" fontId="16" fillId="0" borderId="0" xfId="14" applyFont="1" applyAlignment="1" applyProtection="1">
      <alignment horizontal="left" wrapText="1"/>
    </xf>
    <xf numFmtId="0" fontId="26" fillId="0" borderId="0" xfId="14" applyFont="1" applyProtection="1"/>
    <xf numFmtId="0" fontId="22" fillId="0" borderId="0" xfId="0" applyFont="1"/>
    <xf numFmtId="0" fontId="16" fillId="0" borderId="0" xfId="0" applyFont="1" applyAlignment="1">
      <alignment wrapText="1"/>
    </xf>
    <xf numFmtId="0" fontId="22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0" fontId="22" fillId="0" borderId="0" xfId="0" applyFont="1" applyAlignment="1">
      <alignment horizontal="right" wrapText="1"/>
    </xf>
    <xf numFmtId="166" fontId="16" fillId="0" borderId="0" xfId="0" applyNumberFormat="1" applyFont="1" applyAlignment="1">
      <alignment wrapText="1"/>
    </xf>
    <xf numFmtId="0" fontId="8" fillId="2" borderId="0" xfId="2" applyFont="1" applyFill="1" applyAlignment="1">
      <alignment horizontal="left" wrapText="1" indent="1"/>
    </xf>
    <xf numFmtId="3" fontId="8" fillId="2" borderId="0" xfId="2" applyNumberFormat="1" applyFont="1" applyFill="1" applyAlignment="1">
      <alignment horizontal="left" wrapText="1" indent="1"/>
    </xf>
    <xf numFmtId="0" fontId="25" fillId="0" borderId="0" xfId="0" applyFont="1"/>
    <xf numFmtId="0" fontId="8" fillId="0" borderId="0" xfId="0" applyFont="1"/>
    <xf numFmtId="0" fontId="22" fillId="0" borderId="0" xfId="14" quotePrefix="1" applyAlignment="1" applyProtection="1">
      <alignment horizontal="left" vertical="top" wrapText="1"/>
    </xf>
    <xf numFmtId="3" fontId="11" fillId="2" borderId="0" xfId="2" applyNumberFormat="1" applyFont="1" applyFill="1" applyAlignment="1">
      <alignment vertical="top" wrapText="1"/>
    </xf>
    <xf numFmtId="0" fontId="5" fillId="2" borderId="0" xfId="0" applyFont="1" applyFill="1" applyAlignment="1">
      <alignment horizontal="right"/>
    </xf>
    <xf numFmtId="9" fontId="8" fillId="2" borderId="0" xfId="4" applyFont="1" applyFill="1" applyBorder="1" applyAlignment="1">
      <alignment horizontal="right" wrapText="1"/>
    </xf>
    <xf numFmtId="165" fontId="8" fillId="2" borderId="0" xfId="5" applyNumberFormat="1" applyFont="1" applyFill="1" applyBorder="1"/>
    <xf numFmtId="0" fontId="5" fillId="2" borderId="0" xfId="2" applyFont="1" applyFill="1" applyAlignment="1">
      <alignment horizontal="left" indent="1"/>
    </xf>
    <xf numFmtId="0" fontId="16" fillId="0" borderId="0" xfId="0" applyFont="1" applyAlignment="1">
      <alignment horizontal="left" wrapText="1"/>
    </xf>
    <xf numFmtId="0" fontId="27" fillId="0" borderId="0" xfId="1" applyFont="1"/>
    <xf numFmtId="0" fontId="27" fillId="0" borderId="0" xfId="1" applyFont="1" applyAlignment="1">
      <alignment horizontal="left" wrapText="1"/>
    </xf>
    <xf numFmtId="0" fontId="27" fillId="2" borderId="0" xfId="1" applyFont="1" applyFill="1" applyBorder="1" applyAlignment="1">
      <alignment wrapText="1"/>
    </xf>
    <xf numFmtId="0" fontId="22" fillId="0" borderId="0" xfId="0" applyFont="1" applyAlignment="1">
      <alignment horizontal="left" wrapText="1"/>
    </xf>
    <xf numFmtId="0" fontId="26" fillId="0" borderId="0" xfId="14" applyFont="1" applyAlignment="1" applyProtection="1">
      <alignment wrapText="1"/>
    </xf>
    <xf numFmtId="0" fontId="28" fillId="0" borderId="0" xfId="14" applyFont="1" applyAlignment="1" applyProtection="1">
      <alignment wrapText="1"/>
    </xf>
    <xf numFmtId="0" fontId="22" fillId="0" borderId="0" xfId="14" applyAlignment="1" applyProtection="1">
      <alignment wrapText="1"/>
    </xf>
    <xf numFmtId="0" fontId="25" fillId="0" borderId="0" xfId="14" applyFont="1" applyAlignment="1" applyProtection="1">
      <alignment wrapText="1"/>
    </xf>
    <xf numFmtId="165" fontId="8" fillId="2" borderId="0" xfId="5" applyNumberFormat="1" applyFont="1" applyFill="1" applyBorder="1" applyAlignment="1">
      <alignment horizontal="right"/>
    </xf>
    <xf numFmtId="3" fontId="6" fillId="2" borderId="0" xfId="2" applyNumberFormat="1" applyFont="1" applyFill="1"/>
    <xf numFmtId="3" fontId="8" fillId="4" borderId="0" xfId="0" applyNumberFormat="1" applyFont="1" applyFill="1" applyAlignment="1">
      <alignment wrapText="1"/>
    </xf>
    <xf numFmtId="0" fontId="8" fillId="4" borderId="0" xfId="0" applyFont="1" applyFill="1" applyAlignment="1">
      <alignment wrapText="1"/>
    </xf>
    <xf numFmtId="0" fontId="8" fillId="4" borderId="0" xfId="0" applyFont="1" applyFill="1" applyAlignment="1">
      <alignment horizontal="right" wrapText="1"/>
    </xf>
    <xf numFmtId="3" fontId="8" fillId="4" borderId="0" xfId="0" applyNumberFormat="1" applyFont="1" applyFill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167" fontId="8" fillId="2" borderId="0" xfId="5" applyNumberFormat="1" applyFont="1" applyFill="1" applyBorder="1" applyAlignment="1">
      <alignment horizontal="right"/>
    </xf>
    <xf numFmtId="0" fontId="0" fillId="5" borderId="0" xfId="0" applyFill="1"/>
    <xf numFmtId="0" fontId="29" fillId="5" borderId="0" xfId="0" applyFont="1" applyFill="1" applyAlignment="1">
      <alignment horizontal="right" vertical="center" wrapText="1"/>
    </xf>
    <xf numFmtId="0" fontId="29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0" fillId="5" borderId="0" xfId="0" applyFont="1" applyFill="1" applyAlignment="1">
      <alignment horizontal="right" vertical="center" wrapText="1"/>
    </xf>
    <xf numFmtId="9" fontId="8" fillId="2" borderId="0" xfId="4" applyFont="1" applyFill="1" applyAlignment="1">
      <alignment horizontal="right"/>
    </xf>
    <xf numFmtId="165" fontId="8" fillId="2" borderId="0" xfId="5" applyNumberFormat="1" applyFont="1" applyFill="1" applyBorder="1" applyAlignment="1">
      <alignment horizontal="right" indent="3"/>
    </xf>
    <xf numFmtId="9" fontId="8" fillId="2" borderId="0" xfId="4" applyFont="1" applyFill="1" applyBorder="1" applyAlignment="1">
      <alignment horizontal="right"/>
    </xf>
    <xf numFmtId="0" fontId="5" fillId="2" borderId="2" xfId="2" applyFont="1" applyFill="1" applyBorder="1" applyAlignment="1">
      <alignment wrapText="1"/>
    </xf>
    <xf numFmtId="0" fontId="5" fillId="2" borderId="2" xfId="2" applyFont="1" applyFill="1" applyBorder="1" applyAlignment="1">
      <alignment horizontal="right" wrapText="1"/>
    </xf>
    <xf numFmtId="165" fontId="8" fillId="0" borderId="0" xfId="5" applyNumberFormat="1" applyFont="1" applyFill="1" applyBorder="1" applyAlignment="1">
      <alignment horizontal="right"/>
    </xf>
    <xf numFmtId="0" fontId="6" fillId="0" borderId="0" xfId="2" applyFont="1"/>
    <xf numFmtId="0" fontId="14" fillId="3" borderId="0" xfId="6" applyFill="1" applyAlignment="1">
      <alignment horizontal="left" wrapText="1"/>
    </xf>
    <xf numFmtId="0" fontId="17" fillId="3" borderId="0" xfId="6" applyFont="1" applyFill="1" applyAlignment="1">
      <alignment horizontal="left" vertical="top" wrapText="1"/>
    </xf>
    <xf numFmtId="0" fontId="14" fillId="3" borderId="0" xfId="6" applyFill="1" applyAlignment="1">
      <alignment horizontal="left" vertical="top" wrapText="1"/>
    </xf>
    <xf numFmtId="0" fontId="5" fillId="2" borderId="0" xfId="2" applyFont="1" applyFill="1" applyAlignment="1">
      <alignment horizontal="center"/>
    </xf>
    <xf numFmtId="0" fontId="11" fillId="2" borderId="0" xfId="2" applyFont="1" applyFill="1" applyAlignment="1">
      <alignment horizontal="left" vertical="top" wrapText="1"/>
    </xf>
    <xf numFmtId="43" fontId="11" fillId="2" borderId="0" xfId="2" applyNumberFormat="1" applyFont="1" applyFill="1" applyAlignment="1">
      <alignment horizontal="left" vertical="top" wrapText="1"/>
    </xf>
    <xf numFmtId="165" fontId="11" fillId="2" borderId="0" xfId="2" applyNumberFormat="1" applyFont="1" applyFill="1" applyAlignment="1">
      <alignment horizontal="left" vertical="top" wrapText="1"/>
    </xf>
    <xf numFmtId="0" fontId="12" fillId="2" borderId="0" xfId="2" applyFont="1" applyFill="1" applyAlignment="1">
      <alignment horizontal="center"/>
    </xf>
    <xf numFmtId="3" fontId="11" fillId="2" borderId="0" xfId="2" applyNumberFormat="1" applyFont="1" applyFill="1" applyAlignment="1">
      <alignment horizontal="left" vertical="top" wrapText="1"/>
    </xf>
  </cellXfs>
  <cellStyles count="17">
    <cellStyle name="Comma" xfId="5" builtinId="3"/>
    <cellStyle name="Hyperlink" xfId="1" builtinId="8"/>
    <cellStyle name="Hyperlink 2" xfId="9" xr:uid="{C26E18A3-33F7-4043-87A0-5D3E811AF7F8}"/>
    <cellStyle name="Hyperlink 2 2" xfId="16" xr:uid="{5425681A-6F2B-4F54-96BE-C9D2C8C66783}"/>
    <cellStyle name="Hyperlink 3" xfId="8" xr:uid="{A42CE19B-08A3-4C5A-A45D-92C76E771217}"/>
    <cellStyle name="Normal" xfId="0" builtinId="0"/>
    <cellStyle name="Normal 2" xfId="6" xr:uid="{E74716E6-E438-4AC9-893A-5C99CEDF9EF5}"/>
    <cellStyle name="Normal 2 2" xfId="11" xr:uid="{E38A80DA-3501-4D2B-A53B-589AF6F29386}"/>
    <cellStyle name="Normal 2 2 2" xfId="14" xr:uid="{87C1980C-AD14-463A-B1F4-602D6888F687}"/>
    <cellStyle name="Normal 2 3" xfId="10" xr:uid="{68E1906C-C4FE-43F7-B177-503FD1AAB689}"/>
    <cellStyle name="Normal 3" xfId="15" xr:uid="{BBFE9176-6657-443B-86DB-D23F8F108A9D}"/>
    <cellStyle name="Normal 4" xfId="12" xr:uid="{178B2F8F-F031-4C3D-9D76-72933FEC3056}"/>
    <cellStyle name="Normal_MAPPA Annual Report tables 11-12 v 12-13" xfId="2" xr:uid="{00000000-0005-0000-0000-000004000000}"/>
    <cellStyle name="Normal_MAPPA Annual Report tables 2012-13 v1" xfId="3" xr:uid="{00000000-0005-0000-0000-000005000000}"/>
    <cellStyle name="Percent" xfId="4" builtinId="5"/>
    <cellStyle name="Percent 2" xfId="13" xr:uid="{FF2F0E18-0A8B-4C43-AE04-D4F9EE67B2A1}"/>
    <cellStyle name="Percent 3" xfId="7" xr:uid="{8EB5AE9E-31DD-420E-A3BA-F2BDEA5AA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D5254A-4295-4D3F-ADAC-48B71730719F}" name="notes4" displayName="notes4" ref="A4:B22" totalsRowShown="0">
  <tableColumns count="2">
    <tableColumn id="1" xr3:uid="{5E8B1017-AD7F-465E-A760-B5B8AFD83470}" name="Note"/>
    <tableColumn id="2" xr3:uid="{F4A115E9-6282-44FA-9D96-976D005FF967}" name="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v.uk/government/collections/offender-management-statistics-quarterly" TargetMode="External"/><Relationship Id="rId1" Type="http://schemas.openxmlformats.org/officeDocument/2006/relationships/hyperlink" Target="https://www.gov.uk/government/organisations/ministry-of-justice/about/media-enquirie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CFA0-2087-4157-A15E-7E435A71A119}">
  <dimension ref="A1:A32"/>
  <sheetViews>
    <sheetView showGridLines="0" tabSelected="1" workbookViewId="0"/>
  </sheetViews>
  <sheetFormatPr defaultColWidth="14.6640625" defaultRowHeight="15"/>
  <cols>
    <col min="1" max="1" width="229.88671875" style="62" customWidth="1"/>
    <col min="2" max="2" width="14.6640625" style="62" customWidth="1"/>
    <col min="3" max="16384" width="14.6640625" style="62"/>
  </cols>
  <sheetData>
    <row r="1" spans="1:1" ht="21" customHeight="1">
      <c r="A1" s="89" t="s">
        <v>182</v>
      </c>
    </row>
    <row r="2" spans="1:1" ht="34.200000000000003" customHeight="1">
      <c r="A2" s="90" t="s">
        <v>4</v>
      </c>
    </row>
    <row r="3" spans="1:1">
      <c r="A3" s="91" t="s">
        <v>5</v>
      </c>
    </row>
    <row r="4" spans="1:1">
      <c r="A4" s="92" t="s">
        <v>6</v>
      </c>
    </row>
    <row r="5" spans="1:1" ht="34.200000000000003" customHeight="1">
      <c r="A5" s="90" t="s">
        <v>2</v>
      </c>
    </row>
    <row r="6" spans="1:1" ht="15" customHeight="1">
      <c r="A6" s="91" t="s">
        <v>148</v>
      </c>
    </row>
    <row r="7" spans="1:1" ht="34.200000000000003" customHeight="1">
      <c r="A7" s="90" t="s">
        <v>119</v>
      </c>
    </row>
    <row r="8" spans="1:1">
      <c r="A8" s="91" t="s">
        <v>1</v>
      </c>
    </row>
    <row r="9" spans="1:1" ht="34.200000000000003" customHeight="1">
      <c r="A9" s="90" t="s">
        <v>120</v>
      </c>
    </row>
    <row r="10" spans="1:1">
      <c r="A10" s="91" t="s">
        <v>149</v>
      </c>
    </row>
    <row r="11" spans="1:1" ht="34.200000000000003" customHeight="1">
      <c r="A11" s="90" t="s">
        <v>121</v>
      </c>
    </row>
    <row r="12" spans="1:1" ht="15" customHeight="1">
      <c r="A12" s="91" t="s">
        <v>122</v>
      </c>
    </row>
    <row r="13" spans="1:1" ht="34.200000000000003" customHeight="1">
      <c r="A13" s="90" t="s">
        <v>123</v>
      </c>
    </row>
    <row r="14" spans="1:1">
      <c r="A14" s="91" t="s">
        <v>124</v>
      </c>
    </row>
    <row r="15" spans="1:1">
      <c r="A15" s="91" t="s">
        <v>125</v>
      </c>
    </row>
    <row r="16" spans="1:1">
      <c r="A16" s="91" t="s">
        <v>126</v>
      </c>
    </row>
    <row r="17" spans="1:1">
      <c r="A17" s="91" t="s">
        <v>127</v>
      </c>
    </row>
    <row r="18" spans="1:1" ht="34.200000000000003" customHeight="1">
      <c r="A18" s="90" t="s">
        <v>128</v>
      </c>
    </row>
    <row r="19" spans="1:1">
      <c r="A19" s="91" t="s">
        <v>129</v>
      </c>
    </row>
    <row r="20" spans="1:1" ht="34.200000000000003" customHeight="1">
      <c r="A20" s="90" t="s">
        <v>3</v>
      </c>
    </row>
    <row r="21" spans="1:1">
      <c r="A21" s="91" t="s">
        <v>130</v>
      </c>
    </row>
    <row r="22" spans="1:1" ht="34.200000000000003" customHeight="1">
      <c r="A22" s="90" t="s">
        <v>131</v>
      </c>
    </row>
    <row r="23" spans="1:1" ht="31.05" customHeight="1">
      <c r="A23" s="91" t="s">
        <v>183</v>
      </c>
    </row>
    <row r="24" spans="1:1">
      <c r="A24" s="91" t="s">
        <v>184</v>
      </c>
    </row>
    <row r="25" spans="1:1">
      <c r="A25" s="91" t="s">
        <v>7</v>
      </c>
    </row>
    <row r="26" spans="1:1" ht="34.200000000000003" customHeight="1">
      <c r="A26" s="90" t="s">
        <v>132</v>
      </c>
    </row>
    <row r="27" spans="1:1">
      <c r="A27" s="91" t="s">
        <v>133</v>
      </c>
    </row>
    <row r="28" spans="1:1">
      <c r="A28" s="92" t="s">
        <v>134</v>
      </c>
    </row>
    <row r="29" spans="1:1" ht="34.200000000000003" customHeight="1">
      <c r="A29" s="90" t="s">
        <v>135</v>
      </c>
    </row>
    <row r="30" spans="1:1">
      <c r="A30" s="91" t="s">
        <v>138</v>
      </c>
    </row>
    <row r="31" spans="1:1" ht="34.200000000000003" customHeight="1">
      <c r="A31" s="90" t="s">
        <v>136</v>
      </c>
    </row>
    <row r="32" spans="1:1">
      <c r="A32" s="91" t="s">
        <v>137</v>
      </c>
    </row>
  </sheetData>
  <hyperlinks>
    <hyperlink ref="A28" r:id="rId1" xr:uid="{3ECA397E-AD1D-465A-918E-5CE559904FE6}"/>
    <hyperlink ref="A4" r:id="rId2" display="Link to 'Offender Management Statistics Quarterly' (opens in a new window)" xr:uid="{2C4F37BD-ED34-4BC5-BC8C-78ADBD810183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showGridLines="0" zoomScaleNormal="100" workbookViewId="0"/>
  </sheetViews>
  <sheetFormatPr defaultColWidth="9.109375" defaultRowHeight="15"/>
  <cols>
    <col min="1" max="1" width="19.33203125" style="6" customWidth="1"/>
    <col min="2" max="4" width="22.6640625" style="6" customWidth="1"/>
    <col min="5" max="5" width="5.109375" style="6" customWidth="1"/>
    <col min="6" max="6" width="10.88671875" style="6" customWidth="1"/>
    <col min="7" max="16384" width="9.109375" style="6"/>
  </cols>
  <sheetData>
    <row r="1" spans="1:6" ht="15.6">
      <c r="A1" s="1" t="s">
        <v>57</v>
      </c>
      <c r="B1" s="1"/>
      <c r="C1" s="1"/>
      <c r="D1" s="1"/>
      <c r="E1" s="1"/>
      <c r="F1" s="1"/>
    </row>
    <row r="2" spans="1:6" ht="15.6">
      <c r="A2" s="68" t="s">
        <v>80</v>
      </c>
      <c r="B2" s="25"/>
      <c r="C2" s="25"/>
      <c r="D2" s="25"/>
      <c r="E2" s="25"/>
      <c r="F2" s="25"/>
    </row>
    <row r="3" spans="1:6" ht="15.6">
      <c r="A3" s="68"/>
      <c r="B3" s="25"/>
      <c r="C3" s="25"/>
      <c r="D3" s="25"/>
      <c r="E3" s="25"/>
      <c r="F3" s="25"/>
    </row>
    <row r="4" spans="1:6" ht="15.6">
      <c r="A4" s="85" t="str">
        <f>HYPERLINK("#'Contents'!A1", "Link to Contents tab")</f>
        <v>Link to Contents tab</v>
      </c>
      <c r="B4" s="25"/>
      <c r="C4" s="25"/>
      <c r="D4" s="25"/>
      <c r="E4" s="25"/>
      <c r="F4" s="25"/>
    </row>
    <row r="5" spans="1:6">
      <c r="A5" s="77" t="s">
        <v>83</v>
      </c>
    </row>
    <row r="6" spans="1:6" ht="46.95" customHeight="1">
      <c r="A6" s="25" t="s">
        <v>35</v>
      </c>
      <c r="B6" s="22" t="s">
        <v>105</v>
      </c>
      <c r="C6" s="3" t="s">
        <v>58</v>
      </c>
      <c r="D6" s="22" t="s">
        <v>106</v>
      </c>
    </row>
    <row r="7" spans="1:6" ht="25.2" customHeight="1">
      <c r="A7" s="5" t="s">
        <v>36</v>
      </c>
      <c r="B7" s="4">
        <v>1114</v>
      </c>
      <c r="C7" s="4">
        <v>62</v>
      </c>
      <c r="D7" s="4">
        <v>3</v>
      </c>
    </row>
    <row r="8" spans="1:6" ht="16.5" customHeight="1">
      <c r="A8" s="5" t="s">
        <v>37</v>
      </c>
      <c r="B8" s="4">
        <v>1440</v>
      </c>
      <c r="C8" s="4">
        <v>70</v>
      </c>
      <c r="D8" s="4">
        <v>1</v>
      </c>
    </row>
    <row r="9" spans="1:6" ht="16.5" customHeight="1">
      <c r="A9" s="5" t="s">
        <v>38</v>
      </c>
      <c r="B9" s="4">
        <v>1512</v>
      </c>
      <c r="C9" s="4">
        <v>72</v>
      </c>
      <c r="D9" s="4">
        <v>12</v>
      </c>
    </row>
    <row r="10" spans="1:6" ht="16.5" customHeight="1">
      <c r="A10" s="5" t="s">
        <v>39</v>
      </c>
      <c r="B10" s="4">
        <v>1862</v>
      </c>
      <c r="C10" s="4">
        <v>67</v>
      </c>
      <c r="D10" s="4">
        <v>15</v>
      </c>
    </row>
    <row r="11" spans="1:6" ht="16.5" customHeight="1">
      <c r="A11" s="6" t="s">
        <v>40</v>
      </c>
      <c r="B11" s="11">
        <v>2438</v>
      </c>
      <c r="C11" s="11">
        <v>74</v>
      </c>
      <c r="D11" s="11">
        <v>22</v>
      </c>
      <c r="F11" s="10"/>
    </row>
    <row r="12" spans="1:6" ht="16.5" customHeight="1">
      <c r="A12" s="6" t="s">
        <v>41</v>
      </c>
      <c r="B12" s="11">
        <v>2658</v>
      </c>
      <c r="C12" s="11">
        <v>92</v>
      </c>
      <c r="D12" s="11">
        <v>14</v>
      </c>
    </row>
    <row r="13" spans="1:6">
      <c r="A13" s="6" t="s">
        <v>42</v>
      </c>
      <c r="B13" s="11">
        <v>3064</v>
      </c>
      <c r="C13" s="11">
        <v>87</v>
      </c>
      <c r="D13" s="11">
        <v>13</v>
      </c>
    </row>
    <row r="14" spans="1:6">
      <c r="A14" s="6" t="s">
        <v>43</v>
      </c>
      <c r="B14" s="11">
        <v>3243</v>
      </c>
      <c r="C14" s="11">
        <v>116</v>
      </c>
      <c r="D14" s="11">
        <v>11</v>
      </c>
    </row>
    <row r="15" spans="1:6">
      <c r="A15" s="6" t="s">
        <v>44</v>
      </c>
      <c r="B15" s="11">
        <v>3706</v>
      </c>
      <c r="C15" s="6">
        <v>137</v>
      </c>
      <c r="D15" s="11">
        <v>4</v>
      </c>
    </row>
    <row r="16" spans="1:6">
      <c r="A16" s="6" t="s">
        <v>161</v>
      </c>
      <c r="B16" s="11">
        <v>3873</v>
      </c>
      <c r="C16" s="6">
        <v>104</v>
      </c>
      <c r="D16" s="11">
        <v>8</v>
      </c>
    </row>
    <row r="17" spans="1:4">
      <c r="A17" s="6" t="s">
        <v>46</v>
      </c>
      <c r="B17" s="11">
        <v>5931</v>
      </c>
      <c r="C17" s="6">
        <v>117</v>
      </c>
      <c r="D17" s="11">
        <v>4</v>
      </c>
    </row>
    <row r="18" spans="1:4">
      <c r="A18" s="6" t="s">
        <v>47</v>
      </c>
      <c r="B18" s="11">
        <v>5551</v>
      </c>
      <c r="C18" s="6">
        <v>97</v>
      </c>
      <c r="D18" s="11">
        <v>11</v>
      </c>
    </row>
    <row r="19" spans="1:4">
      <c r="A19" s="6" t="s">
        <v>48</v>
      </c>
      <c r="B19" s="11">
        <v>4598</v>
      </c>
      <c r="C19" s="6">
        <v>127</v>
      </c>
      <c r="D19" s="11">
        <v>5</v>
      </c>
    </row>
    <row r="20" spans="1:4">
      <c r="A20" s="6" t="s">
        <v>49</v>
      </c>
      <c r="B20" s="11">
        <v>4395</v>
      </c>
      <c r="C20" s="6">
        <v>66</v>
      </c>
      <c r="D20" s="11">
        <v>7</v>
      </c>
    </row>
    <row r="21" spans="1:4">
      <c r="A21" s="6" t="s">
        <v>50</v>
      </c>
      <c r="B21" s="11">
        <v>4325</v>
      </c>
      <c r="C21" s="6">
        <v>81</v>
      </c>
      <c r="D21" s="11">
        <v>11</v>
      </c>
    </row>
    <row r="22" spans="1:4">
      <c r="A22" s="6" t="s">
        <v>51</v>
      </c>
      <c r="B22" s="11">
        <v>5753</v>
      </c>
      <c r="C22" s="11">
        <v>113</v>
      </c>
      <c r="D22" s="11">
        <v>14</v>
      </c>
    </row>
    <row r="23" spans="1:4">
      <c r="A23" s="6" t="s">
        <v>52</v>
      </c>
      <c r="B23" s="11">
        <v>5653</v>
      </c>
      <c r="C23" s="11">
        <v>137</v>
      </c>
      <c r="D23" s="11">
        <v>9</v>
      </c>
    </row>
    <row r="24" spans="1:4">
      <c r="A24" s="6" t="s">
        <v>64</v>
      </c>
      <c r="B24" s="11">
        <v>6093</v>
      </c>
      <c r="C24" s="11">
        <v>125</v>
      </c>
      <c r="D24" s="11">
        <v>20</v>
      </c>
    </row>
    <row r="25" spans="1:4">
      <c r="A25" s="6" t="s">
        <v>170</v>
      </c>
      <c r="B25" s="11">
        <v>7221</v>
      </c>
      <c r="C25" s="11">
        <v>132</v>
      </c>
      <c r="D25" s="11">
        <v>10</v>
      </c>
    </row>
    <row r="26" spans="1:4" ht="15.6">
      <c r="A26" s="2"/>
      <c r="B26" s="10"/>
      <c r="C26" s="10"/>
      <c r="D26" s="10"/>
    </row>
    <row r="28" spans="1:4">
      <c r="C28" s="10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8"/>
  <sheetViews>
    <sheetView showGridLines="0" zoomScaleNormal="100" workbookViewId="0"/>
  </sheetViews>
  <sheetFormatPr defaultColWidth="9.109375" defaultRowHeight="12.6"/>
  <cols>
    <col min="1" max="1" width="12.6640625" style="17" customWidth="1"/>
    <col min="2" max="4" width="12.5546875" style="17" customWidth="1"/>
    <col min="5" max="16384" width="9.109375" style="17"/>
  </cols>
  <sheetData>
    <row r="1" spans="1:4" ht="15.6">
      <c r="A1" s="1" t="s">
        <v>174</v>
      </c>
    </row>
    <row r="2" spans="1:4" ht="15">
      <c r="A2" s="68" t="s">
        <v>80</v>
      </c>
    </row>
    <row r="3" spans="1:4" ht="15">
      <c r="A3" s="68"/>
    </row>
    <row r="4" spans="1:4" ht="15">
      <c r="A4" s="85" t="str">
        <f>HYPERLINK("#'Contents'!A1", "Link to Contents tab")</f>
        <v>Link to Contents tab</v>
      </c>
    </row>
    <row r="5" spans="1:4" ht="15">
      <c r="A5" s="77" t="s">
        <v>83</v>
      </c>
    </row>
    <row r="6" spans="1:4" ht="46.95" customHeight="1">
      <c r="A6" s="29" t="s">
        <v>35</v>
      </c>
      <c r="B6" s="22" t="s">
        <v>11</v>
      </c>
      <c r="C6" s="22" t="s">
        <v>12</v>
      </c>
      <c r="D6" s="80" t="s">
        <v>13</v>
      </c>
    </row>
    <row r="7" spans="1:4" ht="25.2" customHeight="1">
      <c r="A7" s="13" t="s">
        <v>36</v>
      </c>
      <c r="B7" s="93">
        <v>1566</v>
      </c>
      <c r="C7" s="93">
        <v>218</v>
      </c>
      <c r="D7" s="93">
        <v>1784</v>
      </c>
    </row>
    <row r="8" spans="1:4" ht="15">
      <c r="A8" s="13" t="s">
        <v>37</v>
      </c>
      <c r="B8" s="93">
        <v>1451</v>
      </c>
      <c r="C8" s="93">
        <v>208</v>
      </c>
      <c r="D8" s="93">
        <v>1659</v>
      </c>
    </row>
    <row r="9" spans="1:4" ht="15">
      <c r="A9" s="13" t="s">
        <v>38</v>
      </c>
      <c r="B9" s="93">
        <v>1297</v>
      </c>
      <c r="C9" s="93">
        <v>117</v>
      </c>
      <c r="D9" s="93">
        <v>1414</v>
      </c>
    </row>
    <row r="10" spans="1:4" ht="15">
      <c r="A10" s="13" t="s">
        <v>39</v>
      </c>
      <c r="B10" s="93">
        <v>997</v>
      </c>
      <c r="C10" s="93">
        <v>119</v>
      </c>
      <c r="D10" s="93">
        <v>1116</v>
      </c>
    </row>
    <row r="11" spans="1:4" ht="15">
      <c r="A11" s="13" t="s">
        <v>40</v>
      </c>
      <c r="B11" s="93">
        <v>886</v>
      </c>
      <c r="C11" s="93">
        <v>122</v>
      </c>
      <c r="D11" s="93">
        <v>1008</v>
      </c>
    </row>
    <row r="12" spans="1:4" ht="15">
      <c r="A12" s="6" t="s">
        <v>41</v>
      </c>
      <c r="B12" s="93">
        <v>786</v>
      </c>
      <c r="C12" s="93">
        <v>91</v>
      </c>
      <c r="D12" s="93">
        <v>877</v>
      </c>
    </row>
    <row r="13" spans="1:4" ht="15">
      <c r="A13" s="6" t="s">
        <v>42</v>
      </c>
      <c r="B13" s="93">
        <v>803</v>
      </c>
      <c r="C13" s="93">
        <v>100</v>
      </c>
      <c r="D13" s="93">
        <v>903</v>
      </c>
    </row>
    <row r="14" spans="1:4" ht="15">
      <c r="A14" s="6" t="s">
        <v>43</v>
      </c>
      <c r="B14" s="93">
        <v>762</v>
      </c>
      <c r="C14" s="93">
        <v>88</v>
      </c>
      <c r="D14" s="93">
        <v>850</v>
      </c>
    </row>
    <row r="15" spans="1:4" ht="15">
      <c r="A15" s="6" t="s">
        <v>44</v>
      </c>
      <c r="B15" s="93">
        <v>607</v>
      </c>
      <c r="C15" s="93">
        <v>77</v>
      </c>
      <c r="D15" s="93">
        <v>684</v>
      </c>
    </row>
    <row r="16" spans="1:4" ht="15">
      <c r="A16" s="6" t="s">
        <v>45</v>
      </c>
      <c r="B16" s="93">
        <v>705</v>
      </c>
      <c r="C16" s="93">
        <v>60</v>
      </c>
      <c r="D16" s="93">
        <v>765</v>
      </c>
    </row>
    <row r="17" spans="1:12" ht="15">
      <c r="A17" s="6" t="s">
        <v>46</v>
      </c>
      <c r="B17" s="93">
        <v>625</v>
      </c>
      <c r="C17" s="93">
        <v>72</v>
      </c>
      <c r="D17" s="93">
        <v>697</v>
      </c>
    </row>
    <row r="18" spans="1:12" ht="15">
      <c r="A18" s="6" t="s">
        <v>47</v>
      </c>
      <c r="B18" s="93">
        <v>521</v>
      </c>
      <c r="C18" s="93">
        <v>66</v>
      </c>
      <c r="D18" s="93">
        <v>587</v>
      </c>
    </row>
    <row r="19" spans="1:12" ht="15">
      <c r="A19" s="6" t="s">
        <v>48</v>
      </c>
      <c r="B19" s="93">
        <v>616</v>
      </c>
      <c r="C19" s="93">
        <v>81</v>
      </c>
      <c r="D19" s="93">
        <v>697</v>
      </c>
    </row>
    <row r="20" spans="1:12" ht="15">
      <c r="A20" s="6" t="s">
        <v>49</v>
      </c>
      <c r="B20" s="93">
        <v>633</v>
      </c>
      <c r="C20" s="93">
        <v>90</v>
      </c>
      <c r="D20" s="93">
        <v>723</v>
      </c>
    </row>
    <row r="21" spans="1:12" ht="15">
      <c r="A21" s="6" t="s">
        <v>50</v>
      </c>
      <c r="B21" s="93">
        <v>693</v>
      </c>
      <c r="C21" s="93">
        <v>92</v>
      </c>
      <c r="D21" s="93">
        <v>785</v>
      </c>
    </row>
    <row r="22" spans="1:12" ht="15">
      <c r="A22" s="6" t="s">
        <v>51</v>
      </c>
      <c r="B22" s="93">
        <v>781</v>
      </c>
      <c r="C22" s="93">
        <v>93</v>
      </c>
      <c r="D22" s="93">
        <v>874</v>
      </c>
    </row>
    <row r="23" spans="1:12" ht="15">
      <c r="A23" s="6" t="s">
        <v>52</v>
      </c>
      <c r="B23" s="93">
        <v>882</v>
      </c>
      <c r="C23" s="93">
        <v>155</v>
      </c>
      <c r="D23" s="109">
        <v>1037</v>
      </c>
    </row>
    <row r="24" spans="1:12" ht="15">
      <c r="A24" s="6" t="s">
        <v>64</v>
      </c>
      <c r="B24" s="93">
        <v>967</v>
      </c>
      <c r="C24" s="93">
        <v>137</v>
      </c>
      <c r="D24" s="109">
        <f>SUM(B24:C24)</f>
        <v>1104</v>
      </c>
      <c r="E24" s="50"/>
    </row>
    <row r="25" spans="1:12" ht="15">
      <c r="A25" s="6" t="s">
        <v>170</v>
      </c>
      <c r="B25" s="93">
        <v>1091</v>
      </c>
      <c r="C25" s="93">
        <v>158</v>
      </c>
      <c r="D25" s="109">
        <v>1249</v>
      </c>
      <c r="I25" s="102"/>
      <c r="J25" s="102"/>
      <c r="K25" s="102"/>
      <c r="L25" s="102"/>
    </row>
    <row r="26" spans="1:12">
      <c r="D26" s="31"/>
      <c r="I26" s="102"/>
      <c r="J26" s="107"/>
      <c r="K26" s="107"/>
      <c r="L26" s="107"/>
    </row>
    <row r="28" spans="1:12">
      <c r="D28" s="54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showGridLines="0" zoomScaleNormal="100" workbookViewId="0"/>
  </sheetViews>
  <sheetFormatPr defaultColWidth="9.109375" defaultRowHeight="12.6"/>
  <cols>
    <col min="1" max="1" width="17.109375" style="17" customWidth="1"/>
    <col min="2" max="2" width="22.5546875" style="17" customWidth="1"/>
    <col min="3" max="5" width="20.6640625" style="17" customWidth="1"/>
    <col min="6" max="9" width="9.109375" style="17"/>
    <col min="10" max="10" width="13.109375" style="17" bestFit="1" customWidth="1"/>
    <col min="11" max="16384" width="9.109375" style="17"/>
  </cols>
  <sheetData>
    <row r="1" spans="1:5" ht="15.6">
      <c r="A1" s="1" t="s">
        <v>177</v>
      </c>
      <c r="B1" s="1"/>
      <c r="C1" s="5"/>
      <c r="D1" s="6"/>
      <c r="E1" s="6"/>
    </row>
    <row r="2" spans="1:5" ht="15.6">
      <c r="A2" s="68" t="s">
        <v>80</v>
      </c>
      <c r="B2" s="1"/>
      <c r="C2" s="5"/>
      <c r="D2" s="6"/>
      <c r="E2" s="6"/>
    </row>
    <row r="3" spans="1:5" ht="15.6">
      <c r="A3" s="68"/>
      <c r="B3" s="1"/>
      <c r="C3" s="5"/>
      <c r="D3" s="6"/>
      <c r="E3" s="6"/>
    </row>
    <row r="4" spans="1:5" ht="15.6">
      <c r="A4" s="85" t="str">
        <f>HYPERLINK("#'Contents'!A1", "Link to Contents tab")</f>
        <v>Link to Contents tab</v>
      </c>
      <c r="B4" s="1"/>
      <c r="C4" s="5"/>
      <c r="D4" s="6"/>
      <c r="E4" s="6"/>
    </row>
    <row r="5" spans="1:5" ht="15.6">
      <c r="A5" s="77" t="s">
        <v>83</v>
      </c>
      <c r="B5" s="1"/>
      <c r="C5" s="5"/>
      <c r="D5" s="6"/>
      <c r="E5" s="6"/>
    </row>
    <row r="6" spans="1:5" ht="46.8">
      <c r="A6" s="21" t="s">
        <v>109</v>
      </c>
      <c r="B6" s="21" t="s">
        <v>108</v>
      </c>
      <c r="C6" s="22" t="s">
        <v>59</v>
      </c>
      <c r="D6" s="22" t="s">
        <v>56</v>
      </c>
      <c r="E6" s="22" t="s">
        <v>60</v>
      </c>
    </row>
    <row r="7" spans="1:5" ht="25.2" customHeight="1">
      <c r="A7" s="6" t="s">
        <v>67</v>
      </c>
      <c r="B7" s="6" t="s">
        <v>107</v>
      </c>
      <c r="C7" s="20">
        <f>SUM(C8:C9)</f>
        <v>1249</v>
      </c>
      <c r="D7" s="20">
        <f>SUM(D8:D9)</f>
        <v>4934</v>
      </c>
      <c r="E7" s="110">
        <f>C7/D7</f>
        <v>0.2531414673692744</v>
      </c>
    </row>
    <row r="8" spans="1:5" ht="15">
      <c r="A8" s="6" t="s">
        <v>67</v>
      </c>
      <c r="B8" s="6" t="s">
        <v>11</v>
      </c>
      <c r="C8" s="20">
        <v>1091</v>
      </c>
      <c r="D8" s="20">
        <v>4353</v>
      </c>
      <c r="E8" s="110">
        <f t="shared" ref="E8:E21" si="0">C8/D8</f>
        <v>0.25063174821961864</v>
      </c>
    </row>
    <row r="9" spans="1:5" ht="15">
      <c r="A9" s="6" t="s">
        <v>67</v>
      </c>
      <c r="B9" s="6" t="s">
        <v>12</v>
      </c>
      <c r="C9" s="20">
        <v>158</v>
      </c>
      <c r="D9" s="20">
        <v>581</v>
      </c>
      <c r="E9" s="110">
        <f t="shared" si="0"/>
        <v>0.27194492254733221</v>
      </c>
    </row>
    <row r="10" spans="1:5" ht="25.2" customHeight="1">
      <c r="A10" s="6" t="s">
        <v>8</v>
      </c>
      <c r="B10" s="6" t="s">
        <v>107</v>
      </c>
      <c r="C10" s="20">
        <f>SUM(C11:C12)</f>
        <v>330</v>
      </c>
      <c r="D10" s="20">
        <f>SUM(D11:D12)</f>
        <v>1337</v>
      </c>
      <c r="E10" s="110">
        <f t="shared" si="0"/>
        <v>0.24682124158563948</v>
      </c>
    </row>
    <row r="11" spans="1:5" ht="15">
      <c r="A11" s="6" t="s">
        <v>8</v>
      </c>
      <c r="B11" s="6" t="s">
        <v>11</v>
      </c>
      <c r="C11" s="20">
        <v>277</v>
      </c>
      <c r="D11" s="20">
        <v>1183</v>
      </c>
      <c r="E11" s="110">
        <f t="shared" si="0"/>
        <v>0.23415046491969568</v>
      </c>
    </row>
    <row r="12" spans="1:5" ht="15">
      <c r="A12" s="6" t="s">
        <v>8</v>
      </c>
      <c r="B12" s="6" t="s">
        <v>12</v>
      </c>
      <c r="C12" s="20">
        <v>53</v>
      </c>
      <c r="D12" s="20">
        <v>154</v>
      </c>
      <c r="E12" s="110">
        <f t="shared" si="0"/>
        <v>0.34415584415584416</v>
      </c>
    </row>
    <row r="13" spans="1:5" ht="25.2" customHeight="1">
      <c r="A13" s="6" t="s">
        <v>9</v>
      </c>
      <c r="B13" s="6" t="s">
        <v>107</v>
      </c>
      <c r="C13" s="20">
        <f>SUM(C14:C15)</f>
        <v>380</v>
      </c>
      <c r="D13" s="20">
        <f>SUM(D14:D15)</f>
        <v>1488</v>
      </c>
      <c r="E13" s="110">
        <f t="shared" si="0"/>
        <v>0.2553763440860215</v>
      </c>
    </row>
    <row r="14" spans="1:5" ht="15">
      <c r="A14" s="6" t="s">
        <v>9</v>
      </c>
      <c r="B14" s="6" t="s">
        <v>11</v>
      </c>
      <c r="C14" s="20">
        <v>355</v>
      </c>
      <c r="D14" s="20">
        <v>1347</v>
      </c>
      <c r="E14" s="110">
        <f t="shared" si="0"/>
        <v>0.26354862657757983</v>
      </c>
    </row>
    <row r="15" spans="1:5" ht="15">
      <c r="A15" s="6" t="s">
        <v>9</v>
      </c>
      <c r="B15" s="6" t="s">
        <v>12</v>
      </c>
      <c r="C15" s="20">
        <v>25</v>
      </c>
      <c r="D15" s="20">
        <v>141</v>
      </c>
      <c r="E15" s="110">
        <f t="shared" si="0"/>
        <v>0.1773049645390071</v>
      </c>
    </row>
    <row r="16" spans="1:5" ht="25.2" customHeight="1">
      <c r="A16" s="6" t="s">
        <v>14</v>
      </c>
      <c r="B16" s="6" t="s">
        <v>107</v>
      </c>
      <c r="C16" s="20">
        <f>SUM(C17:C18)</f>
        <v>511</v>
      </c>
      <c r="D16" s="20">
        <f>SUM(D17:D18)</f>
        <v>1964</v>
      </c>
      <c r="E16" s="110">
        <f t="shared" si="0"/>
        <v>0.26018329938900203</v>
      </c>
    </row>
    <row r="17" spans="1:7" ht="15">
      <c r="A17" s="6" t="s">
        <v>14</v>
      </c>
      <c r="B17" s="6" t="s">
        <v>11</v>
      </c>
      <c r="C17" s="20">
        <v>455</v>
      </c>
      <c r="D17" s="20">
        <v>1755</v>
      </c>
      <c r="E17" s="110">
        <f t="shared" si="0"/>
        <v>0.25925925925925924</v>
      </c>
    </row>
    <row r="18" spans="1:7" ht="15">
      <c r="A18" s="6" t="s">
        <v>14</v>
      </c>
      <c r="B18" s="6" t="s">
        <v>12</v>
      </c>
      <c r="C18" s="20">
        <v>56</v>
      </c>
      <c r="D18" s="20">
        <v>209</v>
      </c>
      <c r="E18" s="110">
        <f t="shared" si="0"/>
        <v>0.26794258373205743</v>
      </c>
    </row>
    <row r="19" spans="1:7" ht="25.2" customHeight="1">
      <c r="A19" s="6" t="s">
        <v>15</v>
      </c>
      <c r="B19" s="6" t="s">
        <v>107</v>
      </c>
      <c r="C19" s="20">
        <f>SUM(C20:C21)</f>
        <v>28</v>
      </c>
      <c r="D19" s="20">
        <f>SUM(D20:D21)</f>
        <v>145</v>
      </c>
      <c r="E19" s="110">
        <f t="shared" si="0"/>
        <v>0.19310344827586207</v>
      </c>
    </row>
    <row r="20" spans="1:7" ht="15">
      <c r="A20" s="6" t="s">
        <v>15</v>
      </c>
      <c r="B20" s="6" t="s">
        <v>11</v>
      </c>
      <c r="C20" s="20">
        <v>4</v>
      </c>
      <c r="D20" s="20">
        <v>68</v>
      </c>
      <c r="E20" s="110">
        <f t="shared" si="0"/>
        <v>5.8823529411764705E-2</v>
      </c>
    </row>
    <row r="21" spans="1:7" ht="15">
      <c r="A21" s="6" t="s">
        <v>15</v>
      </c>
      <c r="B21" s="6" t="s">
        <v>12</v>
      </c>
      <c r="C21" s="20">
        <v>24</v>
      </c>
      <c r="D21" s="20">
        <v>77</v>
      </c>
      <c r="E21" s="110">
        <f t="shared" si="0"/>
        <v>0.31168831168831168</v>
      </c>
    </row>
    <row r="22" spans="1:7" ht="15">
      <c r="A22" s="24"/>
      <c r="B22" s="24"/>
      <c r="C22" s="6"/>
      <c r="D22" s="11"/>
      <c r="E22" s="23"/>
    </row>
    <row r="23" spans="1:7" ht="15">
      <c r="A23" s="19"/>
      <c r="B23" s="19"/>
      <c r="C23" s="6"/>
      <c r="D23" s="6"/>
      <c r="E23" s="6"/>
    </row>
    <row r="24" spans="1:7" ht="26.4" customHeight="1">
      <c r="A24" s="123"/>
      <c r="B24" s="123"/>
      <c r="C24" s="123"/>
      <c r="D24" s="123"/>
      <c r="E24" s="123"/>
      <c r="F24" s="123"/>
      <c r="G24" s="123"/>
    </row>
    <row r="25" spans="1:7" ht="15.6">
      <c r="A25" s="21"/>
      <c r="B25" s="21"/>
      <c r="C25" s="22"/>
      <c r="D25" s="22"/>
      <c r="E25" s="22"/>
    </row>
    <row r="26" spans="1:7" ht="15">
      <c r="A26" s="6"/>
      <c r="B26" s="6"/>
      <c r="C26" s="11"/>
      <c r="D26" s="11"/>
      <c r="E26" s="81"/>
    </row>
    <row r="27" spans="1:7" ht="15">
      <c r="A27" s="6"/>
      <c r="B27" s="6"/>
      <c r="C27" s="26"/>
      <c r="D27" s="9"/>
      <c r="E27" s="81"/>
    </row>
    <row r="28" spans="1:7" ht="15">
      <c r="A28" s="6"/>
      <c r="B28" s="6"/>
      <c r="C28" s="26"/>
      <c r="D28" s="9"/>
      <c r="E28" s="81"/>
    </row>
    <row r="29" spans="1:7" ht="15">
      <c r="A29" s="6"/>
      <c r="B29" s="6"/>
      <c r="C29" s="6"/>
      <c r="D29" s="82"/>
      <c r="E29" s="23"/>
    </row>
    <row r="30" spans="1:7" ht="15">
      <c r="A30" s="6"/>
      <c r="B30" s="6"/>
      <c r="C30" s="6"/>
      <c r="D30" s="11"/>
      <c r="E30" s="23"/>
    </row>
    <row r="31" spans="1:7" ht="15">
      <c r="A31" s="6"/>
      <c r="B31" s="6"/>
      <c r="C31" s="6"/>
      <c r="D31" s="11"/>
      <c r="E31" s="23"/>
    </row>
    <row r="32" spans="1:7" ht="15">
      <c r="A32" s="6"/>
      <c r="B32" s="6"/>
      <c r="C32" s="6"/>
      <c r="D32" s="82"/>
      <c r="E32" s="23"/>
    </row>
    <row r="33" spans="1:5" ht="15">
      <c r="A33" s="6"/>
      <c r="B33" s="6"/>
      <c r="C33" s="6"/>
      <c r="D33" s="11"/>
      <c r="E33" s="23"/>
    </row>
    <row r="34" spans="1:5" ht="15">
      <c r="A34" s="6"/>
      <c r="B34" s="6"/>
      <c r="C34" s="6"/>
      <c r="D34" s="11"/>
      <c r="E34" s="23"/>
    </row>
    <row r="35" spans="1:5" ht="15">
      <c r="A35" s="6"/>
      <c r="B35" s="6"/>
      <c r="C35" s="6"/>
      <c r="D35" s="82"/>
      <c r="E35" s="23"/>
    </row>
    <row r="36" spans="1:5" ht="15">
      <c r="A36" s="6"/>
      <c r="B36" s="6"/>
      <c r="C36" s="6"/>
      <c r="D36" s="11"/>
      <c r="E36" s="23"/>
    </row>
    <row r="37" spans="1:5" ht="15">
      <c r="A37" s="6"/>
      <c r="B37" s="6"/>
      <c r="C37" s="6"/>
      <c r="D37" s="11"/>
      <c r="E37" s="23"/>
    </row>
    <row r="38" spans="1:5" ht="15">
      <c r="A38" s="6"/>
      <c r="B38" s="6"/>
      <c r="C38" s="6"/>
      <c r="D38" s="6"/>
      <c r="E38" s="23"/>
    </row>
    <row r="39" spans="1:5" ht="15">
      <c r="A39" s="6"/>
      <c r="B39" s="6"/>
      <c r="C39" s="6"/>
      <c r="D39" s="11"/>
      <c r="E39" s="23"/>
    </row>
    <row r="40" spans="1:5" ht="15">
      <c r="A40" s="6"/>
      <c r="B40" s="6"/>
      <c r="C40" s="6"/>
      <c r="D40" s="11"/>
      <c r="E40" s="23"/>
    </row>
  </sheetData>
  <mergeCells count="1">
    <mergeCell ref="A24:G2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7"/>
  <sheetViews>
    <sheetView showGridLines="0" zoomScaleNormal="100" workbookViewId="0"/>
  </sheetViews>
  <sheetFormatPr defaultColWidth="9.109375" defaultRowHeight="12.6"/>
  <cols>
    <col min="1" max="1" width="18.33203125" style="17" customWidth="1"/>
    <col min="2" max="4" width="12.6640625" style="17" customWidth="1"/>
    <col min="5" max="5" width="11.109375" style="17" customWidth="1"/>
    <col min="6" max="16384" width="9.109375" style="17"/>
  </cols>
  <sheetData>
    <row r="1" spans="1:5" ht="15.6">
      <c r="A1" s="30" t="s">
        <v>178</v>
      </c>
    </row>
    <row r="2" spans="1:5" ht="15">
      <c r="A2" s="68" t="s">
        <v>80</v>
      </c>
    </row>
    <row r="3" spans="1:5" ht="15">
      <c r="A3" s="68"/>
    </row>
    <row r="4" spans="1:5" ht="15">
      <c r="A4" s="85" t="str">
        <f>HYPERLINK("#'Contents'!A1", "Link to Contents tab")</f>
        <v>Link to Contents tab</v>
      </c>
    </row>
    <row r="5" spans="1:5" ht="15">
      <c r="A5" s="77" t="s">
        <v>83</v>
      </c>
    </row>
    <row r="6" spans="1:5" ht="46.95" customHeight="1">
      <c r="A6" s="25" t="s">
        <v>35</v>
      </c>
      <c r="B6" s="22" t="s">
        <v>11</v>
      </c>
      <c r="C6" s="22" t="s">
        <v>12</v>
      </c>
      <c r="D6" s="80" t="s">
        <v>13</v>
      </c>
    </row>
    <row r="7" spans="1:5" ht="25.2" customHeight="1">
      <c r="A7" s="13" t="s">
        <v>36</v>
      </c>
      <c r="B7" s="20">
        <v>72</v>
      </c>
      <c r="C7" s="20">
        <v>17</v>
      </c>
      <c r="D7" s="9">
        <v>89</v>
      </c>
    </row>
    <row r="8" spans="1:5" ht="15">
      <c r="A8" s="13" t="s">
        <v>37</v>
      </c>
      <c r="B8" s="12">
        <v>76</v>
      </c>
      <c r="C8" s="12">
        <v>20</v>
      </c>
      <c r="D8" s="9">
        <v>96</v>
      </c>
    </row>
    <row r="9" spans="1:5" ht="15">
      <c r="A9" s="13" t="s">
        <v>38</v>
      </c>
      <c r="B9" s="12">
        <v>58</v>
      </c>
      <c r="C9" s="12">
        <v>10</v>
      </c>
      <c r="D9" s="9">
        <v>68</v>
      </c>
    </row>
    <row r="10" spans="1:5" ht="15">
      <c r="A10" s="13" t="s">
        <v>39</v>
      </c>
      <c r="B10" s="12">
        <v>81</v>
      </c>
      <c r="C10" s="12">
        <v>8</v>
      </c>
      <c r="D10" s="9">
        <v>89</v>
      </c>
    </row>
    <row r="11" spans="1:5" ht="15">
      <c r="A11" s="13" t="s">
        <v>40</v>
      </c>
      <c r="B11" s="12">
        <v>45</v>
      </c>
      <c r="C11" s="12">
        <v>12</v>
      </c>
      <c r="D11" s="9">
        <v>57</v>
      </c>
    </row>
    <row r="12" spans="1:5" ht="15">
      <c r="A12" s="6" t="s">
        <v>41</v>
      </c>
      <c r="B12" s="12">
        <v>65</v>
      </c>
      <c r="C12" s="12">
        <v>15</v>
      </c>
      <c r="D12" s="12">
        <v>80</v>
      </c>
    </row>
    <row r="13" spans="1:5" ht="15">
      <c r="A13" s="6" t="s">
        <v>162</v>
      </c>
      <c r="B13" s="9" t="s">
        <v>84</v>
      </c>
      <c r="C13" s="9" t="s">
        <v>84</v>
      </c>
      <c r="D13" s="9" t="s">
        <v>84</v>
      </c>
    </row>
    <row r="14" spans="1:5" ht="15">
      <c r="A14" s="6" t="s">
        <v>43</v>
      </c>
      <c r="B14" s="12">
        <v>66</v>
      </c>
      <c r="C14" s="12">
        <v>11</v>
      </c>
      <c r="D14" s="12">
        <v>77</v>
      </c>
      <c r="E14" s="32"/>
    </row>
    <row r="15" spans="1:5" ht="15">
      <c r="A15" s="6" t="s">
        <v>44</v>
      </c>
      <c r="B15" s="12">
        <v>57</v>
      </c>
      <c r="C15" s="12">
        <v>7</v>
      </c>
      <c r="D15" s="12">
        <v>64</v>
      </c>
    </row>
    <row r="16" spans="1:5" ht="15">
      <c r="A16" s="6" t="s">
        <v>161</v>
      </c>
      <c r="B16" s="12">
        <v>38</v>
      </c>
      <c r="C16" s="12">
        <v>15</v>
      </c>
      <c r="D16" s="12">
        <v>53</v>
      </c>
    </row>
    <row r="17" spans="1:14" ht="15">
      <c r="A17" s="6" t="s">
        <v>46</v>
      </c>
      <c r="B17" s="12">
        <v>44</v>
      </c>
      <c r="C17" s="12">
        <v>6</v>
      </c>
      <c r="D17" s="12">
        <v>50</v>
      </c>
    </row>
    <row r="18" spans="1:14" ht="15">
      <c r="A18" s="6" t="s">
        <v>47</v>
      </c>
      <c r="B18" s="12">
        <v>35</v>
      </c>
      <c r="C18" s="12">
        <v>7</v>
      </c>
      <c r="D18" s="12">
        <v>42</v>
      </c>
    </row>
    <row r="19" spans="1:14" ht="15">
      <c r="A19" s="6" t="s">
        <v>48</v>
      </c>
      <c r="B19" s="12">
        <v>49</v>
      </c>
      <c r="C19" s="12">
        <v>5</v>
      </c>
      <c r="D19" s="12">
        <v>54</v>
      </c>
    </row>
    <row r="20" spans="1:14" ht="15">
      <c r="A20" s="6" t="s">
        <v>49</v>
      </c>
      <c r="B20" s="12">
        <v>33</v>
      </c>
      <c r="C20" s="12">
        <v>12</v>
      </c>
      <c r="D20" s="12">
        <v>45</v>
      </c>
    </row>
    <row r="21" spans="1:14" ht="15">
      <c r="A21" s="6" t="s">
        <v>50</v>
      </c>
      <c r="B21" s="12">
        <v>23</v>
      </c>
      <c r="C21" s="12">
        <v>3</v>
      </c>
      <c r="D21" s="12">
        <v>26</v>
      </c>
    </row>
    <row r="22" spans="1:14" ht="15">
      <c r="A22" s="6" t="s">
        <v>51</v>
      </c>
      <c r="B22" s="12">
        <v>28</v>
      </c>
      <c r="C22" s="12">
        <v>9</v>
      </c>
      <c r="D22" s="12">
        <v>37</v>
      </c>
    </row>
    <row r="23" spans="1:14" ht="15">
      <c r="A23" s="6" t="s">
        <v>52</v>
      </c>
      <c r="B23" s="12">
        <v>18</v>
      </c>
      <c r="C23" s="12">
        <v>7</v>
      </c>
      <c r="D23" s="12">
        <v>25</v>
      </c>
    </row>
    <row r="24" spans="1:14" ht="15">
      <c r="A24" s="6" t="s">
        <v>64</v>
      </c>
      <c r="B24" s="12">
        <v>23</v>
      </c>
      <c r="C24" s="12">
        <v>8</v>
      </c>
      <c r="D24" s="12">
        <f>SUM(B24:C24)</f>
        <v>31</v>
      </c>
    </row>
    <row r="25" spans="1:14" ht="15">
      <c r="A25" s="6" t="s">
        <v>170</v>
      </c>
      <c r="B25" s="12">
        <v>65</v>
      </c>
      <c r="C25" s="12">
        <v>13</v>
      </c>
      <c r="D25" s="12">
        <v>78</v>
      </c>
      <c r="K25" s="102"/>
      <c r="L25" s="102"/>
      <c r="M25" s="102"/>
      <c r="N25" s="101"/>
    </row>
    <row r="26" spans="1:14" ht="13.2">
      <c r="A26" s="8"/>
      <c r="K26" s="102"/>
      <c r="L26" s="107"/>
      <c r="M26" s="107"/>
      <c r="N26" s="107"/>
    </row>
    <row r="27" spans="1:14">
      <c r="D27" s="31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zoomScaleNormal="100" workbookViewId="0"/>
  </sheetViews>
  <sheetFormatPr defaultColWidth="9.109375" defaultRowHeight="12.6"/>
  <cols>
    <col min="1" max="1" width="21.33203125" style="17" customWidth="1"/>
    <col min="2" max="2" width="19.5546875" style="17" customWidth="1"/>
    <col min="3" max="3" width="33.5546875" style="17" customWidth="1"/>
    <col min="4" max="4" width="16.88671875" style="17" customWidth="1"/>
    <col min="5" max="16384" width="9.109375" style="17"/>
  </cols>
  <sheetData>
    <row r="1" spans="1:5" ht="15.6">
      <c r="A1" s="30" t="s">
        <v>180</v>
      </c>
      <c r="B1" s="5"/>
      <c r="C1" s="6"/>
      <c r="D1" s="6"/>
    </row>
    <row r="2" spans="1:5" ht="15">
      <c r="A2" s="68" t="s">
        <v>80</v>
      </c>
      <c r="B2" s="5"/>
      <c r="C2" s="6"/>
      <c r="D2" s="6"/>
    </row>
    <row r="3" spans="1:5" ht="15">
      <c r="A3" s="68"/>
      <c r="B3" s="5"/>
      <c r="C3" s="6"/>
      <c r="D3" s="6"/>
    </row>
    <row r="4" spans="1:5" ht="15">
      <c r="A4" s="85" t="str">
        <f>HYPERLINK("#'Contents'!A1", "Link to Contents tab")</f>
        <v>Link to Contents tab</v>
      </c>
      <c r="B4" s="5"/>
      <c r="C4" s="6"/>
      <c r="D4" s="6"/>
    </row>
    <row r="5" spans="1:5" ht="15">
      <c r="A5" s="77" t="s">
        <v>83</v>
      </c>
      <c r="B5" s="5"/>
      <c r="C5" s="6"/>
      <c r="D5" s="6"/>
    </row>
    <row r="6" spans="1:5" ht="46.95" customHeight="1">
      <c r="A6" s="25" t="s">
        <v>65</v>
      </c>
      <c r="B6" s="22" t="s">
        <v>61</v>
      </c>
      <c r="C6" s="22" t="s">
        <v>112</v>
      </c>
      <c r="D6" s="22" t="s">
        <v>62</v>
      </c>
    </row>
    <row r="7" spans="1:5" ht="25.2" customHeight="1">
      <c r="A7" s="6" t="s">
        <v>107</v>
      </c>
      <c r="B7" s="11">
        <f>'Table 7c'!D25</f>
        <v>78</v>
      </c>
      <c r="C7" s="11">
        <f>SUM(C8:C9)</f>
        <v>1337</v>
      </c>
      <c r="D7" s="23">
        <f>B7/C7</f>
        <v>5.8339566192969337E-2</v>
      </c>
      <c r="E7" s="50"/>
    </row>
    <row r="8" spans="1:5" ht="15">
      <c r="A8" s="6" t="s">
        <v>11</v>
      </c>
      <c r="B8" s="11">
        <f>'Table 7c'!B25</f>
        <v>65</v>
      </c>
      <c r="C8" s="11">
        <f>'Table 4'!B25</f>
        <v>1183</v>
      </c>
      <c r="D8" s="23">
        <f>B8/C8</f>
        <v>5.4945054945054944E-2</v>
      </c>
      <c r="E8" s="50"/>
    </row>
    <row r="9" spans="1:5" ht="15">
      <c r="A9" s="6" t="s">
        <v>12</v>
      </c>
      <c r="B9" s="11">
        <f>'Table 7c'!C25</f>
        <v>13</v>
      </c>
      <c r="C9" s="11">
        <f>'Table 4'!C25</f>
        <v>154</v>
      </c>
      <c r="D9" s="23">
        <f>B9/C9</f>
        <v>8.4415584415584416E-2</v>
      </c>
      <c r="E9" s="50"/>
    </row>
    <row r="10" spans="1:5" ht="15">
      <c r="A10" s="6"/>
      <c r="B10" s="11"/>
      <c r="C10" s="6"/>
      <c r="D10" s="6"/>
    </row>
    <row r="16" spans="1:5">
      <c r="E16" s="50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6"/>
  <sheetViews>
    <sheetView showGridLines="0" zoomScaleNormal="100" workbookViewId="0"/>
  </sheetViews>
  <sheetFormatPr defaultColWidth="9.109375" defaultRowHeight="13.8"/>
  <cols>
    <col min="1" max="1" width="19.6640625" style="7" customWidth="1"/>
    <col min="2" max="5" width="12.6640625" style="7" customWidth="1"/>
    <col min="6" max="16384" width="9.109375" style="7"/>
  </cols>
  <sheetData>
    <row r="1" spans="1:6" ht="15.6">
      <c r="A1" s="1" t="s">
        <v>166</v>
      </c>
    </row>
    <row r="2" spans="1:6" ht="15">
      <c r="A2" s="68" t="s">
        <v>80</v>
      </c>
    </row>
    <row r="3" spans="1:6" ht="15">
      <c r="A3" s="68"/>
    </row>
    <row r="4" spans="1:6" ht="15">
      <c r="A4" s="85" t="str">
        <f>HYPERLINK("#'Contents'!A1", "Link to Contents tab")</f>
        <v>Link to Contents tab</v>
      </c>
    </row>
    <row r="5" spans="1:6" ht="15">
      <c r="A5" s="77" t="s">
        <v>83</v>
      </c>
    </row>
    <row r="6" spans="1:6" ht="46.95" customHeight="1">
      <c r="A6" s="34" t="s">
        <v>35</v>
      </c>
      <c r="B6" s="3" t="s">
        <v>10</v>
      </c>
      <c r="C6" s="3" t="s">
        <v>11</v>
      </c>
      <c r="D6" s="3" t="s">
        <v>12</v>
      </c>
      <c r="E6" s="3" t="s">
        <v>13</v>
      </c>
    </row>
    <row r="7" spans="1:6" ht="25.2" customHeight="1">
      <c r="A7" s="13" t="s">
        <v>36</v>
      </c>
      <c r="B7" s="12" t="s">
        <v>84</v>
      </c>
      <c r="C7" s="12">
        <v>69</v>
      </c>
      <c r="D7" s="12">
        <v>13</v>
      </c>
      <c r="E7" s="12" t="s">
        <v>84</v>
      </c>
    </row>
    <row r="8" spans="1:6" ht="16.5" customHeight="1">
      <c r="A8" s="13" t="s">
        <v>37</v>
      </c>
      <c r="B8" s="12" t="s">
        <v>84</v>
      </c>
      <c r="C8" s="12">
        <v>72</v>
      </c>
      <c r="D8" s="12">
        <v>7</v>
      </c>
      <c r="E8" s="12" t="s">
        <v>84</v>
      </c>
    </row>
    <row r="9" spans="1:6" ht="16.5" customHeight="1">
      <c r="A9" s="13" t="s">
        <v>163</v>
      </c>
      <c r="B9" s="12" t="s">
        <v>84</v>
      </c>
      <c r="C9" s="12">
        <v>40</v>
      </c>
      <c r="D9" s="12">
        <v>8</v>
      </c>
      <c r="E9" s="12" t="s">
        <v>84</v>
      </c>
    </row>
    <row r="10" spans="1:6" ht="16.5" customHeight="1">
      <c r="A10" s="13" t="s">
        <v>39</v>
      </c>
      <c r="B10" s="12">
        <v>162</v>
      </c>
      <c r="C10" s="12">
        <v>31</v>
      </c>
      <c r="D10" s="12">
        <v>3</v>
      </c>
      <c r="E10" s="12">
        <v>196</v>
      </c>
    </row>
    <row r="11" spans="1:6" ht="16.5" customHeight="1">
      <c r="A11" s="13" t="s">
        <v>40</v>
      </c>
      <c r="B11" s="12">
        <v>108</v>
      </c>
      <c r="C11" s="12">
        <v>23</v>
      </c>
      <c r="D11" s="12">
        <v>3</v>
      </c>
      <c r="E11" s="12">
        <v>134</v>
      </c>
    </row>
    <row r="12" spans="1:6" ht="16.5" customHeight="1">
      <c r="A12" s="13" t="s">
        <v>41</v>
      </c>
      <c r="B12" s="12">
        <v>116</v>
      </c>
      <c r="C12" s="12">
        <v>24</v>
      </c>
      <c r="D12" s="12">
        <v>7</v>
      </c>
      <c r="E12" s="12">
        <v>147</v>
      </c>
      <c r="F12" s="14"/>
    </row>
    <row r="13" spans="1:6" ht="16.5" customHeight="1">
      <c r="A13" s="13" t="s">
        <v>42</v>
      </c>
      <c r="B13" s="12">
        <v>125</v>
      </c>
      <c r="C13" s="12">
        <v>18</v>
      </c>
      <c r="D13" s="12">
        <v>6</v>
      </c>
      <c r="E13" s="12">
        <v>149</v>
      </c>
    </row>
    <row r="14" spans="1:6" ht="16.5" customHeight="1">
      <c r="A14" s="13" t="s">
        <v>43</v>
      </c>
      <c r="B14" s="12">
        <v>143</v>
      </c>
      <c r="C14" s="12">
        <v>28</v>
      </c>
      <c r="D14" s="12">
        <v>3</v>
      </c>
      <c r="E14" s="12">
        <v>174</v>
      </c>
    </row>
    <row r="15" spans="1:6" ht="16.5" customHeight="1">
      <c r="A15" s="13" t="s">
        <v>44</v>
      </c>
      <c r="B15" s="12">
        <v>185</v>
      </c>
      <c r="C15" s="12">
        <v>36</v>
      </c>
      <c r="D15" s="12">
        <v>1</v>
      </c>
      <c r="E15" s="12">
        <v>222</v>
      </c>
    </row>
    <row r="16" spans="1:6" ht="16.5" customHeight="1">
      <c r="A16" s="13" t="s">
        <v>45</v>
      </c>
      <c r="B16" s="12">
        <v>164</v>
      </c>
      <c r="C16" s="12">
        <v>28</v>
      </c>
      <c r="D16" s="12">
        <v>1</v>
      </c>
      <c r="E16" s="12">
        <v>193</v>
      </c>
    </row>
    <row r="17" spans="1:5" ht="16.5" customHeight="1">
      <c r="A17" s="13" t="s">
        <v>46</v>
      </c>
      <c r="B17" s="12">
        <v>200</v>
      </c>
      <c r="C17" s="12">
        <v>16</v>
      </c>
      <c r="D17" s="12">
        <v>1</v>
      </c>
      <c r="E17" s="12">
        <v>217</v>
      </c>
    </row>
    <row r="18" spans="1:5" ht="16.5" customHeight="1">
      <c r="A18" s="13" t="s">
        <v>47</v>
      </c>
      <c r="B18" s="12">
        <v>220</v>
      </c>
      <c r="C18" s="12">
        <v>19</v>
      </c>
      <c r="D18" s="12">
        <v>3</v>
      </c>
      <c r="E18" s="12">
        <v>242</v>
      </c>
    </row>
    <row r="19" spans="1:5" ht="16.5" customHeight="1">
      <c r="A19" s="13" t="s">
        <v>48</v>
      </c>
      <c r="B19" s="12">
        <v>165</v>
      </c>
      <c r="C19" s="12">
        <v>13</v>
      </c>
      <c r="D19" s="12">
        <v>1</v>
      </c>
      <c r="E19" s="12">
        <v>179</v>
      </c>
    </row>
    <row r="20" spans="1:5" ht="16.5" customHeight="1">
      <c r="A20" s="13" t="s">
        <v>49</v>
      </c>
      <c r="B20" s="12">
        <v>173</v>
      </c>
      <c r="C20" s="12">
        <v>17</v>
      </c>
      <c r="D20" s="12">
        <v>2</v>
      </c>
      <c r="E20" s="12">
        <v>192</v>
      </c>
    </row>
    <row r="21" spans="1:5" ht="16.5" customHeight="1">
      <c r="A21" s="13" t="s">
        <v>50</v>
      </c>
      <c r="B21" s="12">
        <v>148</v>
      </c>
      <c r="C21" s="12">
        <v>16</v>
      </c>
      <c r="D21" s="12">
        <v>4</v>
      </c>
      <c r="E21" s="12">
        <v>168</v>
      </c>
    </row>
    <row r="22" spans="1:5" ht="16.5" customHeight="1">
      <c r="A22" s="13" t="s">
        <v>51</v>
      </c>
      <c r="B22" s="12">
        <v>144</v>
      </c>
      <c r="C22" s="12">
        <v>22</v>
      </c>
      <c r="D22" s="12">
        <v>6</v>
      </c>
      <c r="E22" s="12">
        <v>172</v>
      </c>
    </row>
    <row r="23" spans="1:5" ht="16.5" customHeight="1">
      <c r="A23" s="13" t="s">
        <v>52</v>
      </c>
      <c r="B23" s="12">
        <v>138</v>
      </c>
      <c r="C23" s="12">
        <v>23</v>
      </c>
      <c r="D23" s="12">
        <v>2</v>
      </c>
      <c r="E23" s="12">
        <v>163</v>
      </c>
    </row>
    <row r="24" spans="1:5" ht="16.5" customHeight="1">
      <c r="A24" s="13" t="s">
        <v>64</v>
      </c>
      <c r="B24" s="12">
        <v>183</v>
      </c>
      <c r="C24" s="12">
        <v>28</v>
      </c>
      <c r="D24" s="12">
        <v>5</v>
      </c>
      <c r="E24" s="12">
        <f>SUM(B24:D24)</f>
        <v>216</v>
      </c>
    </row>
    <row r="25" spans="1:5" ht="15">
      <c r="A25" s="13" t="s">
        <v>170</v>
      </c>
      <c r="B25" s="12">
        <v>213</v>
      </c>
      <c r="C25" s="12">
        <v>36</v>
      </c>
      <c r="D25" s="12">
        <v>4</v>
      </c>
      <c r="E25" s="12">
        <v>253</v>
      </c>
    </row>
    <row r="26" spans="1:5" ht="15">
      <c r="A26" s="12"/>
      <c r="B26" s="12"/>
      <c r="C26" s="12"/>
      <c r="D26" s="12"/>
      <c r="E26" s="12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7"/>
  <sheetViews>
    <sheetView showGridLines="0" zoomScaleNormal="100" workbookViewId="0"/>
  </sheetViews>
  <sheetFormatPr defaultColWidth="9.109375" defaultRowHeight="15"/>
  <cols>
    <col min="1" max="1" width="11.109375" style="6" customWidth="1"/>
    <col min="2" max="5" width="13.6640625" style="6" customWidth="1"/>
    <col min="6" max="6" width="8.6640625" style="6" customWidth="1"/>
    <col min="7" max="7" width="8.5546875" style="6" customWidth="1"/>
    <col min="8" max="11" width="9.109375" style="6"/>
    <col min="12" max="12" width="13.6640625" style="6" bestFit="1" customWidth="1"/>
    <col min="13" max="16384" width="9.109375" style="6"/>
  </cols>
  <sheetData>
    <row r="1" spans="1:9" ht="18">
      <c r="A1" s="1" t="s">
        <v>181</v>
      </c>
      <c r="F1" s="40"/>
    </row>
    <row r="2" spans="1:9" ht="17.399999999999999">
      <c r="A2" s="68" t="s">
        <v>80</v>
      </c>
      <c r="F2" s="40"/>
    </row>
    <row r="3" spans="1:9" ht="17.399999999999999">
      <c r="A3" s="68"/>
      <c r="F3" s="40"/>
    </row>
    <row r="4" spans="1:9" ht="17.399999999999999">
      <c r="A4" s="85" t="str">
        <f>HYPERLINK("#'Contents'!A1", "Link to Contents tab")</f>
        <v>Link to Contents tab</v>
      </c>
      <c r="F4" s="40"/>
    </row>
    <row r="5" spans="1:9">
      <c r="A5" s="77" t="s">
        <v>83</v>
      </c>
    </row>
    <row r="6" spans="1:9" ht="46.95" customHeight="1">
      <c r="A6" s="29" t="s">
        <v>65</v>
      </c>
      <c r="B6" s="3" t="s">
        <v>8</v>
      </c>
      <c r="C6" s="3" t="s">
        <v>9</v>
      </c>
      <c r="D6" s="3" t="s">
        <v>14</v>
      </c>
      <c r="E6" s="3" t="s">
        <v>15</v>
      </c>
      <c r="F6" s="3" t="s">
        <v>13</v>
      </c>
    </row>
    <row r="7" spans="1:9" ht="25.2" customHeight="1">
      <c r="A7" s="5" t="s">
        <v>68</v>
      </c>
      <c r="B7" s="6">
        <f>SUM(B8:B10)</f>
        <v>129</v>
      </c>
      <c r="C7" s="6">
        <f>SUM(C8:C10)</f>
        <v>108</v>
      </c>
      <c r="D7" s="6">
        <f>SUM(D8:D10)</f>
        <v>15</v>
      </c>
      <c r="E7" s="6">
        <f>SUM(E8:E10)</f>
        <v>1</v>
      </c>
      <c r="F7" s="6">
        <f>SUM(B7:E7)</f>
        <v>253</v>
      </c>
    </row>
    <row r="8" spans="1:9">
      <c r="A8" s="6" t="s">
        <v>10</v>
      </c>
      <c r="B8" s="6">
        <v>113</v>
      </c>
      <c r="C8" s="6">
        <v>100</v>
      </c>
      <c r="D8" s="12" t="s">
        <v>85</v>
      </c>
      <c r="E8" s="6">
        <v>0</v>
      </c>
      <c r="F8" s="6">
        <f t="shared" ref="F8:F10" si="0">SUM(B8:E8)</f>
        <v>213</v>
      </c>
    </row>
    <row r="9" spans="1:9">
      <c r="A9" s="6" t="s">
        <v>11</v>
      </c>
      <c r="B9" s="6">
        <v>14</v>
      </c>
      <c r="C9" s="6">
        <v>8</v>
      </c>
      <c r="D9" s="6">
        <v>14</v>
      </c>
      <c r="E9" s="6">
        <v>0</v>
      </c>
      <c r="F9" s="6">
        <f t="shared" si="0"/>
        <v>36</v>
      </c>
    </row>
    <row r="10" spans="1:9">
      <c r="A10" s="6" t="s">
        <v>12</v>
      </c>
      <c r="B10" s="6">
        <v>2</v>
      </c>
      <c r="C10" s="6">
        <v>0</v>
      </c>
      <c r="D10" s="6">
        <v>1</v>
      </c>
      <c r="E10" s="6">
        <v>1</v>
      </c>
      <c r="F10" s="6">
        <f t="shared" si="0"/>
        <v>4</v>
      </c>
    </row>
    <row r="12" spans="1:9">
      <c r="A12" s="35"/>
    </row>
    <row r="13" spans="1:9">
      <c r="H13" s="39"/>
      <c r="I13" s="38"/>
    </row>
    <row r="14" spans="1:9">
      <c r="H14" s="38"/>
      <c r="I14" s="38"/>
    </row>
    <row r="15" spans="1:9">
      <c r="H15" s="38"/>
      <c r="I15" s="38"/>
    </row>
    <row r="16" spans="1:9">
      <c r="H16" s="37"/>
      <c r="I16" s="38"/>
    </row>
    <row r="17" spans="1:9" ht="15.6">
      <c r="A17" s="29"/>
      <c r="B17" s="3"/>
      <c r="C17" s="3"/>
      <c r="D17" s="3"/>
      <c r="E17" s="3"/>
      <c r="F17" s="3"/>
      <c r="H17" s="37"/>
      <c r="I17" s="38"/>
    </row>
    <row r="18" spans="1:9">
      <c r="A18" s="5"/>
      <c r="H18" s="39"/>
      <c r="I18" s="38"/>
    </row>
    <row r="19" spans="1:9">
      <c r="D19" s="12"/>
      <c r="H19" s="38"/>
      <c r="I19" s="38"/>
    </row>
    <row r="20" spans="1:9">
      <c r="H20" s="37"/>
      <c r="I20" s="38"/>
    </row>
    <row r="21" spans="1:9">
      <c r="H21" s="37"/>
      <c r="I21" s="38"/>
    </row>
    <row r="22" spans="1:9">
      <c r="H22" s="39"/>
      <c r="I22" s="38"/>
    </row>
    <row r="23" spans="1:9">
      <c r="H23" s="38"/>
      <c r="I23" s="38"/>
    </row>
    <row r="24" spans="1:9">
      <c r="H24" s="37"/>
      <c r="I24" s="38"/>
    </row>
    <row r="25" spans="1:9">
      <c r="H25" s="37"/>
      <c r="I25" s="38"/>
    </row>
    <row r="26" spans="1:9">
      <c r="H26" s="39"/>
      <c r="I26" s="38"/>
    </row>
    <row r="27" spans="1:9">
      <c r="H27" s="38"/>
      <c r="I27" s="38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EFC4-99C5-413C-9BC9-F934C3BAD173}">
  <dimension ref="A1:J47"/>
  <sheetViews>
    <sheetView showGridLines="0" zoomScaleNormal="100" workbookViewId="0"/>
  </sheetViews>
  <sheetFormatPr defaultColWidth="9.109375" defaultRowHeight="15"/>
  <cols>
    <col min="1" max="1" width="16.6640625" style="6" customWidth="1"/>
    <col min="2" max="2" width="11.44140625" style="6" customWidth="1"/>
    <col min="3" max="4" width="17.109375" style="6" customWidth="1"/>
    <col min="5" max="5" width="13.88671875" style="6" customWidth="1"/>
    <col min="6" max="6" width="8.109375" style="6" customWidth="1"/>
    <col min="7" max="7" width="11.6640625" style="6" customWidth="1"/>
    <col min="8" max="8" width="8.5546875" style="6" customWidth="1"/>
    <col min="9" max="16384" width="9.109375" style="6"/>
  </cols>
  <sheetData>
    <row r="1" spans="1:10" ht="15.6">
      <c r="A1" s="1" t="s">
        <v>179</v>
      </c>
      <c r="B1" s="1"/>
      <c r="C1" s="5"/>
    </row>
    <row r="2" spans="1:10">
      <c r="A2" s="68" t="s">
        <v>80</v>
      </c>
      <c r="B2" s="68"/>
      <c r="C2" s="5"/>
    </row>
    <row r="3" spans="1:10">
      <c r="A3" s="68"/>
      <c r="B3" s="68"/>
      <c r="C3" s="5"/>
    </row>
    <row r="4" spans="1:10">
      <c r="A4" s="85" t="str">
        <f>HYPERLINK("#'Contents'!A1", "Link to Contents tab")</f>
        <v>Link to Contents tab</v>
      </c>
      <c r="B4" s="76"/>
      <c r="C4" s="5"/>
    </row>
    <row r="5" spans="1:10">
      <c r="A5" s="77" t="s">
        <v>83</v>
      </c>
      <c r="B5" s="77"/>
      <c r="C5" s="5"/>
    </row>
    <row r="6" spans="1:10" ht="60" customHeight="1">
      <c r="A6" s="29" t="s">
        <v>66</v>
      </c>
      <c r="B6" s="29" t="s">
        <v>65</v>
      </c>
      <c r="C6" s="22" t="s">
        <v>63</v>
      </c>
      <c r="D6" s="22" t="s">
        <v>189</v>
      </c>
      <c r="E6" s="22" t="s">
        <v>165</v>
      </c>
      <c r="F6" s="3" t="s">
        <v>13</v>
      </c>
      <c r="J6" s="6" t="s">
        <v>167</v>
      </c>
    </row>
    <row r="7" spans="1:10" ht="25.2" customHeight="1">
      <c r="A7" s="6" t="s">
        <v>67</v>
      </c>
      <c r="B7" s="6" t="s">
        <v>68</v>
      </c>
      <c r="C7" s="6">
        <f>SUM(C8:C10)</f>
        <v>151</v>
      </c>
      <c r="D7" s="6">
        <f>SUM(D8:D10)</f>
        <v>141</v>
      </c>
      <c r="E7" s="6">
        <f>SUM(E8:E10)</f>
        <v>69</v>
      </c>
      <c r="F7" s="26">
        <f>SUM(C7:E7)</f>
        <v>361</v>
      </c>
    </row>
    <row r="8" spans="1:10">
      <c r="A8" s="6" t="s">
        <v>67</v>
      </c>
      <c r="B8" s="6" t="s">
        <v>10</v>
      </c>
      <c r="C8" s="26">
        <f>SUM(C12,C16,C23)</f>
        <v>125</v>
      </c>
      <c r="D8" s="26">
        <f t="shared" ref="D8:E8" si="0">SUM(D12,D16,D23)</f>
        <v>128</v>
      </c>
      <c r="E8" s="26">
        <f t="shared" si="0"/>
        <v>55</v>
      </c>
      <c r="F8" s="26">
        <f t="shared" ref="F8:F10" si="1">SUM(C8:E8)</f>
        <v>308</v>
      </c>
    </row>
    <row r="9" spans="1:10">
      <c r="A9" s="6" t="s">
        <v>67</v>
      </c>
      <c r="B9" s="6" t="s">
        <v>11</v>
      </c>
      <c r="C9" s="26">
        <f>SUM(C13,C17,C20,C24)</f>
        <v>24</v>
      </c>
      <c r="D9" s="26">
        <f t="shared" ref="D9:E9" si="2">SUM(D13,D17,D20,D24)</f>
        <v>11</v>
      </c>
      <c r="E9" s="26">
        <f t="shared" si="2"/>
        <v>11</v>
      </c>
      <c r="F9" s="26">
        <f t="shared" si="1"/>
        <v>46</v>
      </c>
    </row>
    <row r="10" spans="1:10">
      <c r="A10" s="6" t="s">
        <v>67</v>
      </c>
      <c r="B10" s="6" t="s">
        <v>12</v>
      </c>
      <c r="C10" s="26">
        <f>SUM(C14,C18,C21,C25)</f>
        <v>2</v>
      </c>
      <c r="D10" s="26">
        <f t="shared" ref="D10:E10" si="3">SUM(D14,D18,D21,D25)</f>
        <v>2</v>
      </c>
      <c r="E10" s="26">
        <f t="shared" si="3"/>
        <v>3</v>
      </c>
      <c r="F10" s="26">
        <f t="shared" si="1"/>
        <v>7</v>
      </c>
    </row>
    <row r="11" spans="1:10" ht="25.2" customHeight="1">
      <c r="A11" s="6" t="s">
        <v>8</v>
      </c>
      <c r="B11" s="6" t="s">
        <v>68</v>
      </c>
      <c r="C11" s="6">
        <f>SUM(C12:C14)</f>
        <v>76</v>
      </c>
      <c r="D11" s="6">
        <f>SUM(D12:D14)</f>
        <v>60</v>
      </c>
      <c r="E11" s="6">
        <f>SUM(E12:E14)</f>
        <v>29</v>
      </c>
      <c r="F11" s="26">
        <f>SUM(C11:E11)</f>
        <v>165</v>
      </c>
    </row>
    <row r="12" spans="1:10">
      <c r="A12" s="6" t="s">
        <v>8</v>
      </c>
      <c r="B12" s="6" t="s">
        <v>10</v>
      </c>
      <c r="C12" s="6">
        <v>65</v>
      </c>
      <c r="D12" s="6">
        <v>57</v>
      </c>
      <c r="E12" s="6">
        <v>26</v>
      </c>
      <c r="F12" s="26">
        <f>SUM(C12:E12)</f>
        <v>148</v>
      </c>
    </row>
    <row r="13" spans="1:10">
      <c r="A13" s="6" t="s">
        <v>8</v>
      </c>
      <c r="B13" s="6" t="s">
        <v>11</v>
      </c>
      <c r="C13" s="6">
        <v>10</v>
      </c>
      <c r="D13" s="6">
        <v>3</v>
      </c>
      <c r="E13" s="6">
        <v>2</v>
      </c>
      <c r="F13" s="26">
        <f>SUM(C13:E13)</f>
        <v>15</v>
      </c>
    </row>
    <row r="14" spans="1:10">
      <c r="A14" s="6" t="s">
        <v>8</v>
      </c>
      <c r="B14" s="6" t="s">
        <v>12</v>
      </c>
      <c r="C14" s="6">
        <v>1</v>
      </c>
      <c r="D14" s="6">
        <v>0</v>
      </c>
      <c r="E14" s="6">
        <v>1</v>
      </c>
      <c r="F14" s="26">
        <f>SUM(C14:E14)</f>
        <v>2</v>
      </c>
    </row>
    <row r="15" spans="1:10" ht="25.2" customHeight="1">
      <c r="A15" s="6" t="s">
        <v>9</v>
      </c>
      <c r="B15" s="6" t="s">
        <v>68</v>
      </c>
      <c r="C15" s="6">
        <f>SUM(C16:C18)</f>
        <v>64</v>
      </c>
      <c r="D15" s="6">
        <f>SUM(D16:D18)</f>
        <v>74</v>
      </c>
      <c r="E15" s="6">
        <f>SUM(E16:E18)</f>
        <v>31</v>
      </c>
      <c r="F15" s="26">
        <f t="shared" ref="F15:F25" si="4">SUM(C15:E15)</f>
        <v>169</v>
      </c>
    </row>
    <row r="16" spans="1:10">
      <c r="A16" s="6" t="s">
        <v>9</v>
      </c>
      <c r="B16" s="6" t="s">
        <v>10</v>
      </c>
      <c r="C16" s="6">
        <v>60</v>
      </c>
      <c r="D16" s="6">
        <v>71</v>
      </c>
      <c r="E16" s="6">
        <v>29</v>
      </c>
      <c r="F16" s="26">
        <f t="shared" si="4"/>
        <v>160</v>
      </c>
    </row>
    <row r="17" spans="1:10">
      <c r="A17" s="6" t="s">
        <v>9</v>
      </c>
      <c r="B17" s="6" t="s">
        <v>11</v>
      </c>
      <c r="C17" s="6">
        <v>4</v>
      </c>
      <c r="D17" s="6">
        <v>3</v>
      </c>
      <c r="E17" s="6">
        <v>1</v>
      </c>
      <c r="F17" s="26">
        <f t="shared" si="4"/>
        <v>8</v>
      </c>
    </row>
    <row r="18" spans="1:10">
      <c r="A18" s="6" t="s">
        <v>9</v>
      </c>
      <c r="B18" s="6" t="s">
        <v>12</v>
      </c>
      <c r="C18" s="6">
        <v>0</v>
      </c>
      <c r="D18" s="6">
        <v>0</v>
      </c>
      <c r="E18" s="6">
        <v>1</v>
      </c>
      <c r="F18" s="26">
        <f t="shared" si="4"/>
        <v>1</v>
      </c>
    </row>
    <row r="19" spans="1:10" ht="25.2" customHeight="1">
      <c r="A19" s="6" t="s">
        <v>14</v>
      </c>
      <c r="B19" s="6" t="s">
        <v>68</v>
      </c>
      <c r="C19" s="6">
        <f>SUM(C20:C21)</f>
        <v>10</v>
      </c>
      <c r="D19" s="6">
        <f>SUM(D20:D21)</f>
        <v>6</v>
      </c>
      <c r="E19" s="6">
        <f>SUM(E20:E21)</f>
        <v>9</v>
      </c>
      <c r="F19" s="26">
        <f>SUM(C19:E19)</f>
        <v>25</v>
      </c>
    </row>
    <row r="20" spans="1:10">
      <c r="A20" s="6" t="s">
        <v>14</v>
      </c>
      <c r="B20" s="6" t="s">
        <v>11</v>
      </c>
      <c r="C20" s="6">
        <v>10</v>
      </c>
      <c r="D20" s="6">
        <v>5</v>
      </c>
      <c r="E20" s="6">
        <v>8</v>
      </c>
      <c r="F20" s="26">
        <f>SUM(C20:E20)</f>
        <v>23</v>
      </c>
    </row>
    <row r="21" spans="1:10">
      <c r="A21" s="6" t="s">
        <v>14</v>
      </c>
      <c r="B21" s="6" t="s">
        <v>12</v>
      </c>
      <c r="C21" s="6">
        <v>0</v>
      </c>
      <c r="D21" s="6">
        <v>1</v>
      </c>
      <c r="E21" s="6">
        <v>1</v>
      </c>
      <c r="F21" s="26">
        <f>SUM(C21:E21)</f>
        <v>2</v>
      </c>
    </row>
    <row r="22" spans="1:10" ht="25.2" customHeight="1">
      <c r="A22" s="6" t="s">
        <v>15</v>
      </c>
      <c r="B22" s="6" t="s">
        <v>68</v>
      </c>
      <c r="C22" s="6">
        <f>SUM(C23:C25)</f>
        <v>1</v>
      </c>
      <c r="D22" s="6">
        <f>SUM(D23:D25)</f>
        <v>1</v>
      </c>
      <c r="E22" s="6">
        <f>SUM(E23:E25)</f>
        <v>0</v>
      </c>
      <c r="F22" s="26">
        <f t="shared" si="4"/>
        <v>2</v>
      </c>
    </row>
    <row r="23" spans="1:10">
      <c r="A23" s="6" t="s">
        <v>15</v>
      </c>
      <c r="B23" s="6" t="s">
        <v>10</v>
      </c>
      <c r="C23" s="6">
        <v>0</v>
      </c>
      <c r="D23" s="6">
        <v>0</v>
      </c>
      <c r="E23" s="6">
        <v>0</v>
      </c>
      <c r="F23" s="26">
        <f t="shared" si="4"/>
        <v>0</v>
      </c>
    </row>
    <row r="24" spans="1:10">
      <c r="A24" s="6" t="s">
        <v>15</v>
      </c>
      <c r="B24" s="6" t="s">
        <v>11</v>
      </c>
      <c r="C24" s="6">
        <v>0</v>
      </c>
      <c r="D24" s="6">
        <v>0</v>
      </c>
      <c r="E24" s="6">
        <v>0</v>
      </c>
      <c r="F24" s="26">
        <f t="shared" si="4"/>
        <v>0</v>
      </c>
    </row>
    <row r="25" spans="1:10">
      <c r="A25" s="6" t="s">
        <v>15</v>
      </c>
      <c r="B25" s="6" t="s">
        <v>12</v>
      </c>
      <c r="C25" s="6">
        <v>1</v>
      </c>
      <c r="D25" s="6">
        <v>1</v>
      </c>
      <c r="E25" s="6">
        <v>0</v>
      </c>
      <c r="F25" s="26">
        <f t="shared" si="4"/>
        <v>2</v>
      </c>
    </row>
    <row r="26" spans="1:10">
      <c r="A26" s="24"/>
      <c r="B26" s="24"/>
    </row>
    <row r="27" spans="1:10" ht="15.6">
      <c r="A27" s="83"/>
      <c r="B27" s="83"/>
      <c r="C27" s="1"/>
      <c r="D27" s="1"/>
      <c r="E27" s="1"/>
      <c r="F27" s="1"/>
    </row>
    <row r="28" spans="1:10">
      <c r="A28" s="36"/>
      <c r="B28" s="36"/>
    </row>
    <row r="29" spans="1:10">
      <c r="A29" s="36"/>
      <c r="B29" s="36"/>
    </row>
    <row r="30" spans="1:10" ht="25.2" customHeight="1">
      <c r="A30" s="123"/>
      <c r="B30" s="123"/>
      <c r="C30" s="123"/>
      <c r="D30" s="123"/>
      <c r="E30" s="123"/>
      <c r="F30" s="123"/>
      <c r="G30" s="123"/>
    </row>
    <row r="31" spans="1:10">
      <c r="I31" s="37"/>
      <c r="J31" s="38"/>
    </row>
    <row r="32" spans="1:10">
      <c r="I32" s="37"/>
      <c r="J32" s="38"/>
    </row>
    <row r="33" spans="9:10">
      <c r="I33" s="39"/>
      <c r="J33" s="38"/>
    </row>
    <row r="34" spans="9:10">
      <c r="I34" s="38"/>
      <c r="J34" s="38"/>
    </row>
    <row r="35" spans="9:10">
      <c r="I35" s="38"/>
      <c r="J35" s="38"/>
    </row>
    <row r="36" spans="9:10">
      <c r="I36" s="37"/>
      <c r="J36" s="38"/>
    </row>
    <row r="37" spans="9:10">
      <c r="I37" s="37"/>
      <c r="J37" s="38"/>
    </row>
    <row r="38" spans="9:10">
      <c r="I38" s="39"/>
      <c r="J38" s="38"/>
    </row>
    <row r="39" spans="9:10">
      <c r="I39" s="38"/>
      <c r="J39" s="38"/>
    </row>
    <row r="40" spans="9:10">
      <c r="I40" s="37"/>
      <c r="J40" s="38"/>
    </row>
    <row r="41" spans="9:10">
      <c r="I41" s="37"/>
      <c r="J41" s="38"/>
    </row>
    <row r="42" spans="9:10">
      <c r="I42" s="39"/>
      <c r="J42" s="38"/>
    </row>
    <row r="43" spans="9:10">
      <c r="I43" s="38"/>
      <c r="J43" s="38"/>
    </row>
    <row r="44" spans="9:10">
      <c r="I44" s="37"/>
      <c r="J44" s="38"/>
    </row>
    <row r="45" spans="9:10">
      <c r="I45" s="37"/>
      <c r="J45" s="38"/>
    </row>
    <row r="46" spans="9:10">
      <c r="I46" s="39"/>
      <c r="J46" s="38"/>
    </row>
    <row r="47" spans="9:10">
      <c r="I47" s="38"/>
      <c r="J47" s="38"/>
    </row>
  </sheetData>
  <mergeCells count="1">
    <mergeCell ref="A30:G30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FE23-94F5-44F9-8CCF-08FE05123B88}">
  <dimension ref="A1:B44"/>
  <sheetViews>
    <sheetView showGridLines="0" zoomScaleNormal="100" workbookViewId="0"/>
  </sheetViews>
  <sheetFormatPr defaultColWidth="9.109375" defaultRowHeight="15"/>
  <cols>
    <col min="1" max="1" width="13.6640625" style="42" customWidth="1"/>
    <col min="2" max="2" width="172.109375" style="42" customWidth="1"/>
    <col min="3" max="16384" width="9.109375" style="15"/>
  </cols>
  <sheetData>
    <row r="1" spans="1:2" ht="15.6">
      <c r="A1" s="41" t="s">
        <v>0</v>
      </c>
    </row>
    <row r="2" spans="1:2">
      <c r="A2" s="68" t="s">
        <v>80</v>
      </c>
      <c r="B2" s="68"/>
    </row>
    <row r="3" spans="1:2" ht="15.6">
      <c r="A3" s="84" t="s">
        <v>117</v>
      </c>
      <c r="B3" s="84" t="s">
        <v>118</v>
      </c>
    </row>
    <row r="4" spans="1:2" ht="25.2" customHeight="1">
      <c r="A4" s="86" t="str">
        <f>HYPERLINK("#'Notes'!A1", "Notes")</f>
        <v>Notes</v>
      </c>
      <c r="B4" s="88" t="s">
        <v>81</v>
      </c>
    </row>
    <row r="5" spans="1:2" s="16" customFormat="1">
      <c r="A5" s="86" t="str">
        <f>HYPERLINK("#'Table 1!A1","Table 1")</f>
        <v>Table 1</v>
      </c>
      <c r="B5" s="16" t="str">
        <f>'Table 1'!A1</f>
        <v>Table 1: MAPPA-eligible offenders on 31 March [note 1] [note 2] [note 3] [note 4]</v>
      </c>
    </row>
    <row r="6" spans="1:2" s="16" customFormat="1">
      <c r="A6" s="87" t="str">
        <f>HYPERLINK("#'Table 2!A1","Table 2")</f>
        <v>Table 2</v>
      </c>
      <c r="B6" s="16" t="str">
        <f>'Table 2'!A1</f>
        <v>Table 2: Level 2 and Level 3 MAPPA offenders by Sex, Ethnicity, Age and Health on 31 March 2025 [note 5]</v>
      </c>
    </row>
    <row r="7" spans="1:2" s="16" customFormat="1">
      <c r="A7" s="87" t="str">
        <f>HYPERLINK("#'Table 3!A1","Table 3")</f>
        <v>Table 3</v>
      </c>
      <c r="B7" s="16" t="str">
        <f>'Table 3'!A1</f>
        <v>Table 3: Category 1 offenders per 100,000 members of the population aged 10 or over on 31 March [note 8]</v>
      </c>
    </row>
    <row r="8" spans="1:2" s="16" customFormat="1">
      <c r="A8" s="87" t="str">
        <f>HYPERLINK("#'Table 4!A1","Table 4")</f>
        <v>Table 4</v>
      </c>
      <c r="B8" s="16" t="str">
        <f>'Table 4'!A1</f>
        <v>Table 4: MAPPA-eligible offenders in Level 2 and Level 3 by category (yearly total) [note 2] [note 9]</v>
      </c>
    </row>
    <row r="9" spans="1:2" s="16" customFormat="1">
      <c r="A9" s="87" t="str">
        <f>HYPERLINK("#'Table 5a!A1","Table 5a")</f>
        <v>Table 5a</v>
      </c>
      <c r="B9" s="16" t="str">
        <f>'Table 5a'!A1</f>
        <v xml:space="preserve">Table 5a: Number of Category 1 offenders who were either cautioned or convicted for breaches of the notification requirement </v>
      </c>
    </row>
    <row r="10" spans="1:2" s="16" customFormat="1">
      <c r="A10" s="87" t="str">
        <f>HYPERLINK("#'Table 5b!A1","Table 5b")</f>
        <v>Table 5b</v>
      </c>
      <c r="B10" s="16" t="str">
        <f>'Table 5b'!A1</f>
        <v>Table 5b: Category 1 offenders managed at Level 2 and Level 3 cautioned or convicted for breaches of the notification requirement, 2024/25 [note 13]</v>
      </c>
    </row>
    <row r="11" spans="1:2" s="16" customFormat="1" ht="17.399999999999999" customHeight="1">
      <c r="A11" s="87" t="str">
        <f>HYPERLINK("#'Table 6!A1","Table 6")</f>
        <v>Table 6</v>
      </c>
      <c r="B11" s="15" t="str">
        <f>'Table 6'!A1</f>
        <v xml:space="preserve">Table 6: Sexual Offences Prevention Orders (SOPOs), Sexual Harm Prevention Orders (SHPOs), Notification Orders (NOs) and Foreign Travel Orders (FTOs) imposed by the courts </v>
      </c>
    </row>
    <row r="12" spans="1:2" s="16" customFormat="1">
      <c r="A12" s="87" t="str">
        <f>HYPERLINK("#'Table 7a!A1","Table 7a")</f>
        <v>Table 7a</v>
      </c>
      <c r="B12" s="16" t="str">
        <f>'Table 7a'!A1</f>
        <v>Table 7a: Offenders managed at Level 2 and Level 3 returned to custody for a breach of licence.</v>
      </c>
    </row>
    <row r="13" spans="1:2" s="16" customFormat="1">
      <c r="A13" s="87" t="str">
        <f>HYPERLINK("#'Table 7b!A1","Table 7b")</f>
        <v>Table 7b</v>
      </c>
      <c r="B13" s="16" t="str">
        <f>'Table 7b'!A1</f>
        <v>Table 7b: Offenders managed at Level 2 and Level 3 returned to custody for a breach of licence, 2024/25 [note 2]</v>
      </c>
    </row>
    <row r="14" spans="1:2" s="16" customFormat="1">
      <c r="A14" s="87" t="str">
        <f>HYPERLINK("#'Table 7c!A1","Table 7c")</f>
        <v>Table 7c</v>
      </c>
      <c r="B14" s="16" t="str">
        <f>'Table 7c'!A1</f>
        <v>Table 7c: Category 1 offenders managed at Level 2 and Level 3 sent to custody for breach of SOPO/SHPO</v>
      </c>
    </row>
    <row r="15" spans="1:2" s="16" customFormat="1">
      <c r="A15" s="87" t="str">
        <f>HYPERLINK("#'Table 7d!A1","Table 7d")</f>
        <v>Table 7d</v>
      </c>
      <c r="B15" s="16" t="str">
        <f>'Table 7d'!A1</f>
        <v>Table 7d: Category 1 offenders managed at Level 2 and Level 3 sent to custody for breach of SOPO/SHPO, 2024/25</v>
      </c>
    </row>
    <row r="16" spans="1:2" s="16" customFormat="1">
      <c r="A16" s="87" t="str">
        <f>HYPERLINK("#'Table 8!A1","Table 8")</f>
        <v>Table 8</v>
      </c>
      <c r="B16" s="16" t="str">
        <f>'Table 8'!A1</f>
        <v>Table 8: MAPPA-eligible offenders charged with a Serious Further Offence by management level</v>
      </c>
    </row>
    <row r="17" spans="1:2" s="16" customFormat="1">
      <c r="A17" s="87" t="str">
        <f>HYPERLINK("#'Table 9a'!A1","Table 9a")</f>
        <v>Table 9a</v>
      </c>
      <c r="B17" s="16" t="str">
        <f>'Table 9a'!A1</f>
        <v>Table 9a: MAPPA-eligible offenders charged with a Serious Further Offence by category of offender  in 2024/25 [note 1] [note 2]</v>
      </c>
    </row>
    <row r="18" spans="1:2" s="16" customFormat="1">
      <c r="A18" s="87" t="str">
        <f>HYPERLINK("#'Table 9b'!A1","Table 9b")</f>
        <v>Table 9b</v>
      </c>
      <c r="B18" s="16" t="str">
        <f>'Table 9b'!A1</f>
        <v>Table 9b: Outcomes of Serious Further Offence charges in 2024/25 [note 2]</v>
      </c>
    </row>
    <row r="21" spans="1:2" ht="15" customHeight="1">
      <c r="A21" s="116"/>
      <c r="B21" s="116"/>
    </row>
    <row r="22" spans="1:2" ht="15" customHeight="1">
      <c r="A22" s="117"/>
      <c r="B22" s="117"/>
    </row>
    <row r="23" spans="1:2">
      <c r="A23" s="56"/>
      <c r="B23" s="56"/>
    </row>
    <row r="24" spans="1:2">
      <c r="A24" s="43"/>
      <c r="B24" s="56"/>
    </row>
    <row r="25" spans="1:2" ht="28.5" customHeight="1">
      <c r="A25" s="117"/>
      <c r="B25" s="117"/>
    </row>
    <row r="26" spans="1:2" ht="9.75" customHeight="1">
      <c r="A26" s="56"/>
      <c r="B26" s="56"/>
    </row>
    <row r="27" spans="1:2">
      <c r="A27" s="43"/>
      <c r="B27" s="44"/>
    </row>
    <row r="28" spans="1:2" ht="24" customHeight="1">
      <c r="A28" s="115"/>
      <c r="B28" s="115"/>
    </row>
    <row r="29" spans="1:2">
      <c r="A29" s="55"/>
      <c r="B29" s="55"/>
    </row>
    <row r="30" spans="1:2">
      <c r="A30" s="43"/>
      <c r="B30" s="45"/>
    </row>
    <row r="31" spans="1:2">
      <c r="A31" s="46"/>
      <c r="B31" s="45"/>
    </row>
    <row r="32" spans="1:2">
      <c r="A32" s="46"/>
      <c r="B32" s="45"/>
    </row>
    <row r="33" spans="1:2">
      <c r="A33" s="46"/>
      <c r="B33" s="45"/>
    </row>
    <row r="34" spans="1:2">
      <c r="A34" s="46"/>
      <c r="B34" s="45"/>
    </row>
    <row r="35" spans="1:2">
      <c r="A35" s="46"/>
      <c r="B35" s="45"/>
    </row>
    <row r="36" spans="1:2">
      <c r="A36" s="46"/>
      <c r="B36" s="55"/>
    </row>
    <row r="37" spans="1:2">
      <c r="A37" s="49"/>
      <c r="B37" s="55"/>
    </row>
    <row r="38" spans="1:2">
      <c r="A38" s="43"/>
      <c r="B38" s="45"/>
    </row>
    <row r="39" spans="1:2">
      <c r="A39" s="115"/>
      <c r="B39" s="115"/>
    </row>
    <row r="40" spans="1:2">
      <c r="A40" s="47"/>
      <c r="B40" s="45"/>
    </row>
    <row r="41" spans="1:2">
      <c r="A41" s="45"/>
      <c r="B41" s="45"/>
    </row>
    <row r="42" spans="1:2" ht="27.6" customHeight="1">
      <c r="A42" s="115"/>
      <c r="B42" s="115"/>
    </row>
    <row r="43" spans="1:2" ht="15" customHeight="1">
      <c r="A43" s="115"/>
      <c r="B43" s="115"/>
    </row>
    <row r="44" spans="1:2">
      <c r="A44" s="115"/>
      <c r="B44" s="115"/>
    </row>
  </sheetData>
  <mergeCells count="8">
    <mergeCell ref="A42:B42"/>
    <mergeCell ref="A43:B43"/>
    <mergeCell ref="A44:B44"/>
    <mergeCell ref="A21:B21"/>
    <mergeCell ref="A22:B22"/>
    <mergeCell ref="A25:B25"/>
    <mergeCell ref="A28:B28"/>
    <mergeCell ref="A39:B39"/>
  </mergeCells>
  <hyperlinks>
    <hyperlink ref="A7" location="'Table 3'!A1" display="Table 3" xr:uid="{4E11A451-4D56-4D27-8EA0-ED7DD748AB24}"/>
    <hyperlink ref="A8" location="'Table 4'!A1" display="Table 4" xr:uid="{5C4B3B09-C379-4035-881E-B9016F33627A}"/>
    <hyperlink ref="A9" location="'Table 5a'!A1" display="Table 5a" xr:uid="{64B366BB-0307-4739-B1E3-5F28341CFEAA}"/>
    <hyperlink ref="A11" location="'Table 6'!A1" display="Table 6" xr:uid="{EEC4973F-F121-4346-9760-16CB7AF8DBE5}"/>
    <hyperlink ref="A12" location="'Table 7a'!A1" display="Table 7a" xr:uid="{50549310-B985-4159-B428-DA4039F64D29}"/>
    <hyperlink ref="A16" location="'Table 8'!A1" display="Table 8" xr:uid="{29A4AD68-BCD4-4115-AA89-5BDC41E39E19}"/>
    <hyperlink ref="A14" location="'Table 7c'!A1" display="Table 7c" xr:uid="{089EB722-D8F4-4894-ABB8-7D1FABADEC85}"/>
    <hyperlink ref="A13" location="'Table 7b'!A1" display="Table 7b" xr:uid="{C41E03DA-C90E-4A94-80F2-1C9648A3EEDD}"/>
    <hyperlink ref="A15" location="'Table 7d'!A1" display="Table 7d" xr:uid="{5BDA4BB4-2002-4960-A57C-75C466BD4443}"/>
    <hyperlink ref="A10" location="'Table 5b'!A1" display="Table 5b" xr:uid="{3D329D1A-5EE8-47DA-8AF2-2B607DDF12E0}"/>
    <hyperlink ref="A6" location="'Table 1b'!A1" display="Table 1b" xr:uid="{09E668C5-30EA-4312-91C8-B6028DD57C24}"/>
  </hyperlinks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FD427-DA0C-4679-B130-1BFA33C5629A}">
  <dimension ref="A1:L33"/>
  <sheetViews>
    <sheetView showGridLines="0" workbookViewId="0"/>
  </sheetViews>
  <sheetFormatPr defaultColWidth="14.6640625" defaultRowHeight="15"/>
  <cols>
    <col min="1" max="1" width="16.44140625" style="62" customWidth="1"/>
    <col min="2" max="2" width="229.88671875" style="62" customWidth="1"/>
    <col min="3" max="3" width="14.6640625" style="62" customWidth="1"/>
    <col min="4" max="16384" width="14.6640625" style="62"/>
  </cols>
  <sheetData>
    <row r="1" spans="1:12" s="63" customFormat="1" ht="21">
      <c r="A1" s="67" t="s">
        <v>81</v>
      </c>
      <c r="B1" s="62"/>
    </row>
    <row r="2" spans="1:12" s="63" customFormat="1" ht="15.6">
      <c r="A2" s="62" t="s">
        <v>80</v>
      </c>
      <c r="B2" s="62"/>
    </row>
    <row r="3" spans="1:12" s="63" customFormat="1" ht="15.6">
      <c r="A3" s="85" t="str">
        <f>HYPERLINK("#'Contents'!A1", "Link to Contents tab")</f>
        <v>Link to Contents tab</v>
      </c>
      <c r="B3" s="62"/>
    </row>
    <row r="4" spans="1:12" s="63" customFormat="1" ht="15.6">
      <c r="A4" s="66" t="s">
        <v>79</v>
      </c>
      <c r="B4" s="66" t="s">
        <v>78</v>
      </c>
    </row>
    <row r="5" spans="1:12" s="63" customFormat="1">
      <c r="A5" s="64" t="s">
        <v>77</v>
      </c>
      <c r="B5" s="64" t="s">
        <v>82</v>
      </c>
    </row>
    <row r="6" spans="1:12" s="63" customFormat="1">
      <c r="A6" s="64" t="s">
        <v>76</v>
      </c>
      <c r="B6" s="64" t="s">
        <v>140</v>
      </c>
    </row>
    <row r="7" spans="1:12" s="63" customFormat="1" ht="16.95" customHeight="1">
      <c r="A7" s="64" t="s">
        <v>75</v>
      </c>
      <c r="B7" s="65" t="s">
        <v>141</v>
      </c>
    </row>
    <row r="8" spans="1:12" s="63" customFormat="1" ht="16.95" customHeight="1">
      <c r="A8" s="64" t="s">
        <v>74</v>
      </c>
      <c r="B8" s="65" t="s">
        <v>143</v>
      </c>
    </row>
    <row r="9" spans="1:12" s="63" customFormat="1" ht="15.6">
      <c r="A9" s="64" t="s">
        <v>73</v>
      </c>
      <c r="B9" s="62" t="s">
        <v>185</v>
      </c>
    </row>
    <row r="10" spans="1:12" s="63" customFormat="1">
      <c r="A10" s="64" t="s">
        <v>72</v>
      </c>
      <c r="B10" s="78" t="s">
        <v>88</v>
      </c>
    </row>
    <row r="11" spans="1:12" s="63" customFormat="1">
      <c r="A11" s="64" t="s">
        <v>71</v>
      </c>
      <c r="B11" s="64" t="s">
        <v>89</v>
      </c>
    </row>
    <row r="12" spans="1:12" s="63" customFormat="1" ht="15" customHeight="1">
      <c r="A12" s="64" t="s">
        <v>70</v>
      </c>
      <c r="B12" s="64" t="s">
        <v>186</v>
      </c>
    </row>
    <row r="13" spans="1:12" s="63" customFormat="1">
      <c r="A13" s="64" t="s">
        <v>69</v>
      </c>
      <c r="B13" s="65" t="s">
        <v>139</v>
      </c>
    </row>
    <row r="14" spans="1:12" s="63" customFormat="1">
      <c r="A14" s="64" t="s">
        <v>101</v>
      </c>
      <c r="B14" s="65" t="s">
        <v>98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</row>
    <row r="15" spans="1:12" s="63" customFormat="1" ht="15.6">
      <c r="A15" s="64" t="s">
        <v>104</v>
      </c>
      <c r="B15" s="62" t="s">
        <v>99</v>
      </c>
    </row>
    <row r="16" spans="1:12" s="63" customFormat="1" ht="15.6">
      <c r="A16" s="64" t="s">
        <v>111</v>
      </c>
      <c r="B16" s="62" t="s">
        <v>159</v>
      </c>
    </row>
    <row r="17" spans="1:7" s="63" customFormat="1" ht="15.6">
      <c r="A17" s="64" t="s">
        <v>113</v>
      </c>
      <c r="B17" s="62" t="s">
        <v>160</v>
      </c>
    </row>
    <row r="18" spans="1:7">
      <c r="A18" s="64" t="s">
        <v>114</v>
      </c>
      <c r="B18" s="62" t="s">
        <v>103</v>
      </c>
    </row>
    <row r="19" spans="1:7">
      <c r="A19" s="64" t="s">
        <v>144</v>
      </c>
      <c r="B19" s="62" t="s">
        <v>110</v>
      </c>
    </row>
    <row r="20" spans="1:7">
      <c r="A20" s="64" t="s">
        <v>145</v>
      </c>
      <c r="B20" s="62" t="s">
        <v>115</v>
      </c>
      <c r="C20" s="59"/>
      <c r="D20" s="59"/>
      <c r="E20" s="59"/>
      <c r="F20" s="59"/>
      <c r="G20" s="59"/>
    </row>
    <row r="21" spans="1:7">
      <c r="A21" s="64" t="s">
        <v>164</v>
      </c>
      <c r="B21" s="62" t="s">
        <v>116</v>
      </c>
      <c r="C21" s="60"/>
      <c r="D21" s="60"/>
      <c r="E21" s="60"/>
      <c r="F21" s="60"/>
      <c r="G21" s="60"/>
    </row>
    <row r="22" spans="1:7">
      <c r="C22" s="57"/>
      <c r="D22" s="57"/>
      <c r="E22" s="57"/>
    </row>
    <row r="23" spans="1:7">
      <c r="B23" s="57"/>
      <c r="C23" s="57"/>
      <c r="D23" s="57"/>
      <c r="E23" s="57"/>
    </row>
    <row r="24" spans="1:7">
      <c r="B24" s="57"/>
      <c r="C24" s="57"/>
      <c r="D24" s="57"/>
      <c r="E24" s="57"/>
    </row>
    <row r="25" spans="1:7">
      <c r="B25" s="57"/>
      <c r="C25" s="57"/>
      <c r="D25" s="57"/>
      <c r="E25" s="57"/>
    </row>
    <row r="26" spans="1:7">
      <c r="B26" s="57"/>
      <c r="C26" s="57"/>
      <c r="D26" s="57"/>
      <c r="E26" s="57"/>
    </row>
    <row r="27" spans="1:7">
      <c r="B27" s="57"/>
    </row>
    <row r="28" spans="1:7">
      <c r="B28" s="57"/>
    </row>
    <row r="29" spans="1:7">
      <c r="B29" s="57"/>
    </row>
    <row r="30" spans="1:7">
      <c r="B30" s="57"/>
    </row>
    <row r="31" spans="1:7">
      <c r="B31" s="57"/>
    </row>
    <row r="32" spans="1:7">
      <c r="B32" s="57"/>
    </row>
    <row r="33" spans="2:2">
      <c r="B33" s="57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C46"/>
  <sheetViews>
    <sheetView showGridLines="0" zoomScaleNormal="100" workbookViewId="0"/>
  </sheetViews>
  <sheetFormatPr defaultColWidth="10.44140625" defaultRowHeight="16.5" customHeight="1"/>
  <cols>
    <col min="1" max="1" width="11.33203125" style="2" customWidth="1"/>
    <col min="2" max="9" width="15.33203125" style="2" customWidth="1"/>
    <col min="10" max="21" width="14.6640625" style="2" customWidth="1"/>
    <col min="22" max="16384" width="10.44140625" style="2"/>
  </cols>
  <sheetData>
    <row r="1" spans="1:29" ht="16.5" customHeight="1">
      <c r="A1" s="1" t="s">
        <v>142</v>
      </c>
    </row>
    <row r="2" spans="1:29" ht="16.5" customHeight="1">
      <c r="A2" s="68" t="s">
        <v>80</v>
      </c>
    </row>
    <row r="4" spans="1:29" ht="16.5" customHeight="1">
      <c r="A4" s="85" t="str">
        <f>HYPERLINK("#'Contents'!A1", "Link to Contents tab")</f>
        <v>Link to Contents tab</v>
      </c>
    </row>
    <row r="5" spans="1:29" ht="16.5" customHeight="1">
      <c r="A5" s="77" t="s">
        <v>83</v>
      </c>
    </row>
    <row r="6" spans="1:29" s="6" customFormat="1" ht="46.95" customHeight="1">
      <c r="A6" s="69" t="s">
        <v>65</v>
      </c>
      <c r="B6" s="69" t="s">
        <v>66</v>
      </c>
      <c r="C6" s="73">
        <v>39172</v>
      </c>
      <c r="D6" s="73">
        <v>39538</v>
      </c>
      <c r="E6" s="73">
        <v>39903</v>
      </c>
      <c r="F6" s="73">
        <v>40268</v>
      </c>
      <c r="G6" s="73">
        <v>40633</v>
      </c>
      <c r="H6" s="73">
        <v>40999</v>
      </c>
      <c r="I6" s="73">
        <v>41364</v>
      </c>
      <c r="J6" s="73">
        <v>41729</v>
      </c>
      <c r="K6" s="73">
        <v>42094</v>
      </c>
      <c r="L6" s="73">
        <v>42460</v>
      </c>
      <c r="M6" s="73">
        <v>42825</v>
      </c>
      <c r="N6" s="73">
        <v>43190</v>
      </c>
      <c r="O6" s="73">
        <v>43555</v>
      </c>
      <c r="P6" s="73">
        <v>43921</v>
      </c>
      <c r="Q6" s="73">
        <v>44286</v>
      </c>
      <c r="R6" s="73">
        <v>44651</v>
      </c>
      <c r="S6" s="73">
        <v>45016</v>
      </c>
      <c r="T6" s="73">
        <v>45382</v>
      </c>
      <c r="U6" s="73">
        <v>45747</v>
      </c>
      <c r="AA6" s="103"/>
      <c r="AB6" s="103"/>
      <c r="AC6"/>
    </row>
    <row r="7" spans="1:29" s="6" customFormat="1" ht="25.2" customHeight="1">
      <c r="A7" s="70" t="s">
        <v>68</v>
      </c>
      <c r="B7" s="70" t="s">
        <v>67</v>
      </c>
      <c r="C7" s="20" t="s">
        <v>84</v>
      </c>
      <c r="D7" s="20" t="s">
        <v>84</v>
      </c>
      <c r="E7" s="11">
        <v>44920</v>
      </c>
      <c r="F7" s="11">
        <v>48879</v>
      </c>
      <c r="G7" s="11">
        <v>52212</v>
      </c>
      <c r="H7" s="11">
        <v>55704</v>
      </c>
      <c r="I7" s="11">
        <v>60096</v>
      </c>
      <c r="J7" s="71">
        <v>65083</v>
      </c>
      <c r="K7" s="71">
        <v>68214</v>
      </c>
      <c r="L7" s="71">
        <v>71905</v>
      </c>
      <c r="M7" s="71">
        <v>76794</v>
      </c>
      <c r="N7" s="71">
        <v>80983</v>
      </c>
      <c r="O7" s="71">
        <v>82921</v>
      </c>
      <c r="P7" s="71">
        <f>SUM(P8:P10)</f>
        <v>84530</v>
      </c>
      <c r="Q7" s="71">
        <v>86799</v>
      </c>
      <c r="R7" s="71">
        <v>89438</v>
      </c>
      <c r="S7" s="71">
        <v>91040</v>
      </c>
      <c r="T7" s="71">
        <v>93436</v>
      </c>
      <c r="U7" s="71">
        <v>97050</v>
      </c>
      <c r="AA7" s="103"/>
      <c r="AB7" s="104"/>
      <c r="AC7" s="104"/>
    </row>
    <row r="8" spans="1:29" s="6" customFormat="1" ht="16.5" customHeight="1">
      <c r="A8" s="70" t="s">
        <v>68</v>
      </c>
      <c r="B8" s="70" t="s">
        <v>8</v>
      </c>
      <c r="C8" s="11">
        <v>30416</v>
      </c>
      <c r="D8" s="11">
        <v>31392</v>
      </c>
      <c r="E8" s="11">
        <v>32347</v>
      </c>
      <c r="F8" s="11">
        <v>34939</v>
      </c>
      <c r="G8" s="11">
        <v>37225</v>
      </c>
      <c r="H8" s="11">
        <v>40345</v>
      </c>
      <c r="I8" s="11">
        <v>43567</v>
      </c>
      <c r="J8" s="71">
        <v>46102</v>
      </c>
      <c r="K8" s="71">
        <v>49466</v>
      </c>
      <c r="L8" s="71">
        <v>52770</v>
      </c>
      <c r="M8" s="71">
        <v>55236</v>
      </c>
      <c r="N8" s="71">
        <v>58637</v>
      </c>
      <c r="O8" s="71">
        <v>60294</v>
      </c>
      <c r="P8" s="71">
        <v>62435</v>
      </c>
      <c r="Q8" s="71">
        <v>64325</v>
      </c>
      <c r="R8" s="71">
        <v>66741</v>
      </c>
      <c r="S8" s="71">
        <v>68357</v>
      </c>
      <c r="T8" s="71">
        <v>70052</v>
      </c>
      <c r="U8" s="71">
        <v>73047</v>
      </c>
      <c r="AA8" s="103"/>
      <c r="AB8" s="104"/>
      <c r="AC8" s="104"/>
    </row>
    <row r="9" spans="1:29" s="6" customFormat="1" ht="16.5" customHeight="1">
      <c r="A9" s="70" t="s">
        <v>68</v>
      </c>
      <c r="B9" s="70" t="s">
        <v>9</v>
      </c>
      <c r="C9" s="11">
        <v>14921</v>
      </c>
      <c r="D9" s="11">
        <v>16249</v>
      </c>
      <c r="E9" s="11">
        <v>11689</v>
      </c>
      <c r="F9" s="11">
        <v>13307</v>
      </c>
      <c r="G9" s="11">
        <v>14508</v>
      </c>
      <c r="H9" s="11">
        <v>14947</v>
      </c>
      <c r="I9" s="11">
        <v>16140</v>
      </c>
      <c r="J9" s="71">
        <v>18649</v>
      </c>
      <c r="K9" s="71">
        <v>18493</v>
      </c>
      <c r="L9" s="71">
        <v>18847</v>
      </c>
      <c r="M9" s="71">
        <v>21209</v>
      </c>
      <c r="N9" s="71">
        <v>22056</v>
      </c>
      <c r="O9" s="71">
        <v>22268</v>
      </c>
      <c r="P9" s="71">
        <v>21764</v>
      </c>
      <c r="Q9" s="71">
        <v>22086</v>
      </c>
      <c r="R9" s="71">
        <v>22304</v>
      </c>
      <c r="S9" s="71">
        <v>21897</v>
      </c>
      <c r="T9" s="71">
        <v>22534</v>
      </c>
      <c r="U9" s="71">
        <v>23237</v>
      </c>
      <c r="AA9" s="103"/>
      <c r="AB9" s="104"/>
      <c r="AC9" s="104"/>
    </row>
    <row r="10" spans="1:29" s="6" customFormat="1" ht="16.5" customHeight="1">
      <c r="A10" s="70" t="s">
        <v>68</v>
      </c>
      <c r="B10" s="70" t="s">
        <v>14</v>
      </c>
      <c r="C10" s="11">
        <v>3132</v>
      </c>
      <c r="D10" s="11">
        <v>2569</v>
      </c>
      <c r="E10" s="11">
        <v>884</v>
      </c>
      <c r="F10" s="11">
        <v>633</v>
      </c>
      <c r="G10" s="11">
        <v>479</v>
      </c>
      <c r="H10" s="11">
        <v>412</v>
      </c>
      <c r="I10" s="11">
        <v>389</v>
      </c>
      <c r="J10" s="71">
        <v>332</v>
      </c>
      <c r="K10" s="71">
        <v>255</v>
      </c>
      <c r="L10" s="71">
        <v>288</v>
      </c>
      <c r="M10" s="71">
        <v>349</v>
      </c>
      <c r="N10" s="71">
        <v>290</v>
      </c>
      <c r="O10" s="71">
        <v>359</v>
      </c>
      <c r="P10" s="71">
        <v>331</v>
      </c>
      <c r="Q10" s="71">
        <v>388</v>
      </c>
      <c r="R10" s="71">
        <v>393</v>
      </c>
      <c r="S10" s="71">
        <v>540</v>
      </c>
      <c r="T10" s="71">
        <v>563</v>
      </c>
      <c r="U10" s="71">
        <v>557</v>
      </c>
      <c r="AA10" s="103"/>
      <c r="AB10" s="104"/>
      <c r="AC10" s="104"/>
    </row>
    <row r="11" spans="1:29" s="6" customFormat="1" ht="16.5" customHeight="1">
      <c r="A11" s="70" t="s">
        <v>68</v>
      </c>
      <c r="B11" s="70" t="s">
        <v>15</v>
      </c>
      <c r="C11" s="72" t="s">
        <v>85</v>
      </c>
      <c r="D11" s="72" t="s">
        <v>85</v>
      </c>
      <c r="E11" s="72" t="s">
        <v>85</v>
      </c>
      <c r="F11" s="72" t="s">
        <v>85</v>
      </c>
      <c r="G11" s="72" t="s">
        <v>85</v>
      </c>
      <c r="H11" s="72" t="s">
        <v>85</v>
      </c>
      <c r="I11" s="72" t="s">
        <v>85</v>
      </c>
      <c r="J11" s="72" t="s">
        <v>85</v>
      </c>
      <c r="K11" s="72" t="s">
        <v>85</v>
      </c>
      <c r="L11" s="72" t="s">
        <v>85</v>
      </c>
      <c r="M11" s="72" t="s">
        <v>85</v>
      </c>
      <c r="N11" s="72" t="s">
        <v>85</v>
      </c>
      <c r="O11" s="72" t="s">
        <v>85</v>
      </c>
      <c r="P11" s="72" t="s">
        <v>85</v>
      </c>
      <c r="Q11" s="72" t="s">
        <v>85</v>
      </c>
      <c r="R11" s="72" t="s">
        <v>85</v>
      </c>
      <c r="S11" s="71">
        <v>246</v>
      </c>
      <c r="T11" s="71">
        <v>287</v>
      </c>
      <c r="U11" s="71">
        <v>209</v>
      </c>
      <c r="AA11" s="103"/>
      <c r="AB11" s="104"/>
      <c r="AC11" s="104"/>
    </row>
    <row r="12" spans="1:29" s="6" customFormat="1" ht="25.2" customHeight="1">
      <c r="A12" s="70" t="s">
        <v>10</v>
      </c>
      <c r="B12" s="70" t="s">
        <v>67</v>
      </c>
      <c r="C12" s="20" t="s">
        <v>84</v>
      </c>
      <c r="D12" s="20" t="s">
        <v>84</v>
      </c>
      <c r="E12" s="20" t="s">
        <v>84</v>
      </c>
      <c r="F12" s="20" t="s">
        <v>84</v>
      </c>
      <c r="G12" s="20" t="s">
        <v>84</v>
      </c>
      <c r="H12" s="20" t="s">
        <v>84</v>
      </c>
      <c r="I12" s="20" t="s">
        <v>84</v>
      </c>
      <c r="J12" s="71">
        <v>63048</v>
      </c>
      <c r="K12" s="71">
        <v>66641</v>
      </c>
      <c r="L12" s="71">
        <v>70267</v>
      </c>
      <c r="M12" s="71">
        <v>75314</v>
      </c>
      <c r="N12" s="71">
        <v>79559</v>
      </c>
      <c r="O12" s="71">
        <v>81450</v>
      </c>
      <c r="P12" s="71">
        <v>83170</v>
      </c>
      <c r="Q12" s="71">
        <v>85410</v>
      </c>
      <c r="R12" s="71">
        <v>88050</v>
      </c>
      <c r="S12" s="71">
        <v>89489</v>
      </c>
      <c r="T12" s="71">
        <v>91873</v>
      </c>
      <c r="U12" s="71">
        <v>95639</v>
      </c>
      <c r="AA12" s="103"/>
      <c r="AB12" s="104"/>
      <c r="AC12" s="104"/>
    </row>
    <row r="13" spans="1:29" s="6" customFormat="1" ht="16.5" customHeight="1">
      <c r="A13" s="70" t="s">
        <v>10</v>
      </c>
      <c r="B13" s="70" t="s">
        <v>8</v>
      </c>
      <c r="C13" s="20" t="s">
        <v>84</v>
      </c>
      <c r="D13" s="20" t="s">
        <v>84</v>
      </c>
      <c r="E13" s="20" t="s">
        <v>84</v>
      </c>
      <c r="F13" s="71">
        <v>32965</v>
      </c>
      <c r="G13" s="71">
        <v>35665</v>
      </c>
      <c r="H13" s="71">
        <v>39142</v>
      </c>
      <c r="I13" s="72" t="s">
        <v>84</v>
      </c>
      <c r="J13" s="71">
        <v>45250</v>
      </c>
      <c r="K13" s="71">
        <v>48784</v>
      </c>
      <c r="L13" s="71">
        <v>51978</v>
      </c>
      <c r="M13" s="71">
        <v>54582</v>
      </c>
      <c r="N13" s="71">
        <v>57989</v>
      </c>
      <c r="O13" s="71">
        <v>59742</v>
      </c>
      <c r="P13" s="71">
        <v>61910</v>
      </c>
      <c r="Q13" s="71">
        <v>63827</v>
      </c>
      <c r="R13" s="71">
        <v>66265</v>
      </c>
      <c r="S13" s="71">
        <v>67892</v>
      </c>
      <c r="T13" s="71">
        <v>69618</v>
      </c>
      <c r="U13" s="71">
        <v>72668</v>
      </c>
      <c r="AA13" s="103"/>
      <c r="AB13" s="104"/>
      <c r="AC13" s="104"/>
    </row>
    <row r="14" spans="1:29" s="6" customFormat="1" ht="16.5" customHeight="1">
      <c r="A14" s="70" t="s">
        <v>10</v>
      </c>
      <c r="B14" s="70" t="s">
        <v>9</v>
      </c>
      <c r="C14" s="20" t="s">
        <v>84</v>
      </c>
      <c r="D14" s="20" t="s">
        <v>84</v>
      </c>
      <c r="E14" s="20" t="s">
        <v>84</v>
      </c>
      <c r="F14" s="72" t="s">
        <v>84</v>
      </c>
      <c r="G14" s="72" t="s">
        <v>84</v>
      </c>
      <c r="H14" s="72" t="s">
        <v>84</v>
      </c>
      <c r="I14" s="99">
        <v>15332</v>
      </c>
      <c r="J14" s="71">
        <v>17798</v>
      </c>
      <c r="K14" s="71">
        <v>17857</v>
      </c>
      <c r="L14" s="71">
        <v>18289</v>
      </c>
      <c r="M14" s="71">
        <v>20732</v>
      </c>
      <c r="N14" s="71">
        <v>21570</v>
      </c>
      <c r="O14" s="71">
        <v>21708</v>
      </c>
      <c r="P14" s="71">
        <f>P12-P13</f>
        <v>21260</v>
      </c>
      <c r="Q14" s="71">
        <f>Q12-Q13</f>
        <v>21583</v>
      </c>
      <c r="R14" s="71">
        <v>21785</v>
      </c>
      <c r="S14" s="71">
        <v>21440</v>
      </c>
      <c r="T14" s="71">
        <v>22056</v>
      </c>
      <c r="U14" s="71">
        <v>22864</v>
      </c>
      <c r="AA14" s="103"/>
      <c r="AB14" s="104"/>
      <c r="AC14" s="104"/>
    </row>
    <row r="15" spans="1:29" s="6" customFormat="1" ht="16.5" customHeight="1">
      <c r="A15" s="70" t="s">
        <v>10</v>
      </c>
      <c r="B15" s="70" t="s">
        <v>14</v>
      </c>
      <c r="C15" s="72" t="s">
        <v>85</v>
      </c>
      <c r="D15" s="72" t="s">
        <v>85</v>
      </c>
      <c r="E15" s="72" t="s">
        <v>85</v>
      </c>
      <c r="F15" s="72" t="s">
        <v>85</v>
      </c>
      <c r="G15" s="72" t="s">
        <v>85</v>
      </c>
      <c r="H15" s="72" t="s">
        <v>85</v>
      </c>
      <c r="I15" s="72" t="s">
        <v>85</v>
      </c>
      <c r="J15" s="72" t="s">
        <v>85</v>
      </c>
      <c r="K15" s="72" t="s">
        <v>85</v>
      </c>
      <c r="L15" s="72" t="s">
        <v>85</v>
      </c>
      <c r="M15" s="72" t="s">
        <v>85</v>
      </c>
      <c r="N15" s="72" t="s">
        <v>85</v>
      </c>
      <c r="O15" s="72" t="s">
        <v>85</v>
      </c>
      <c r="P15" s="72" t="s">
        <v>85</v>
      </c>
      <c r="Q15" s="72" t="s">
        <v>85</v>
      </c>
      <c r="R15" s="72" t="s">
        <v>85</v>
      </c>
      <c r="S15" s="72" t="s">
        <v>85</v>
      </c>
      <c r="T15" s="72" t="s">
        <v>85</v>
      </c>
      <c r="U15" s="72" t="s">
        <v>85</v>
      </c>
      <c r="AA15" s="103"/>
      <c r="AB15" s="104"/>
      <c r="AC15" s="104"/>
    </row>
    <row r="16" spans="1:29" s="6" customFormat="1" ht="16.5" customHeight="1">
      <c r="A16" s="70" t="s">
        <v>10</v>
      </c>
      <c r="B16" s="70" t="s">
        <v>15</v>
      </c>
      <c r="C16" s="72" t="s">
        <v>85</v>
      </c>
      <c r="D16" s="72" t="s">
        <v>85</v>
      </c>
      <c r="E16" s="72" t="s">
        <v>85</v>
      </c>
      <c r="F16" s="72" t="s">
        <v>85</v>
      </c>
      <c r="G16" s="72" t="s">
        <v>85</v>
      </c>
      <c r="H16" s="72" t="s">
        <v>85</v>
      </c>
      <c r="I16" s="72" t="s">
        <v>85</v>
      </c>
      <c r="J16" s="72" t="s">
        <v>85</v>
      </c>
      <c r="K16" s="72" t="s">
        <v>85</v>
      </c>
      <c r="L16" s="72" t="s">
        <v>85</v>
      </c>
      <c r="M16" s="72" t="s">
        <v>85</v>
      </c>
      <c r="N16" s="72" t="s">
        <v>85</v>
      </c>
      <c r="O16" s="72" t="s">
        <v>85</v>
      </c>
      <c r="P16" s="72" t="s">
        <v>85</v>
      </c>
      <c r="Q16" s="72" t="s">
        <v>85</v>
      </c>
      <c r="R16" s="72" t="s">
        <v>85</v>
      </c>
      <c r="S16" s="71">
        <v>157</v>
      </c>
      <c r="T16" s="71">
        <v>199</v>
      </c>
      <c r="U16" s="71">
        <v>107</v>
      </c>
      <c r="AA16" s="103"/>
      <c r="AB16" s="104"/>
      <c r="AC16" s="104"/>
    </row>
    <row r="17" spans="1:29" s="6" customFormat="1" ht="25.2" customHeight="1">
      <c r="A17" s="70" t="s">
        <v>11</v>
      </c>
      <c r="B17" s="70" t="s">
        <v>67</v>
      </c>
      <c r="C17" s="20" t="s">
        <v>84</v>
      </c>
      <c r="D17" s="20" t="s">
        <v>84</v>
      </c>
      <c r="E17" s="20" t="s">
        <v>84</v>
      </c>
      <c r="F17" s="20" t="s">
        <v>84</v>
      </c>
      <c r="G17" s="20" t="s">
        <v>84</v>
      </c>
      <c r="H17" s="20" t="s">
        <v>84</v>
      </c>
      <c r="I17" s="20" t="s">
        <v>84</v>
      </c>
      <c r="J17" s="71">
        <v>1877</v>
      </c>
      <c r="K17" s="71">
        <v>1452</v>
      </c>
      <c r="L17" s="71">
        <v>1503</v>
      </c>
      <c r="M17" s="71">
        <v>1326</v>
      </c>
      <c r="N17" s="71">
        <v>1276</v>
      </c>
      <c r="O17" s="71">
        <v>1331</v>
      </c>
      <c r="P17" s="71">
        <v>1202</v>
      </c>
      <c r="Q17" s="71">
        <v>1233</v>
      </c>
      <c r="R17" s="71">
        <v>1213</v>
      </c>
      <c r="S17" s="71">
        <v>1348</v>
      </c>
      <c r="T17" s="71">
        <v>1356</v>
      </c>
      <c r="U17" s="71">
        <v>1218</v>
      </c>
      <c r="AA17" s="103"/>
      <c r="AB17" s="104"/>
      <c r="AC17" s="104"/>
    </row>
    <row r="18" spans="1:29" s="6" customFormat="1" ht="16.2" customHeight="1">
      <c r="A18" s="70" t="s">
        <v>11</v>
      </c>
      <c r="B18" s="70" t="s">
        <v>8</v>
      </c>
      <c r="C18" s="20" t="s">
        <v>84</v>
      </c>
      <c r="D18" s="20" t="s">
        <v>84</v>
      </c>
      <c r="E18" s="20" t="s">
        <v>84</v>
      </c>
      <c r="F18" s="71">
        <v>1856</v>
      </c>
      <c r="G18" s="71">
        <v>1467</v>
      </c>
      <c r="H18" s="71">
        <v>1133</v>
      </c>
      <c r="I18" s="20" t="s">
        <v>84</v>
      </c>
      <c r="J18" s="71">
        <v>797</v>
      </c>
      <c r="K18" s="71">
        <v>645</v>
      </c>
      <c r="L18" s="71">
        <v>743</v>
      </c>
      <c r="M18" s="71">
        <v>609</v>
      </c>
      <c r="N18" s="71">
        <v>601</v>
      </c>
      <c r="O18" s="71">
        <v>511</v>
      </c>
      <c r="P18" s="71">
        <v>483</v>
      </c>
      <c r="Q18" s="71">
        <v>459</v>
      </c>
      <c r="R18" s="71">
        <v>419</v>
      </c>
      <c r="S18" s="71">
        <v>419</v>
      </c>
      <c r="T18" s="71">
        <v>384</v>
      </c>
      <c r="U18" s="71">
        <v>336</v>
      </c>
      <c r="AA18" s="103"/>
      <c r="AB18" s="104"/>
      <c r="AC18" s="104"/>
    </row>
    <row r="19" spans="1:29" s="6" customFormat="1" ht="16.5" customHeight="1">
      <c r="A19" s="70" t="s">
        <v>11</v>
      </c>
      <c r="B19" s="70" t="s">
        <v>9</v>
      </c>
      <c r="C19" s="20" t="s">
        <v>84</v>
      </c>
      <c r="D19" s="20" t="s">
        <v>84</v>
      </c>
      <c r="E19" s="20" t="s">
        <v>84</v>
      </c>
      <c r="F19" s="72" t="s">
        <v>84</v>
      </c>
      <c r="G19" s="72" t="s">
        <v>84</v>
      </c>
      <c r="H19" s="72" t="s">
        <v>84</v>
      </c>
      <c r="I19" s="99">
        <v>763</v>
      </c>
      <c r="J19" s="11">
        <v>787</v>
      </c>
      <c r="K19" s="11">
        <v>582</v>
      </c>
      <c r="L19" s="11">
        <v>511</v>
      </c>
      <c r="M19" s="11">
        <v>439</v>
      </c>
      <c r="N19" s="11">
        <v>426</v>
      </c>
      <c r="O19" s="11">
        <v>504</v>
      </c>
      <c r="P19" s="11">
        <v>441</v>
      </c>
      <c r="Q19" s="11">
        <v>441</v>
      </c>
      <c r="R19" s="11">
        <v>450</v>
      </c>
      <c r="S19" s="11">
        <v>418</v>
      </c>
      <c r="T19" s="11">
        <v>419</v>
      </c>
      <c r="U19" s="11">
        <v>333</v>
      </c>
      <c r="AA19" s="103"/>
      <c r="AB19" s="104"/>
      <c r="AC19" s="104"/>
    </row>
    <row r="20" spans="1:29" s="6" customFormat="1" ht="16.5" customHeight="1">
      <c r="A20" s="70" t="s">
        <v>11</v>
      </c>
      <c r="B20" s="70" t="s">
        <v>14</v>
      </c>
      <c r="C20" s="20" t="s">
        <v>84</v>
      </c>
      <c r="D20" s="20" t="s">
        <v>84</v>
      </c>
      <c r="E20" s="20" t="s">
        <v>84</v>
      </c>
      <c r="F20" s="71">
        <v>576</v>
      </c>
      <c r="G20" s="71">
        <v>438</v>
      </c>
      <c r="H20" s="71">
        <v>374</v>
      </c>
      <c r="I20" s="71">
        <v>354</v>
      </c>
      <c r="J20" s="11">
        <v>293</v>
      </c>
      <c r="K20" s="11">
        <v>225</v>
      </c>
      <c r="L20" s="11">
        <v>249</v>
      </c>
      <c r="M20" s="11">
        <v>278</v>
      </c>
      <c r="N20" s="11">
        <v>249</v>
      </c>
      <c r="O20" s="11">
        <v>316</v>
      </c>
      <c r="P20" s="11">
        <v>278</v>
      </c>
      <c r="Q20" s="11">
        <v>333</v>
      </c>
      <c r="R20" s="11">
        <v>344</v>
      </c>
      <c r="S20" s="11">
        <v>481</v>
      </c>
      <c r="T20" s="11">
        <v>510</v>
      </c>
      <c r="U20" s="11">
        <v>500</v>
      </c>
      <c r="AA20" s="103"/>
      <c r="AB20" s="104"/>
      <c r="AC20" s="104"/>
    </row>
    <row r="21" spans="1:29" s="6" customFormat="1" ht="16.5" customHeight="1">
      <c r="A21" s="70" t="s">
        <v>11</v>
      </c>
      <c r="B21" s="70" t="s">
        <v>15</v>
      </c>
      <c r="C21" s="72" t="s">
        <v>85</v>
      </c>
      <c r="D21" s="72" t="s">
        <v>85</v>
      </c>
      <c r="E21" s="72" t="s">
        <v>85</v>
      </c>
      <c r="F21" s="72" t="s">
        <v>85</v>
      </c>
      <c r="G21" s="72" t="s">
        <v>85</v>
      </c>
      <c r="H21" s="72" t="s">
        <v>85</v>
      </c>
      <c r="I21" s="72" t="s">
        <v>85</v>
      </c>
      <c r="J21" s="72" t="s">
        <v>85</v>
      </c>
      <c r="K21" s="72" t="s">
        <v>85</v>
      </c>
      <c r="L21" s="72" t="s">
        <v>85</v>
      </c>
      <c r="M21" s="72" t="s">
        <v>85</v>
      </c>
      <c r="N21" s="72" t="s">
        <v>85</v>
      </c>
      <c r="O21" s="72" t="s">
        <v>85</v>
      </c>
      <c r="P21" s="72" t="s">
        <v>85</v>
      </c>
      <c r="Q21" s="72" t="s">
        <v>85</v>
      </c>
      <c r="R21" s="72" t="s">
        <v>85</v>
      </c>
      <c r="S21" s="11">
        <v>30</v>
      </c>
      <c r="T21" s="11">
        <v>43</v>
      </c>
      <c r="U21" s="11">
        <v>49</v>
      </c>
      <c r="AA21" s="103"/>
      <c r="AB21" s="104"/>
      <c r="AC21" s="104"/>
    </row>
    <row r="22" spans="1:29" s="6" customFormat="1" ht="25.2" customHeight="1">
      <c r="A22" s="70" t="s">
        <v>12</v>
      </c>
      <c r="B22" s="70" t="s">
        <v>67</v>
      </c>
      <c r="C22" s="20" t="s">
        <v>84</v>
      </c>
      <c r="D22" s="20" t="s">
        <v>84</v>
      </c>
      <c r="E22" s="20" t="s">
        <v>84</v>
      </c>
      <c r="F22" s="20" t="s">
        <v>84</v>
      </c>
      <c r="G22" s="20" t="s">
        <v>84</v>
      </c>
      <c r="H22" s="20" t="s">
        <v>84</v>
      </c>
      <c r="I22" s="20" t="s">
        <v>84</v>
      </c>
      <c r="J22" s="71">
        <v>158</v>
      </c>
      <c r="K22" s="71">
        <v>121</v>
      </c>
      <c r="L22" s="71">
        <v>135</v>
      </c>
      <c r="M22" s="71">
        <v>154</v>
      </c>
      <c r="N22" s="71">
        <v>148</v>
      </c>
      <c r="O22" s="71">
        <v>140</v>
      </c>
      <c r="P22" s="71">
        <v>158</v>
      </c>
      <c r="Q22" s="71">
        <v>156</v>
      </c>
      <c r="R22" s="71">
        <v>175</v>
      </c>
      <c r="S22" s="71">
        <v>203</v>
      </c>
      <c r="T22" s="71">
        <v>207</v>
      </c>
      <c r="U22" s="71">
        <v>193</v>
      </c>
      <c r="AA22" s="103"/>
      <c r="AB22" s="104"/>
      <c r="AC22" s="104"/>
    </row>
    <row r="23" spans="1:29" s="6" customFormat="1" ht="16.5" customHeight="1">
      <c r="A23" s="70" t="s">
        <v>12</v>
      </c>
      <c r="B23" s="70" t="s">
        <v>8</v>
      </c>
      <c r="C23" s="20" t="s">
        <v>84</v>
      </c>
      <c r="D23" s="20" t="s">
        <v>84</v>
      </c>
      <c r="E23" s="20" t="s">
        <v>84</v>
      </c>
      <c r="F23" s="71">
        <v>118</v>
      </c>
      <c r="G23" s="71">
        <v>93</v>
      </c>
      <c r="H23" s="70">
        <v>70</v>
      </c>
      <c r="I23" s="20" t="s">
        <v>84</v>
      </c>
      <c r="J23" s="11">
        <v>55</v>
      </c>
      <c r="K23" s="11">
        <v>37</v>
      </c>
      <c r="L23" s="11">
        <v>49</v>
      </c>
      <c r="M23" s="11">
        <v>45</v>
      </c>
      <c r="N23" s="11">
        <v>47</v>
      </c>
      <c r="O23" s="11">
        <v>41</v>
      </c>
      <c r="P23" s="11">
        <v>42</v>
      </c>
      <c r="Q23" s="11">
        <v>39</v>
      </c>
      <c r="R23" s="11">
        <v>57</v>
      </c>
      <c r="S23" s="11">
        <v>46</v>
      </c>
      <c r="T23" s="11">
        <v>50</v>
      </c>
      <c r="U23" s="11">
        <v>43</v>
      </c>
      <c r="AA23" s="103"/>
      <c r="AB23" s="104"/>
      <c r="AC23" s="104"/>
    </row>
    <row r="24" spans="1:29" s="6" customFormat="1" ht="16.5" customHeight="1">
      <c r="A24" s="70" t="s">
        <v>12</v>
      </c>
      <c r="B24" s="70" t="s">
        <v>9</v>
      </c>
      <c r="C24" s="20" t="s">
        <v>84</v>
      </c>
      <c r="D24" s="20" t="s">
        <v>84</v>
      </c>
      <c r="E24" s="20" t="s">
        <v>84</v>
      </c>
      <c r="F24" s="72" t="s">
        <v>84</v>
      </c>
      <c r="G24" s="72" t="s">
        <v>84</v>
      </c>
      <c r="H24" s="72" t="s">
        <v>84</v>
      </c>
      <c r="I24" s="99">
        <v>45</v>
      </c>
      <c r="J24" s="11">
        <v>64</v>
      </c>
      <c r="K24" s="11">
        <v>54</v>
      </c>
      <c r="L24" s="11">
        <v>47</v>
      </c>
      <c r="M24" s="11">
        <v>38</v>
      </c>
      <c r="N24" s="11">
        <v>60</v>
      </c>
      <c r="O24" s="11">
        <v>56</v>
      </c>
      <c r="P24" s="11">
        <v>63</v>
      </c>
      <c r="Q24" s="11">
        <v>62</v>
      </c>
      <c r="R24" s="11">
        <v>69</v>
      </c>
      <c r="S24" s="11">
        <v>39</v>
      </c>
      <c r="T24" s="11">
        <v>59</v>
      </c>
      <c r="U24" s="11">
        <v>40</v>
      </c>
      <c r="AA24" s="103"/>
      <c r="AB24" s="104"/>
      <c r="AC24" s="104"/>
    </row>
    <row r="25" spans="1:29" s="6" customFormat="1" ht="16.5" customHeight="1">
      <c r="A25" s="70" t="s">
        <v>12</v>
      </c>
      <c r="B25" s="70" t="s">
        <v>14</v>
      </c>
      <c r="C25" s="20" t="s">
        <v>84</v>
      </c>
      <c r="D25" s="20" t="s">
        <v>84</v>
      </c>
      <c r="E25" s="20" t="s">
        <v>84</v>
      </c>
      <c r="F25" s="71">
        <v>57</v>
      </c>
      <c r="G25" s="71">
        <v>41</v>
      </c>
      <c r="H25" s="70">
        <v>38</v>
      </c>
      <c r="I25" s="70">
        <v>35</v>
      </c>
      <c r="J25" s="11">
        <v>39</v>
      </c>
      <c r="K25" s="11">
        <v>30</v>
      </c>
      <c r="L25" s="11">
        <v>39</v>
      </c>
      <c r="M25" s="11">
        <v>71</v>
      </c>
      <c r="N25" s="11">
        <v>41</v>
      </c>
      <c r="O25" s="11">
        <v>43</v>
      </c>
      <c r="P25" s="11">
        <v>53</v>
      </c>
      <c r="Q25" s="11">
        <v>55</v>
      </c>
      <c r="R25" s="11">
        <v>49</v>
      </c>
      <c r="S25" s="11">
        <v>59</v>
      </c>
      <c r="T25" s="11">
        <v>53</v>
      </c>
      <c r="U25" s="11">
        <v>57</v>
      </c>
      <c r="AA25" s="103"/>
      <c r="AB25" s="104"/>
      <c r="AC25" s="104"/>
    </row>
    <row r="26" spans="1:29" s="6" customFormat="1" ht="16.5" customHeight="1">
      <c r="A26" s="70" t="s">
        <v>12</v>
      </c>
      <c r="B26" s="70" t="s">
        <v>15</v>
      </c>
      <c r="C26" s="72" t="s">
        <v>85</v>
      </c>
      <c r="D26" s="72" t="s">
        <v>85</v>
      </c>
      <c r="E26" s="72" t="s">
        <v>85</v>
      </c>
      <c r="F26" s="72" t="s">
        <v>85</v>
      </c>
      <c r="G26" s="72" t="s">
        <v>85</v>
      </c>
      <c r="H26" s="72" t="s">
        <v>85</v>
      </c>
      <c r="I26" s="72" t="s">
        <v>85</v>
      </c>
      <c r="J26" s="72" t="s">
        <v>85</v>
      </c>
      <c r="K26" s="72" t="s">
        <v>85</v>
      </c>
      <c r="L26" s="72" t="s">
        <v>85</v>
      </c>
      <c r="M26" s="72" t="s">
        <v>85</v>
      </c>
      <c r="N26" s="72" t="s">
        <v>85</v>
      </c>
      <c r="O26" s="72" t="s">
        <v>85</v>
      </c>
      <c r="P26" s="72" t="s">
        <v>85</v>
      </c>
      <c r="Q26" s="72" t="s">
        <v>85</v>
      </c>
      <c r="R26" s="72" t="s">
        <v>85</v>
      </c>
      <c r="S26" s="11">
        <v>59</v>
      </c>
      <c r="T26" s="11">
        <v>45</v>
      </c>
      <c r="U26" s="11">
        <v>53</v>
      </c>
      <c r="AA26" s="103"/>
      <c r="AB26" s="104"/>
      <c r="AC26" s="104"/>
    </row>
    <row r="27" spans="1:29" s="6" customFormat="1" ht="16.5" customHeight="1">
      <c r="AA27" s="105"/>
      <c r="AB27"/>
      <c r="AC27"/>
    </row>
    <row r="28" spans="1:29" s="6" customFormat="1" ht="16.5" customHeight="1">
      <c r="AA28" s="105"/>
      <c r="AB28"/>
      <c r="AC28"/>
    </row>
    <row r="29" spans="1:29" s="6" customFormat="1" ht="16.5" customHeight="1">
      <c r="AA29" s="106" t="s">
        <v>169</v>
      </c>
      <c r="AB29"/>
      <c r="AC29"/>
    </row>
    <row r="30" spans="1:29" s="6" customFormat="1" ht="16.5" customHeight="1"/>
    <row r="31" spans="1:29" s="6" customFormat="1" ht="16.5" customHeight="1">
      <c r="C31" s="95"/>
      <c r="D31" s="95"/>
      <c r="E31" s="95"/>
      <c r="F31" s="96"/>
      <c r="G31" s="97"/>
    </row>
    <row r="32" spans="1:29" ht="16.5" customHeight="1">
      <c r="C32" s="95"/>
      <c r="D32" s="98"/>
      <c r="E32" s="98"/>
      <c r="F32" s="97"/>
      <c r="G32" s="97"/>
    </row>
    <row r="33" spans="3:7" ht="16.5" customHeight="1">
      <c r="C33" s="95"/>
      <c r="D33" s="95"/>
      <c r="E33" s="96"/>
      <c r="F33" s="96"/>
      <c r="G33" s="95"/>
    </row>
    <row r="34" spans="3:7" ht="16.5" customHeight="1">
      <c r="C34" s="95"/>
      <c r="D34" s="95"/>
      <c r="E34" s="96"/>
      <c r="F34" s="96"/>
      <c r="G34" s="95"/>
    </row>
    <row r="35" spans="3:7" ht="16.5" customHeight="1">
      <c r="C35" s="95"/>
      <c r="D35" s="95"/>
      <c r="E35" s="96"/>
      <c r="F35" s="96"/>
      <c r="G35" s="95"/>
    </row>
    <row r="36" spans="3:7" ht="16.5" customHeight="1">
      <c r="C36" s="95"/>
      <c r="D36" s="95"/>
      <c r="E36" s="96"/>
      <c r="F36" s="96"/>
      <c r="G36" s="95"/>
    </row>
    <row r="37" spans="3:7" ht="16.5" customHeight="1">
      <c r="C37" s="95"/>
      <c r="D37" s="95"/>
      <c r="E37" s="96"/>
      <c r="F37" s="96"/>
      <c r="G37" s="95"/>
    </row>
    <row r="40" spans="3:7" ht="16.5" customHeight="1">
      <c r="D40" s="94"/>
      <c r="E40" s="94"/>
    </row>
    <row r="41" spans="3:7" ht="16.5" customHeight="1">
      <c r="D41" s="94"/>
      <c r="E41" s="94"/>
    </row>
    <row r="42" spans="3:7" ht="16.5" customHeight="1">
      <c r="D42" s="94"/>
      <c r="G42" s="94"/>
    </row>
    <row r="43" spans="3:7" ht="16.5" customHeight="1">
      <c r="D43" s="94"/>
      <c r="G43" s="94"/>
    </row>
    <row r="44" spans="3:7" ht="16.5" customHeight="1">
      <c r="D44" s="94"/>
      <c r="G44" s="94"/>
    </row>
    <row r="45" spans="3:7" ht="16.5" customHeight="1">
      <c r="D45" s="94"/>
      <c r="G45" s="94"/>
    </row>
    <row r="46" spans="3:7" ht="16.5" customHeight="1">
      <c r="D46" s="94"/>
      <c r="G46" s="94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D91A0-2DED-42CF-8475-1D766825F7F4}">
  <dimension ref="A1:K30"/>
  <sheetViews>
    <sheetView showGridLines="0" zoomScaleNormal="100" workbookViewId="0"/>
  </sheetViews>
  <sheetFormatPr defaultColWidth="10.44140625" defaultRowHeight="16.5" customHeight="1"/>
  <cols>
    <col min="1" max="1" width="21.88671875" style="2" customWidth="1"/>
    <col min="2" max="2" width="24.6640625" style="2" customWidth="1"/>
    <col min="3" max="6" width="13.6640625" style="2" customWidth="1"/>
    <col min="7" max="7" width="20.6640625" style="2" customWidth="1"/>
    <col min="8" max="8" width="9.6640625" style="2" customWidth="1"/>
    <col min="9" max="10" width="10.44140625" style="2"/>
    <col min="11" max="11" width="13.21875" style="2" customWidth="1"/>
    <col min="12" max="16384" width="10.44140625" style="2"/>
  </cols>
  <sheetData>
    <row r="1" spans="1:9" ht="16.5" customHeight="1">
      <c r="A1" s="1" t="s">
        <v>187</v>
      </c>
      <c r="C1" s="6"/>
      <c r="D1" s="6"/>
      <c r="E1" s="6"/>
    </row>
    <row r="2" spans="1:9" ht="16.5" customHeight="1">
      <c r="A2" s="68" t="s">
        <v>80</v>
      </c>
      <c r="C2" s="6"/>
      <c r="D2" s="6"/>
      <c r="E2" s="6"/>
    </row>
    <row r="3" spans="1:9" ht="15.6">
      <c r="A3" s="68"/>
      <c r="C3" s="6"/>
      <c r="D3" s="6"/>
      <c r="E3" s="6"/>
    </row>
    <row r="4" spans="1:9" ht="15.6">
      <c r="A4" s="85" t="str">
        <f>HYPERLINK("#'Contents'!A1", "Link to Contents tab")</f>
        <v>Link to Contents tab</v>
      </c>
      <c r="B4" s="1"/>
      <c r="C4" s="6"/>
      <c r="D4" s="6"/>
      <c r="E4" s="6"/>
    </row>
    <row r="5" spans="1:9" s="6" customFormat="1" ht="16.2" customHeight="1">
      <c r="A5" s="77" t="s">
        <v>83</v>
      </c>
      <c r="C5" s="1"/>
      <c r="D5" s="1"/>
      <c r="E5" s="1"/>
      <c r="F5" s="1"/>
      <c r="G5" s="118"/>
      <c r="H5" s="118"/>
    </row>
    <row r="6" spans="1:9" s="6" customFormat="1" ht="46.95" customHeight="1">
      <c r="A6" s="1" t="s">
        <v>86</v>
      </c>
      <c r="B6" s="1" t="s">
        <v>87</v>
      </c>
      <c r="C6" s="3" t="s">
        <v>8</v>
      </c>
      <c r="D6" s="3" t="s">
        <v>9</v>
      </c>
      <c r="E6" s="3" t="s">
        <v>14</v>
      </c>
      <c r="F6" s="3" t="s">
        <v>15</v>
      </c>
      <c r="G6" s="3" t="s">
        <v>11</v>
      </c>
      <c r="H6" s="3" t="s">
        <v>12</v>
      </c>
    </row>
    <row r="7" spans="1:9" s="6" customFormat="1" ht="25.2" customHeight="1">
      <c r="A7" s="6" t="s">
        <v>16</v>
      </c>
      <c r="B7" s="24" t="s">
        <v>17</v>
      </c>
      <c r="C7" s="93">
        <v>365</v>
      </c>
      <c r="D7" s="93">
        <v>340</v>
      </c>
      <c r="E7" s="93">
        <v>509</v>
      </c>
      <c r="F7" s="93">
        <v>95</v>
      </c>
      <c r="G7" s="93">
        <v>1139</v>
      </c>
      <c r="H7" s="93">
        <v>170</v>
      </c>
    </row>
    <row r="8" spans="1:9" s="6" customFormat="1" ht="16.5" customHeight="1">
      <c r="A8" s="6" t="s">
        <v>16</v>
      </c>
      <c r="B8" s="24" t="s">
        <v>18</v>
      </c>
      <c r="C8" s="93">
        <v>10</v>
      </c>
      <c r="D8" s="93">
        <v>26</v>
      </c>
      <c r="E8" s="93">
        <v>40</v>
      </c>
      <c r="F8" s="93">
        <v>7</v>
      </c>
      <c r="G8" s="93">
        <v>66</v>
      </c>
      <c r="H8" s="93">
        <v>17</v>
      </c>
    </row>
    <row r="9" spans="1:9" s="6" customFormat="1" ht="16.5" customHeight="1">
      <c r="A9" s="6" t="s">
        <v>16</v>
      </c>
      <c r="B9" s="74" t="s">
        <v>146</v>
      </c>
      <c r="C9" s="93">
        <v>3</v>
      </c>
      <c r="D9" s="93">
        <v>8</v>
      </c>
      <c r="E9" s="93">
        <v>8</v>
      </c>
      <c r="F9" s="100">
        <v>0</v>
      </c>
      <c r="G9" s="93">
        <v>14</v>
      </c>
      <c r="H9" s="93">
        <v>5</v>
      </c>
    </row>
    <row r="10" spans="1:9" s="6" customFormat="1" ht="25.2" customHeight="1">
      <c r="A10" s="70" t="s">
        <v>19</v>
      </c>
      <c r="B10" s="75" t="s">
        <v>20</v>
      </c>
      <c r="C10" s="93">
        <v>27</v>
      </c>
      <c r="D10" s="93">
        <v>18</v>
      </c>
      <c r="E10" s="93">
        <v>25</v>
      </c>
      <c r="F10" s="93">
        <v>36</v>
      </c>
      <c r="G10" s="93">
        <v>79</v>
      </c>
      <c r="H10" s="93">
        <v>27</v>
      </c>
    </row>
    <row r="11" spans="1:9" s="6" customFormat="1" ht="16.5" customHeight="1">
      <c r="A11" s="6" t="s">
        <v>19</v>
      </c>
      <c r="B11" s="75" t="s">
        <v>21</v>
      </c>
      <c r="C11" s="93">
        <v>38</v>
      </c>
      <c r="D11" s="93">
        <v>48</v>
      </c>
      <c r="E11" s="93">
        <v>65</v>
      </c>
      <c r="F11" s="93">
        <v>5</v>
      </c>
      <c r="G11" s="93">
        <v>136</v>
      </c>
      <c r="H11" s="93">
        <v>20</v>
      </c>
    </row>
    <row r="12" spans="1:9" s="6" customFormat="1" ht="16.5" customHeight="1">
      <c r="A12" s="6" t="s">
        <v>19</v>
      </c>
      <c r="B12" s="24" t="s">
        <v>22</v>
      </c>
      <c r="C12" s="93">
        <v>7</v>
      </c>
      <c r="D12" s="93">
        <v>31</v>
      </c>
      <c r="E12" s="93">
        <v>34</v>
      </c>
      <c r="F12" s="93">
        <v>5</v>
      </c>
      <c r="G12" s="93">
        <v>68</v>
      </c>
      <c r="H12" s="93">
        <v>9</v>
      </c>
    </row>
    <row r="13" spans="1:9" s="6" customFormat="1" ht="16.5" customHeight="1">
      <c r="A13" s="6" t="s">
        <v>19</v>
      </c>
      <c r="B13" s="24" t="s">
        <v>23</v>
      </c>
      <c r="C13" s="93">
        <v>301</v>
      </c>
      <c r="D13" s="93">
        <v>255</v>
      </c>
      <c r="E13" s="93">
        <v>412</v>
      </c>
      <c r="F13" s="93">
        <v>48</v>
      </c>
      <c r="G13" s="93">
        <v>885</v>
      </c>
      <c r="H13" s="93">
        <v>131</v>
      </c>
    </row>
    <row r="14" spans="1:9" s="6" customFormat="1" ht="16.5" customHeight="1">
      <c r="A14" s="6" t="s">
        <v>19</v>
      </c>
      <c r="B14" s="24" t="s">
        <v>24</v>
      </c>
      <c r="C14" s="100">
        <v>0</v>
      </c>
      <c r="D14" s="93">
        <v>4</v>
      </c>
      <c r="E14" s="93">
        <v>8</v>
      </c>
      <c r="F14" s="93">
        <v>7</v>
      </c>
      <c r="G14" s="93">
        <v>16</v>
      </c>
      <c r="H14" s="93">
        <v>3</v>
      </c>
    </row>
    <row r="15" spans="1:9" s="6" customFormat="1" ht="16.5" customHeight="1">
      <c r="A15" s="6" t="s">
        <v>19</v>
      </c>
      <c r="B15" s="24" t="s">
        <v>147</v>
      </c>
      <c r="C15" s="93">
        <v>6</v>
      </c>
      <c r="D15" s="113">
        <v>17</v>
      </c>
      <c r="E15" s="113">
        <v>13</v>
      </c>
      <c r="F15" s="113">
        <v>1</v>
      </c>
      <c r="G15" s="113">
        <v>34</v>
      </c>
      <c r="H15" s="113">
        <v>3</v>
      </c>
      <c r="I15" s="38"/>
    </row>
    <row r="16" spans="1:9" s="6" customFormat="1" ht="25.2" customHeight="1">
      <c r="A16" s="6" t="s">
        <v>25</v>
      </c>
      <c r="B16" s="24" t="s">
        <v>26</v>
      </c>
      <c r="C16" s="93">
        <v>4</v>
      </c>
      <c r="D16" s="113">
        <v>7</v>
      </c>
      <c r="E16" s="113">
        <v>28</v>
      </c>
      <c r="F16" s="113">
        <v>6</v>
      </c>
      <c r="G16" s="113" t="s">
        <v>188</v>
      </c>
      <c r="H16" s="113" t="s">
        <v>188</v>
      </c>
      <c r="I16" s="38"/>
    </row>
    <row r="17" spans="1:11" s="6" customFormat="1" ht="16.5" customHeight="1">
      <c r="A17" s="6" t="s">
        <v>25</v>
      </c>
      <c r="B17" s="24" t="s">
        <v>27</v>
      </c>
      <c r="C17" s="93">
        <v>21</v>
      </c>
      <c r="D17" s="113">
        <v>26</v>
      </c>
      <c r="E17" s="113">
        <v>62</v>
      </c>
      <c r="F17" s="113">
        <v>8</v>
      </c>
      <c r="G17" s="113">
        <v>103</v>
      </c>
      <c r="H17" s="113">
        <v>14</v>
      </c>
      <c r="I17" s="38"/>
    </row>
    <row r="18" spans="1:11" s="6" customFormat="1" ht="16.5" customHeight="1">
      <c r="A18" s="6" t="s">
        <v>25</v>
      </c>
      <c r="B18" s="24" t="s">
        <v>28</v>
      </c>
      <c r="C18" s="93">
        <v>29</v>
      </c>
      <c r="D18" s="113">
        <v>26</v>
      </c>
      <c r="E18" s="113">
        <v>69</v>
      </c>
      <c r="F18" s="113">
        <v>17</v>
      </c>
      <c r="G18" s="113">
        <v>117</v>
      </c>
      <c r="H18" s="113">
        <v>24</v>
      </c>
      <c r="I18" s="38"/>
    </row>
    <row r="19" spans="1:11" s="6" customFormat="1" ht="16.5" customHeight="1">
      <c r="A19" s="6" t="s">
        <v>25</v>
      </c>
      <c r="B19" s="24" t="s">
        <v>29</v>
      </c>
      <c r="C19" s="93">
        <v>44</v>
      </c>
      <c r="D19" s="113">
        <v>52</v>
      </c>
      <c r="E19" s="113">
        <v>78</v>
      </c>
      <c r="F19" s="113">
        <v>17</v>
      </c>
      <c r="G19" s="113">
        <v>165</v>
      </c>
      <c r="H19" s="113">
        <v>26</v>
      </c>
      <c r="I19" s="38"/>
      <c r="K19" s="24"/>
    </row>
    <row r="20" spans="1:11" s="6" customFormat="1" ht="16.5" customHeight="1">
      <c r="A20" s="6" t="s">
        <v>25</v>
      </c>
      <c r="B20" s="24" t="s">
        <v>30</v>
      </c>
      <c r="C20" s="93">
        <v>98</v>
      </c>
      <c r="D20" s="113">
        <v>105</v>
      </c>
      <c r="E20" s="113">
        <v>181</v>
      </c>
      <c r="F20" s="113">
        <v>32</v>
      </c>
      <c r="G20" s="113">
        <v>357</v>
      </c>
      <c r="H20" s="113">
        <v>59</v>
      </c>
      <c r="I20" s="38"/>
      <c r="K20" s="24"/>
    </row>
    <row r="21" spans="1:11" s="6" customFormat="1" ht="16.5" customHeight="1">
      <c r="A21" s="6" t="s">
        <v>25</v>
      </c>
      <c r="B21" s="24" t="s">
        <v>31</v>
      </c>
      <c r="C21" s="93">
        <v>87</v>
      </c>
      <c r="D21" s="113">
        <v>90</v>
      </c>
      <c r="E21" s="113">
        <v>93</v>
      </c>
      <c r="F21" s="113">
        <v>14</v>
      </c>
      <c r="G21" s="113">
        <v>252</v>
      </c>
      <c r="H21" s="113">
        <v>32</v>
      </c>
      <c r="I21" s="38"/>
      <c r="K21" s="74"/>
    </row>
    <row r="22" spans="1:11" s="6" customFormat="1" ht="16.5" customHeight="1">
      <c r="A22" s="6" t="s">
        <v>25</v>
      </c>
      <c r="B22" s="24" t="s">
        <v>32</v>
      </c>
      <c r="C22" s="93">
        <v>56</v>
      </c>
      <c r="D22" s="113">
        <v>36</v>
      </c>
      <c r="E22" s="113">
        <v>38</v>
      </c>
      <c r="F22" s="113">
        <v>7</v>
      </c>
      <c r="G22" s="113">
        <v>118</v>
      </c>
      <c r="H22" s="113">
        <v>19</v>
      </c>
      <c r="I22" s="38"/>
    </row>
    <row r="23" spans="1:11" s="6" customFormat="1" ht="16.5" customHeight="1">
      <c r="A23" s="6" t="s">
        <v>25</v>
      </c>
      <c r="B23" s="24" t="s">
        <v>33</v>
      </c>
      <c r="C23" s="93">
        <v>27</v>
      </c>
      <c r="D23" s="113">
        <v>23</v>
      </c>
      <c r="E23" s="113" t="s">
        <v>188</v>
      </c>
      <c r="F23" s="113" t="s">
        <v>188</v>
      </c>
      <c r="G23" s="113">
        <v>48</v>
      </c>
      <c r="H23" s="113">
        <v>8</v>
      </c>
      <c r="I23" s="38"/>
    </row>
    <row r="24" spans="1:11" s="6" customFormat="1" ht="16.5" customHeight="1">
      <c r="A24" s="6" t="s">
        <v>25</v>
      </c>
      <c r="B24" s="24" t="s">
        <v>34</v>
      </c>
      <c r="C24" s="93">
        <v>13</v>
      </c>
      <c r="D24" s="113">
        <v>8</v>
      </c>
      <c r="E24" s="113" t="s">
        <v>188</v>
      </c>
      <c r="F24" s="113" t="s">
        <v>188</v>
      </c>
      <c r="G24" s="113" t="s">
        <v>188</v>
      </c>
      <c r="H24" s="113" t="s">
        <v>188</v>
      </c>
      <c r="I24" s="38"/>
    </row>
    <row r="25" spans="1:11" ht="18" customHeight="1">
      <c r="D25" s="114"/>
      <c r="E25" s="114"/>
      <c r="F25" s="114"/>
      <c r="G25" s="114"/>
      <c r="H25" s="114"/>
      <c r="I25" s="114"/>
    </row>
    <row r="26" spans="1:11" ht="27" customHeight="1">
      <c r="B26" s="121"/>
      <c r="C26" s="119"/>
      <c r="D26" s="119"/>
      <c r="E26" s="119"/>
    </row>
    <row r="27" spans="1:11" ht="18.600000000000001" customHeight="1">
      <c r="B27" s="120"/>
      <c r="C27" s="119"/>
      <c r="D27" s="119"/>
      <c r="E27" s="119"/>
    </row>
    <row r="28" spans="1:11" ht="27.6" customHeight="1">
      <c r="B28" s="119"/>
      <c r="C28" s="119"/>
      <c r="D28" s="119"/>
      <c r="E28" s="119"/>
    </row>
    <row r="29" spans="1:11" ht="15.6">
      <c r="B29" s="36"/>
      <c r="C29" s="57"/>
      <c r="D29" s="57"/>
      <c r="E29" s="57"/>
    </row>
    <row r="30" spans="1:11" ht="28.95" customHeight="1">
      <c r="B30" s="119"/>
      <c r="C30" s="119"/>
      <c r="D30" s="119"/>
      <c r="E30" s="119"/>
    </row>
  </sheetData>
  <mergeCells count="5">
    <mergeCell ref="G5:H5"/>
    <mergeCell ref="B30:E30"/>
    <mergeCell ref="B27:E27"/>
    <mergeCell ref="B28:E28"/>
    <mergeCell ref="B26:E26"/>
  </mergeCells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showGridLines="0" zoomScaleNormal="100" workbookViewId="0"/>
  </sheetViews>
  <sheetFormatPr defaultColWidth="9.109375" defaultRowHeight="13.8"/>
  <cols>
    <col min="1" max="1" width="17" style="7" customWidth="1"/>
    <col min="2" max="2" width="25.6640625" style="7" customWidth="1"/>
    <col min="3" max="16384" width="9.109375" style="7"/>
  </cols>
  <sheetData>
    <row r="1" spans="1:2" ht="15.6">
      <c r="A1" s="1" t="s">
        <v>150</v>
      </c>
      <c r="B1" s="1"/>
    </row>
    <row r="2" spans="1:2" ht="15.6">
      <c r="A2" s="68" t="s">
        <v>80</v>
      </c>
      <c r="B2" s="1"/>
    </row>
    <row r="3" spans="1:2" ht="15.6">
      <c r="A3" s="68"/>
      <c r="B3" s="1"/>
    </row>
    <row r="4" spans="1:2" ht="15.6">
      <c r="A4" s="85" t="str">
        <f>HYPERLINK("#'Contents'!A1", "Link to Contents tab")</f>
        <v>Link to Contents tab</v>
      </c>
      <c r="B4" s="1"/>
    </row>
    <row r="5" spans="1:2" ht="15.6">
      <c r="A5" s="77" t="s">
        <v>83</v>
      </c>
      <c r="B5" s="1"/>
    </row>
    <row r="6" spans="1:2" ht="85.2" customHeight="1">
      <c r="A6" s="25" t="s">
        <v>35</v>
      </c>
      <c r="B6" s="22" t="s">
        <v>53</v>
      </c>
    </row>
    <row r="7" spans="1:2" ht="16.5" customHeight="1">
      <c r="A7" s="28" t="s">
        <v>36</v>
      </c>
      <c r="B7" s="27">
        <v>64</v>
      </c>
    </row>
    <row r="8" spans="1:2" ht="16.5" customHeight="1">
      <c r="A8" s="5" t="s">
        <v>37</v>
      </c>
      <c r="B8" s="4">
        <v>66</v>
      </c>
    </row>
    <row r="9" spans="1:2" ht="16.5" customHeight="1">
      <c r="A9" s="5" t="s">
        <v>38</v>
      </c>
      <c r="B9" s="4">
        <v>67</v>
      </c>
    </row>
    <row r="10" spans="1:2" ht="16.5" customHeight="1">
      <c r="A10" s="5" t="s">
        <v>39</v>
      </c>
      <c r="B10" s="4">
        <v>72</v>
      </c>
    </row>
    <row r="11" spans="1:2" ht="16.5" customHeight="1">
      <c r="A11" s="5" t="s">
        <v>40</v>
      </c>
      <c r="B11" s="4">
        <v>76</v>
      </c>
    </row>
    <row r="12" spans="1:2" ht="16.5" customHeight="1">
      <c r="A12" s="6" t="s">
        <v>41</v>
      </c>
      <c r="B12" s="6">
        <v>81</v>
      </c>
    </row>
    <row r="13" spans="1:2" ht="15">
      <c r="A13" s="6" t="s">
        <v>42</v>
      </c>
      <c r="B13" s="6">
        <v>88</v>
      </c>
    </row>
    <row r="14" spans="1:2" ht="15">
      <c r="A14" s="6" t="s">
        <v>43</v>
      </c>
      <c r="B14" s="6">
        <v>92</v>
      </c>
    </row>
    <row r="15" spans="1:2" ht="15">
      <c r="A15" s="6" t="s">
        <v>44</v>
      </c>
      <c r="B15" s="18">
        <v>98</v>
      </c>
    </row>
    <row r="16" spans="1:2" ht="15">
      <c r="A16" s="6" t="s">
        <v>45</v>
      </c>
      <c r="B16" s="18">
        <v>104</v>
      </c>
    </row>
    <row r="17" spans="1:4" ht="15">
      <c r="A17" s="6" t="s">
        <v>46</v>
      </c>
      <c r="B17" s="18">
        <v>108</v>
      </c>
    </row>
    <row r="18" spans="1:4" ht="15">
      <c r="A18" s="6" t="s">
        <v>47</v>
      </c>
      <c r="B18" s="18">
        <v>114</v>
      </c>
    </row>
    <row r="19" spans="1:4" ht="15">
      <c r="A19" s="6" t="s">
        <v>48</v>
      </c>
      <c r="B19" s="18">
        <v>116</v>
      </c>
    </row>
    <row r="20" spans="1:4" ht="15">
      <c r="A20" s="6" t="s">
        <v>49</v>
      </c>
      <c r="B20" s="18">
        <v>119</v>
      </c>
    </row>
    <row r="21" spans="1:4" ht="15">
      <c r="A21" s="6" t="s">
        <v>50</v>
      </c>
      <c r="B21" s="18">
        <v>122</v>
      </c>
    </row>
    <row r="22" spans="1:4" ht="15">
      <c r="A22" s="6" t="s">
        <v>51</v>
      </c>
      <c r="B22" s="51">
        <v>126</v>
      </c>
      <c r="C22" s="52"/>
    </row>
    <row r="23" spans="1:4" ht="15">
      <c r="A23" s="6" t="s">
        <v>52</v>
      </c>
      <c r="B23" s="51">
        <v>128</v>
      </c>
      <c r="C23" s="52"/>
    </row>
    <row r="24" spans="1:4" ht="15">
      <c r="A24" s="6" t="s">
        <v>64</v>
      </c>
      <c r="B24" s="51">
        <v>129</v>
      </c>
      <c r="C24" s="53"/>
      <c r="D24" s="58"/>
    </row>
    <row r="25" spans="1:4" ht="15">
      <c r="A25" s="6" t="s">
        <v>170</v>
      </c>
      <c r="B25" s="51">
        <v>133</v>
      </c>
    </row>
    <row r="26" spans="1:4">
      <c r="A26" s="119"/>
      <c r="B26" s="119"/>
    </row>
    <row r="27" spans="1:4">
      <c r="A27" s="48"/>
    </row>
  </sheetData>
  <mergeCells count="1">
    <mergeCell ref="A26:B2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8"/>
  <sheetViews>
    <sheetView showGridLines="0" zoomScaleNormal="100" workbookViewId="0"/>
  </sheetViews>
  <sheetFormatPr defaultColWidth="9.109375" defaultRowHeight="13.2"/>
  <cols>
    <col min="1" max="1" width="17.5546875" style="8" customWidth="1"/>
    <col min="2" max="9" width="15.6640625" style="8" customWidth="1"/>
    <col min="10" max="11" width="12.33203125" style="8" customWidth="1"/>
    <col min="12" max="16384" width="9.109375" style="8"/>
  </cols>
  <sheetData>
    <row r="1" spans="1:11" ht="15.6">
      <c r="A1" s="1" t="s">
        <v>157</v>
      </c>
    </row>
    <row r="2" spans="1:11" ht="15">
      <c r="A2" s="68" t="s">
        <v>80</v>
      </c>
    </row>
    <row r="3" spans="1:11" ht="15">
      <c r="A3" s="68"/>
    </row>
    <row r="4" spans="1:11" ht="15">
      <c r="A4" s="85" t="str">
        <f>HYPERLINK("#'Contents'!A1", "Link to Contents tab")</f>
        <v>Link to Contents tab</v>
      </c>
    </row>
    <row r="5" spans="1:11" ht="16.5" customHeight="1">
      <c r="A5" s="77" t="s">
        <v>83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46.95" customHeight="1">
      <c r="A6" s="34" t="s">
        <v>35</v>
      </c>
      <c r="B6" s="22" t="s">
        <v>90</v>
      </c>
      <c r="C6" s="22" t="s">
        <v>91</v>
      </c>
      <c r="D6" s="22" t="s">
        <v>92</v>
      </c>
      <c r="E6" s="22" t="s">
        <v>93</v>
      </c>
      <c r="F6" s="22" t="s">
        <v>94</v>
      </c>
      <c r="G6" s="22" t="s">
        <v>95</v>
      </c>
      <c r="H6" s="22" t="s">
        <v>96</v>
      </c>
      <c r="I6" s="22" t="s">
        <v>97</v>
      </c>
      <c r="J6" s="3" t="s">
        <v>11</v>
      </c>
      <c r="K6" s="3" t="s">
        <v>12</v>
      </c>
    </row>
    <row r="7" spans="1:11" ht="25.2" customHeight="1">
      <c r="A7" s="6" t="s">
        <v>151</v>
      </c>
      <c r="B7" s="4">
        <v>5894</v>
      </c>
      <c r="C7" s="4">
        <v>558</v>
      </c>
      <c r="D7" s="4">
        <v>5205</v>
      </c>
      <c r="E7" s="4">
        <v>502</v>
      </c>
      <c r="F7" s="4">
        <v>2943</v>
      </c>
      <c r="G7" s="4">
        <v>189</v>
      </c>
      <c r="H7" s="4"/>
      <c r="I7" s="4"/>
      <c r="J7" s="4">
        <v>14042</v>
      </c>
      <c r="K7" s="4">
        <v>1249</v>
      </c>
    </row>
    <row r="8" spans="1:11" ht="16.5" customHeight="1">
      <c r="A8" s="6" t="s">
        <v>152</v>
      </c>
      <c r="B8" s="4">
        <v>5271</v>
      </c>
      <c r="C8" s="4">
        <v>507</v>
      </c>
      <c r="D8" s="4">
        <v>4057</v>
      </c>
      <c r="E8" s="4">
        <v>402</v>
      </c>
      <c r="F8" s="4">
        <v>2406</v>
      </c>
      <c r="G8" s="4">
        <v>163</v>
      </c>
      <c r="H8" s="4"/>
      <c r="I8" s="4"/>
      <c r="J8" s="4">
        <v>11734</v>
      </c>
      <c r="K8" s="4">
        <v>1072</v>
      </c>
    </row>
    <row r="9" spans="1:11" ht="16.5" customHeight="1">
      <c r="A9" s="6" t="s">
        <v>153</v>
      </c>
      <c r="B9" s="4">
        <v>4408</v>
      </c>
      <c r="C9" s="4">
        <v>424</v>
      </c>
      <c r="D9" s="4">
        <v>3891</v>
      </c>
      <c r="E9" s="4">
        <v>320</v>
      </c>
      <c r="F9" s="4">
        <v>1701</v>
      </c>
      <c r="G9" s="4">
        <v>179</v>
      </c>
      <c r="H9" s="4"/>
      <c r="I9" s="4"/>
      <c r="J9" s="4">
        <v>10000</v>
      </c>
      <c r="K9" s="4">
        <v>923</v>
      </c>
    </row>
    <row r="10" spans="1:11" ht="16.5" customHeight="1">
      <c r="A10" s="6" t="s">
        <v>154</v>
      </c>
      <c r="B10" s="4">
        <v>3833</v>
      </c>
      <c r="C10" s="4">
        <v>362</v>
      </c>
      <c r="D10" s="4">
        <v>3499</v>
      </c>
      <c r="E10" s="4">
        <v>313</v>
      </c>
      <c r="F10" s="4">
        <v>1461</v>
      </c>
      <c r="G10" s="4">
        <v>168</v>
      </c>
      <c r="H10" s="4"/>
      <c r="I10" s="4"/>
      <c r="J10" s="4">
        <v>8793</v>
      </c>
      <c r="K10" s="4">
        <v>843</v>
      </c>
    </row>
    <row r="11" spans="1:11" ht="16.5" customHeight="1">
      <c r="A11" s="6" t="s">
        <v>155</v>
      </c>
      <c r="B11" s="4">
        <v>3337</v>
      </c>
      <c r="C11" s="4">
        <v>308</v>
      </c>
      <c r="D11" s="9">
        <v>3126</v>
      </c>
      <c r="E11" s="4">
        <v>281</v>
      </c>
      <c r="F11" s="4">
        <v>1338</v>
      </c>
      <c r="G11" s="4">
        <v>145</v>
      </c>
      <c r="H11" s="4"/>
      <c r="I11" s="4"/>
      <c r="J11" s="4">
        <v>7801</v>
      </c>
      <c r="K11" s="4">
        <v>734</v>
      </c>
    </row>
    <row r="12" spans="1:11" ht="16.5" customHeight="1">
      <c r="A12" s="6" t="s">
        <v>156</v>
      </c>
      <c r="B12" s="4">
        <v>2956</v>
      </c>
      <c r="C12" s="4">
        <v>298</v>
      </c>
      <c r="D12" s="4">
        <v>2750</v>
      </c>
      <c r="E12" s="4">
        <v>242</v>
      </c>
      <c r="F12" s="4">
        <v>1233</v>
      </c>
      <c r="G12" s="4">
        <v>124</v>
      </c>
      <c r="H12" s="4"/>
      <c r="I12" s="4"/>
      <c r="J12" s="4">
        <v>6939</v>
      </c>
      <c r="K12" s="4">
        <v>664</v>
      </c>
    </row>
    <row r="13" spans="1:11" ht="15">
      <c r="A13" s="6" t="s">
        <v>42</v>
      </c>
      <c r="B13" s="4">
        <v>2497</v>
      </c>
      <c r="C13" s="4">
        <v>257</v>
      </c>
      <c r="D13" s="4">
        <v>3431</v>
      </c>
      <c r="E13" s="4">
        <v>248</v>
      </c>
      <c r="F13" s="4">
        <v>1211</v>
      </c>
      <c r="G13" s="4">
        <v>139</v>
      </c>
      <c r="H13" s="4"/>
      <c r="I13" s="4"/>
      <c r="J13" s="4">
        <v>7139</v>
      </c>
      <c r="K13" s="4">
        <v>644</v>
      </c>
    </row>
    <row r="14" spans="1:11" ht="15">
      <c r="A14" s="6" t="s">
        <v>43</v>
      </c>
      <c r="B14" s="4">
        <v>2238</v>
      </c>
      <c r="C14" s="4">
        <v>244</v>
      </c>
      <c r="D14" s="4">
        <v>3196</v>
      </c>
      <c r="E14" s="4">
        <v>248</v>
      </c>
      <c r="F14" s="4">
        <v>1237</v>
      </c>
      <c r="G14" s="4">
        <v>143</v>
      </c>
      <c r="H14" s="4"/>
      <c r="I14" s="4"/>
      <c r="J14" s="4">
        <v>6671</v>
      </c>
      <c r="K14" s="4">
        <v>635</v>
      </c>
    </row>
    <row r="15" spans="1:11" ht="15">
      <c r="A15" s="6" t="s">
        <v>44</v>
      </c>
      <c r="B15" s="4">
        <v>2131</v>
      </c>
      <c r="C15" s="4">
        <v>216</v>
      </c>
      <c r="D15" s="4">
        <v>2865</v>
      </c>
      <c r="E15" s="4">
        <v>226</v>
      </c>
      <c r="F15" s="4">
        <v>959</v>
      </c>
      <c r="G15" s="4">
        <v>109</v>
      </c>
      <c r="H15" s="4"/>
      <c r="I15" s="4"/>
      <c r="J15" s="4">
        <v>5955</v>
      </c>
      <c r="K15" s="4">
        <v>551</v>
      </c>
    </row>
    <row r="16" spans="1:11" ht="15">
      <c r="A16" s="6" t="s">
        <v>102</v>
      </c>
      <c r="B16" s="4">
        <v>1893</v>
      </c>
      <c r="C16" s="4">
        <v>166</v>
      </c>
      <c r="D16" s="4">
        <v>2011</v>
      </c>
      <c r="E16" s="4">
        <v>134</v>
      </c>
      <c r="F16" s="4">
        <v>924</v>
      </c>
      <c r="G16" s="4">
        <v>109</v>
      </c>
      <c r="H16" s="4"/>
      <c r="I16" s="4"/>
      <c r="J16" s="4">
        <v>4828</v>
      </c>
      <c r="K16" s="4">
        <v>409</v>
      </c>
    </row>
    <row r="17" spans="1:11" ht="15">
      <c r="A17" s="6" t="s">
        <v>46</v>
      </c>
      <c r="B17" s="4">
        <v>1771</v>
      </c>
      <c r="C17" s="4">
        <v>137</v>
      </c>
      <c r="D17" s="4">
        <v>1601</v>
      </c>
      <c r="E17" s="4">
        <v>134</v>
      </c>
      <c r="F17" s="4">
        <v>926</v>
      </c>
      <c r="G17" s="4">
        <v>102</v>
      </c>
      <c r="H17" s="4"/>
      <c r="I17" s="4"/>
      <c r="J17" s="4">
        <v>4298</v>
      </c>
      <c r="K17" s="4">
        <v>373</v>
      </c>
    </row>
    <row r="18" spans="1:11" ht="15">
      <c r="A18" s="6" t="s">
        <v>47</v>
      </c>
      <c r="B18" s="4">
        <v>1648</v>
      </c>
      <c r="C18" s="4">
        <v>163</v>
      </c>
      <c r="D18" s="4">
        <v>1457</v>
      </c>
      <c r="E18" s="4">
        <v>151</v>
      </c>
      <c r="F18" s="4">
        <v>826</v>
      </c>
      <c r="G18" s="4">
        <v>105</v>
      </c>
      <c r="H18" s="4"/>
      <c r="I18" s="4"/>
      <c r="J18" s="4">
        <v>3931</v>
      </c>
      <c r="K18" s="4">
        <v>419</v>
      </c>
    </row>
    <row r="19" spans="1:11" ht="15">
      <c r="A19" s="6" t="s">
        <v>48</v>
      </c>
      <c r="B19" s="4">
        <v>1407</v>
      </c>
      <c r="C19" s="4">
        <v>160</v>
      </c>
      <c r="D19" s="4">
        <v>1511</v>
      </c>
      <c r="E19" s="4">
        <v>162</v>
      </c>
      <c r="F19" s="4">
        <v>887</v>
      </c>
      <c r="G19" s="4">
        <v>117</v>
      </c>
      <c r="H19" s="4"/>
      <c r="I19" s="4"/>
      <c r="J19" s="4">
        <v>3805</v>
      </c>
      <c r="K19" s="4">
        <v>439</v>
      </c>
    </row>
    <row r="20" spans="1:11" ht="15">
      <c r="A20" s="6" t="s">
        <v>49</v>
      </c>
      <c r="B20" s="4">
        <v>1313</v>
      </c>
      <c r="C20" s="4">
        <v>137</v>
      </c>
      <c r="D20" s="4">
        <v>1352</v>
      </c>
      <c r="E20" s="4">
        <v>190</v>
      </c>
      <c r="F20" s="4">
        <v>868</v>
      </c>
      <c r="G20" s="4">
        <v>129</v>
      </c>
      <c r="H20" s="4"/>
      <c r="I20" s="4"/>
      <c r="J20" s="4">
        <v>3533</v>
      </c>
      <c r="K20" s="4">
        <v>456</v>
      </c>
    </row>
    <row r="21" spans="1:11" ht="15">
      <c r="A21" s="6" t="s">
        <v>50</v>
      </c>
      <c r="B21" s="4">
        <v>1220</v>
      </c>
      <c r="C21" s="4">
        <v>141</v>
      </c>
      <c r="D21" s="4">
        <v>1381</v>
      </c>
      <c r="E21" s="4">
        <v>164</v>
      </c>
      <c r="F21" s="4">
        <v>1029</v>
      </c>
      <c r="G21" s="4">
        <v>151</v>
      </c>
      <c r="H21" s="4"/>
      <c r="I21" s="4"/>
      <c r="J21" s="4">
        <v>3630</v>
      </c>
      <c r="K21" s="4">
        <v>456</v>
      </c>
    </row>
    <row r="22" spans="1:11" ht="15">
      <c r="A22" s="6" t="s">
        <v>51</v>
      </c>
      <c r="B22" s="4">
        <v>1213</v>
      </c>
      <c r="C22" s="4">
        <v>128</v>
      </c>
      <c r="D22" s="4">
        <v>1361</v>
      </c>
      <c r="E22" s="4">
        <v>195</v>
      </c>
      <c r="F22" s="4">
        <v>1090</v>
      </c>
      <c r="G22" s="4">
        <v>166</v>
      </c>
      <c r="H22" s="4"/>
      <c r="I22" s="4"/>
      <c r="J22" s="4">
        <v>3664</v>
      </c>
      <c r="K22" s="4">
        <v>489</v>
      </c>
    </row>
    <row r="23" spans="1:11" ht="15">
      <c r="A23" s="6" t="s">
        <v>52</v>
      </c>
      <c r="B23" s="4">
        <v>1157</v>
      </c>
      <c r="C23" s="4">
        <v>190</v>
      </c>
      <c r="D23" s="4">
        <v>1265</v>
      </c>
      <c r="E23" s="4">
        <v>134</v>
      </c>
      <c r="F23" s="4">
        <v>1299</v>
      </c>
      <c r="G23" s="4">
        <v>166</v>
      </c>
      <c r="H23" s="4">
        <v>45</v>
      </c>
      <c r="I23" s="4">
        <v>114</v>
      </c>
      <c r="J23" s="4">
        <v>3766</v>
      </c>
      <c r="K23" s="4">
        <v>604</v>
      </c>
    </row>
    <row r="24" spans="1:11" ht="15">
      <c r="A24" s="6" t="s">
        <v>64</v>
      </c>
      <c r="B24" s="4">
        <v>1131</v>
      </c>
      <c r="C24" s="4">
        <v>172</v>
      </c>
      <c r="D24" s="4">
        <v>1277</v>
      </c>
      <c r="E24" s="4">
        <v>146</v>
      </c>
      <c r="F24" s="4">
        <v>1553</v>
      </c>
      <c r="G24" s="4">
        <v>171</v>
      </c>
      <c r="H24" s="4">
        <v>56</v>
      </c>
      <c r="I24" s="4">
        <v>79</v>
      </c>
      <c r="J24" s="4">
        <v>4017</v>
      </c>
      <c r="K24" s="4">
        <v>568</v>
      </c>
    </row>
    <row r="25" spans="1:11" ht="15">
      <c r="A25" s="6" t="s">
        <v>170</v>
      </c>
      <c r="B25" s="4">
        <v>1183</v>
      </c>
      <c r="C25" s="4">
        <v>154</v>
      </c>
      <c r="D25" s="4">
        <v>1347</v>
      </c>
      <c r="E25" s="4">
        <v>141</v>
      </c>
      <c r="F25" s="4">
        <v>1755</v>
      </c>
      <c r="G25" s="4">
        <v>209</v>
      </c>
      <c r="H25" s="4">
        <v>68</v>
      </c>
      <c r="I25" s="4">
        <v>77</v>
      </c>
      <c r="J25" s="4">
        <v>4353</v>
      </c>
      <c r="K25" s="4">
        <v>581</v>
      </c>
    </row>
    <row r="26" spans="1:11" ht="25.95" customHeight="1"/>
    <row r="27" spans="1:11" ht="28.9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ht="25.2" customHeight="1">
      <c r="A28" s="79"/>
      <c r="B28" s="79"/>
      <c r="C28" s="79"/>
      <c r="D28" s="79"/>
      <c r="E28" s="79"/>
      <c r="F28" s="79"/>
    </row>
  </sheetData>
  <mergeCells count="5">
    <mergeCell ref="B5:C5"/>
    <mergeCell ref="D5:E5"/>
    <mergeCell ref="F5:G5"/>
    <mergeCell ref="J5:K5"/>
    <mergeCell ref="H5:I5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5"/>
  <sheetViews>
    <sheetView showGridLines="0" zoomScaleNormal="100" workbookViewId="0"/>
  </sheetViews>
  <sheetFormatPr defaultColWidth="9.109375" defaultRowHeight="15"/>
  <cols>
    <col min="1" max="1" width="20.21875" style="6" customWidth="1"/>
    <col min="2" max="3" width="11.77734375" style="6" customWidth="1"/>
    <col min="4" max="4" width="21.6640625" style="6" customWidth="1"/>
    <col min="5" max="16384" width="9.109375" style="6"/>
  </cols>
  <sheetData>
    <row r="1" spans="1:4" ht="15.6">
      <c r="A1" s="1" t="s">
        <v>54</v>
      </c>
      <c r="B1" s="1"/>
      <c r="C1" s="1"/>
      <c r="D1" s="1"/>
    </row>
    <row r="2" spans="1:4" ht="15.6">
      <c r="A2" s="68" t="s">
        <v>80</v>
      </c>
      <c r="B2" s="68"/>
      <c r="C2" s="68"/>
      <c r="D2" s="1"/>
    </row>
    <row r="3" spans="1:4" ht="15.6">
      <c r="A3" s="68"/>
      <c r="B3" s="68"/>
      <c r="C3" s="68"/>
      <c r="D3" s="1"/>
    </row>
    <row r="4" spans="1:4" ht="15.6">
      <c r="A4" s="85" t="str">
        <f>HYPERLINK("#'Contents'!A1", "Link to Contents tab")</f>
        <v>Link to Contents tab</v>
      </c>
      <c r="B4" s="85"/>
      <c r="C4" s="85"/>
      <c r="D4" s="1"/>
    </row>
    <row r="5" spans="1:4">
      <c r="A5" s="77" t="s">
        <v>83</v>
      </c>
      <c r="B5" s="77"/>
    </row>
    <row r="6" spans="1:4" ht="46.95" customHeight="1">
      <c r="A6" s="111" t="s">
        <v>35</v>
      </c>
      <c r="B6" s="112" t="s">
        <v>172</v>
      </c>
      <c r="C6" s="112" t="s">
        <v>171</v>
      </c>
      <c r="D6" s="112" t="s">
        <v>55</v>
      </c>
    </row>
    <row r="7" spans="1:4" ht="25.2" customHeight="1">
      <c r="A7" s="5" t="s">
        <v>36</v>
      </c>
      <c r="B7" s="26" t="s">
        <v>85</v>
      </c>
      <c r="C7" s="26" t="s">
        <v>85</v>
      </c>
      <c r="D7" s="9">
        <v>1552</v>
      </c>
    </row>
    <row r="8" spans="1:4" ht="16.5" customHeight="1">
      <c r="A8" s="5" t="s">
        <v>37</v>
      </c>
      <c r="B8" s="26" t="s">
        <v>85</v>
      </c>
      <c r="C8" s="26" t="s">
        <v>85</v>
      </c>
      <c r="D8" s="9">
        <v>1634</v>
      </c>
    </row>
    <row r="9" spans="1:4" ht="16.5" customHeight="1">
      <c r="A9" s="5" t="s">
        <v>38</v>
      </c>
      <c r="B9" s="26" t="s">
        <v>85</v>
      </c>
      <c r="C9" s="26" t="s">
        <v>85</v>
      </c>
      <c r="D9" s="9">
        <v>1337</v>
      </c>
    </row>
    <row r="10" spans="1:4" ht="16.5" customHeight="1">
      <c r="A10" s="5" t="s">
        <v>39</v>
      </c>
      <c r="B10" s="26" t="s">
        <v>85</v>
      </c>
      <c r="C10" s="26" t="s">
        <v>85</v>
      </c>
      <c r="D10" s="9">
        <v>1518</v>
      </c>
    </row>
    <row r="11" spans="1:4" ht="16.5" customHeight="1">
      <c r="A11" s="5" t="s">
        <v>40</v>
      </c>
      <c r="B11" s="26" t="s">
        <v>85</v>
      </c>
      <c r="C11" s="26" t="s">
        <v>85</v>
      </c>
      <c r="D11" s="9">
        <v>1492</v>
      </c>
    </row>
    <row r="12" spans="1:4" ht="16.5" customHeight="1">
      <c r="A12" s="6" t="s">
        <v>41</v>
      </c>
      <c r="B12" s="26" t="s">
        <v>85</v>
      </c>
      <c r="C12" s="26" t="s">
        <v>85</v>
      </c>
      <c r="D12" s="9">
        <v>1371</v>
      </c>
    </row>
    <row r="13" spans="1:4">
      <c r="A13" s="6" t="s">
        <v>42</v>
      </c>
      <c r="B13" s="26" t="s">
        <v>85</v>
      </c>
      <c r="C13" s="26" t="s">
        <v>85</v>
      </c>
      <c r="D13" s="9">
        <v>1576</v>
      </c>
    </row>
    <row r="14" spans="1:4">
      <c r="A14" s="6" t="s">
        <v>43</v>
      </c>
      <c r="B14" s="26" t="s">
        <v>85</v>
      </c>
      <c r="C14" s="26" t="s">
        <v>85</v>
      </c>
      <c r="D14" s="9">
        <v>2057</v>
      </c>
    </row>
    <row r="15" spans="1:4">
      <c r="A15" s="6" t="s">
        <v>44</v>
      </c>
      <c r="B15" s="26" t="s">
        <v>85</v>
      </c>
      <c r="C15" s="26" t="s">
        <v>85</v>
      </c>
      <c r="D15" s="9">
        <v>2070</v>
      </c>
    </row>
    <row r="16" spans="1:4">
      <c r="A16" s="6" t="s">
        <v>158</v>
      </c>
      <c r="B16" s="26" t="s">
        <v>85</v>
      </c>
      <c r="C16" s="26" t="s">
        <v>85</v>
      </c>
      <c r="D16" s="9">
        <v>1547</v>
      </c>
    </row>
    <row r="17" spans="1:7">
      <c r="A17" s="6" t="s">
        <v>46</v>
      </c>
      <c r="B17" s="26" t="s">
        <v>85</v>
      </c>
      <c r="C17" s="26" t="s">
        <v>85</v>
      </c>
      <c r="D17" s="9">
        <v>1739</v>
      </c>
    </row>
    <row r="18" spans="1:7">
      <c r="A18" s="6" t="s">
        <v>47</v>
      </c>
      <c r="B18" s="26" t="s">
        <v>85</v>
      </c>
      <c r="C18" s="26" t="s">
        <v>85</v>
      </c>
      <c r="D18" s="9">
        <v>1950</v>
      </c>
    </row>
    <row r="19" spans="1:7">
      <c r="A19" s="6" t="s">
        <v>48</v>
      </c>
      <c r="B19" s="26" t="s">
        <v>85</v>
      </c>
      <c r="C19" s="26" t="s">
        <v>85</v>
      </c>
      <c r="D19" s="9">
        <v>2228</v>
      </c>
    </row>
    <row r="20" spans="1:7">
      <c r="A20" s="6" t="s">
        <v>49</v>
      </c>
      <c r="B20" s="26" t="s">
        <v>85</v>
      </c>
      <c r="C20" s="26" t="s">
        <v>85</v>
      </c>
      <c r="D20" s="9">
        <v>2559</v>
      </c>
    </row>
    <row r="21" spans="1:7">
      <c r="A21" s="6" t="s">
        <v>50</v>
      </c>
      <c r="B21" s="26" t="s">
        <v>85</v>
      </c>
      <c r="C21" s="26" t="s">
        <v>85</v>
      </c>
      <c r="D21" s="9">
        <v>1641</v>
      </c>
    </row>
    <row r="22" spans="1:7">
      <c r="A22" s="6" t="s">
        <v>51</v>
      </c>
      <c r="B22" s="26" t="s">
        <v>85</v>
      </c>
      <c r="C22" s="26" t="s">
        <v>85</v>
      </c>
      <c r="D22" s="9">
        <v>1905</v>
      </c>
    </row>
    <row r="23" spans="1:7">
      <c r="A23" s="6" t="s">
        <v>52</v>
      </c>
      <c r="B23" s="26" t="s">
        <v>85</v>
      </c>
      <c r="C23" s="26" t="s">
        <v>85</v>
      </c>
      <c r="D23" s="9">
        <v>2382</v>
      </c>
    </row>
    <row r="24" spans="1:7">
      <c r="A24" s="6" t="s">
        <v>64</v>
      </c>
      <c r="B24" s="26" t="s">
        <v>85</v>
      </c>
      <c r="C24" s="26" t="s">
        <v>85</v>
      </c>
      <c r="D24" s="9">
        <v>2375</v>
      </c>
    </row>
    <row r="25" spans="1:7">
      <c r="A25" s="6" t="s">
        <v>170</v>
      </c>
      <c r="B25" s="9">
        <v>1932</v>
      </c>
      <c r="C25" s="9">
        <v>490</v>
      </c>
      <c r="D25" s="9">
        <f>SUM(B25:C25)</f>
        <v>2422</v>
      </c>
      <c r="E25" s="33"/>
      <c r="F25" s="33"/>
      <c r="G25" s="33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3"/>
  <sheetViews>
    <sheetView showGridLines="0" zoomScaleNormal="100" workbookViewId="0"/>
  </sheetViews>
  <sheetFormatPr defaultColWidth="9.109375" defaultRowHeight="12.6"/>
  <cols>
    <col min="1" max="1" width="19.88671875" style="17" customWidth="1"/>
    <col min="2" max="2" width="11.77734375" style="17" customWidth="1"/>
    <col min="3" max="3" width="8.44140625" style="17" customWidth="1"/>
    <col min="4" max="4" width="20.6640625" style="17" customWidth="1"/>
    <col min="5" max="5" width="23.77734375" style="17" customWidth="1"/>
    <col min="6" max="16384" width="9.109375" style="17"/>
  </cols>
  <sheetData>
    <row r="1" spans="1:6" ht="15.6">
      <c r="A1" s="30" t="s">
        <v>173</v>
      </c>
      <c r="B1" s="5"/>
      <c r="C1" s="5"/>
      <c r="D1" s="6"/>
      <c r="E1" s="6"/>
    </row>
    <row r="2" spans="1:6" ht="15">
      <c r="A2" s="68" t="s">
        <v>80</v>
      </c>
      <c r="B2" s="5"/>
      <c r="C2" s="5"/>
      <c r="D2" s="6"/>
      <c r="E2" s="6"/>
    </row>
    <row r="3" spans="1:6" ht="15">
      <c r="A3" s="68"/>
      <c r="B3" s="5"/>
      <c r="C3" s="5"/>
      <c r="D3" s="6"/>
      <c r="E3" s="6"/>
    </row>
    <row r="4" spans="1:6" ht="15">
      <c r="A4" s="85" t="str">
        <f>HYPERLINK("#'Contents'!A1", "Link to Contents tab")</f>
        <v>Link to Contents tab</v>
      </c>
      <c r="B4" s="5"/>
      <c r="C4" s="5"/>
      <c r="D4" s="6"/>
      <c r="E4" s="6"/>
    </row>
    <row r="5" spans="1:6" ht="15">
      <c r="A5" s="77" t="s">
        <v>83</v>
      </c>
      <c r="B5" s="5"/>
      <c r="C5" s="5"/>
      <c r="D5" s="6"/>
      <c r="E5" s="6"/>
    </row>
    <row r="6" spans="1:6" ht="31.2">
      <c r="A6" s="21" t="s">
        <v>65</v>
      </c>
      <c r="B6" s="73" t="s">
        <v>66</v>
      </c>
      <c r="C6" s="22" t="s">
        <v>168</v>
      </c>
      <c r="D6" s="22" t="s">
        <v>56</v>
      </c>
      <c r="E6" s="22" t="s">
        <v>175</v>
      </c>
      <c r="F6" s="23"/>
    </row>
    <row r="7" spans="1:6" ht="25.2" customHeight="1">
      <c r="A7" s="24" t="s">
        <v>100</v>
      </c>
      <c r="B7" s="11" t="s">
        <v>176</v>
      </c>
      <c r="C7" s="11">
        <f>SUM(C8:C9)</f>
        <v>2300</v>
      </c>
      <c r="D7" s="20" t="s">
        <v>85</v>
      </c>
      <c r="E7" s="20" t="s">
        <v>85</v>
      </c>
      <c r="F7" s="23"/>
    </row>
    <row r="8" spans="1:6" ht="15">
      <c r="A8" s="24" t="s">
        <v>100</v>
      </c>
      <c r="B8" s="11" t="s">
        <v>172</v>
      </c>
      <c r="C8" s="11">
        <v>1824</v>
      </c>
      <c r="D8" s="20" t="s">
        <v>85</v>
      </c>
      <c r="E8" s="20" t="s">
        <v>85</v>
      </c>
    </row>
    <row r="9" spans="1:6" ht="15">
      <c r="A9" s="24" t="s">
        <v>100</v>
      </c>
      <c r="B9" s="11" t="s">
        <v>171</v>
      </c>
      <c r="C9" s="11">
        <v>476</v>
      </c>
      <c r="D9" s="20" t="s">
        <v>85</v>
      </c>
      <c r="E9" s="20" t="s">
        <v>85</v>
      </c>
    </row>
    <row r="10" spans="1:6" ht="25.2" customHeight="1">
      <c r="A10" s="24" t="s">
        <v>11</v>
      </c>
      <c r="B10" s="11" t="s">
        <v>176</v>
      </c>
      <c r="C10" s="11">
        <f>SUM(C11:C12)</f>
        <v>103</v>
      </c>
      <c r="D10" s="11">
        <f>D11</f>
        <v>1183</v>
      </c>
      <c r="E10" s="108">
        <f>C10/D10</f>
        <v>8.7066779374471687E-2</v>
      </c>
    </row>
    <row r="11" spans="1:6" ht="15">
      <c r="A11" s="24" t="s">
        <v>11</v>
      </c>
      <c r="B11" s="11" t="s">
        <v>172</v>
      </c>
      <c r="C11" s="11">
        <v>98</v>
      </c>
      <c r="D11" s="11">
        <f>'Table 4'!B25</f>
        <v>1183</v>
      </c>
      <c r="E11" s="108">
        <f>C11/D11</f>
        <v>8.2840236686390539E-2</v>
      </c>
    </row>
    <row r="12" spans="1:6" ht="15">
      <c r="A12" s="24" t="s">
        <v>11</v>
      </c>
      <c r="B12" s="11" t="s">
        <v>171</v>
      </c>
      <c r="C12" s="11">
        <v>5</v>
      </c>
      <c r="D12" s="11">
        <f>D11</f>
        <v>1183</v>
      </c>
      <c r="E12" s="108">
        <f>C12/D12</f>
        <v>4.22654268808115E-3</v>
      </c>
    </row>
    <row r="13" spans="1:6" ht="25.2" customHeight="1">
      <c r="A13" s="24" t="s">
        <v>12</v>
      </c>
      <c r="B13" s="11" t="s">
        <v>176</v>
      </c>
      <c r="C13" s="11">
        <f>SUM(C14:C15)</f>
        <v>19</v>
      </c>
      <c r="D13" s="11">
        <f>D14</f>
        <v>154</v>
      </c>
      <c r="E13" s="108">
        <f>C13/D13</f>
        <v>0.12337662337662338</v>
      </c>
    </row>
    <row r="14" spans="1:6" ht="15">
      <c r="A14" s="24" t="s">
        <v>12</v>
      </c>
      <c r="B14" s="11" t="s">
        <v>172</v>
      </c>
      <c r="C14" s="11">
        <v>10</v>
      </c>
      <c r="D14" s="11">
        <f>'Table 4'!C25</f>
        <v>154</v>
      </c>
      <c r="E14" s="108">
        <f>C14/D14</f>
        <v>6.4935064935064929E-2</v>
      </c>
    </row>
    <row r="15" spans="1:6" ht="15">
      <c r="A15" s="24" t="s">
        <v>12</v>
      </c>
      <c r="B15" s="11" t="s">
        <v>171</v>
      </c>
      <c r="C15" s="11">
        <v>9</v>
      </c>
      <c r="D15" s="11">
        <f>D14</f>
        <v>154</v>
      </c>
      <c r="E15" s="108">
        <f t="shared" ref="E15" si="0">C15/D15</f>
        <v>5.844155844155844E-2</v>
      </c>
    </row>
    <row r="23" spans="1:5" ht="15">
      <c r="A23" s="24"/>
      <c r="B23" s="11"/>
      <c r="C23" s="11"/>
      <c r="D23" s="11"/>
      <c r="E23" s="23"/>
    </row>
  </sheetData>
  <phoneticPr fontId="10" type="noConversion"/>
  <pageMargins left="0.74803149606299213" right="0.74803149606299213" top="0.98425196850393704" bottom="0.98425196850393704" header="0.51181102362204722" footer="0.51181102362204722"/>
  <pageSetup paperSize="9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48ED2C8A9F3A4FA6FD8DFD21BE7F2E" ma:contentTypeVersion="10" ma:contentTypeDescription="Create a new document." ma:contentTypeScope="" ma:versionID="36a38001ac82c6c9fc1e5a02e311f2bd">
  <xsd:schema xmlns:xsd="http://www.w3.org/2001/XMLSchema" xmlns:xs="http://www.w3.org/2001/XMLSchema" xmlns:p="http://schemas.microsoft.com/office/2006/metadata/properties" xmlns:ns2="8134ca7f-cc20-4dfd-816c-cd309c6258f5" xmlns:ns3="c18be436-fa1e-488c-9b8c-8194db03ce29" targetNamespace="http://schemas.microsoft.com/office/2006/metadata/properties" ma:root="true" ma:fieldsID="fcab56d7e73a0f95f3ecd3f11e84e58f" ns2:_="" ns3:_="">
    <xsd:import namespace="8134ca7f-cc20-4dfd-816c-cd309c6258f5"/>
    <xsd:import namespace="c18be436-fa1e-488c-9b8c-8194db03c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4ca7f-cc20-4dfd-816c-cd309c625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be436-fa1e-488c-9b8c-8194db03ce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ec0001-7c8f-4003-8b0a-e64ed7bf814b}" ma:internalName="TaxCatchAll" ma:showField="CatchAllData" ma:web="c18be436-fa1e-488c-9b8c-8194db03ce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34ca7f-cc20-4dfd-816c-cd309c6258f5">
      <Terms xmlns="http://schemas.microsoft.com/office/infopath/2007/PartnerControls"/>
    </lcf76f155ced4ddcb4097134ff3c332f>
    <TaxCatchAll xmlns="c18be436-fa1e-488c-9b8c-8194db03ce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730B80-E464-40EE-A50F-6FA0EC455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34ca7f-cc20-4dfd-816c-cd309c6258f5"/>
    <ds:schemaRef ds:uri="c18be436-fa1e-488c-9b8c-8194db03ce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154F75-194F-4512-8D64-1CD583373A72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c18be436-fa1e-488c-9b8c-8194db03ce29"/>
    <ds:schemaRef ds:uri="8134ca7f-cc20-4dfd-816c-cd309c6258f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407465E-2830-4787-9B43-1B47966ECF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13</vt:i4>
      </vt:variant>
    </vt:vector>
  </HeadingPairs>
  <TitlesOfParts>
    <vt:vector size="30" baseType="lpstr">
      <vt:lpstr>Cover</vt:lpstr>
      <vt:lpstr>Contents</vt:lpstr>
      <vt:lpstr>Notes</vt:lpstr>
      <vt:lpstr>Table 1</vt:lpstr>
      <vt:lpstr>Table 2</vt:lpstr>
      <vt:lpstr>Table 3</vt:lpstr>
      <vt:lpstr>Table 4</vt:lpstr>
      <vt:lpstr>Table 5a</vt:lpstr>
      <vt:lpstr>Table 5b</vt:lpstr>
      <vt:lpstr>Table 6</vt:lpstr>
      <vt:lpstr>Table 7a</vt:lpstr>
      <vt:lpstr>Table 7b</vt:lpstr>
      <vt:lpstr>Table 7c</vt:lpstr>
      <vt:lpstr>Table 7d</vt:lpstr>
      <vt:lpstr>Table 8</vt:lpstr>
      <vt:lpstr>Table 9a</vt:lpstr>
      <vt:lpstr>Table 9b</vt:lpstr>
      <vt:lpstr>Contents!Print_Area</vt:lpstr>
      <vt:lpstr>'Table 3'!Print_Area</vt:lpstr>
      <vt:lpstr>'Table 4'!Print_Area</vt:lpstr>
      <vt:lpstr>'Table 5a'!Print_Area</vt:lpstr>
      <vt:lpstr>'Table 5b'!Print_Area</vt:lpstr>
      <vt:lpstr>'Table 6'!Print_Area</vt:lpstr>
      <vt:lpstr>'Table 7a'!Print_Area</vt:lpstr>
      <vt:lpstr>'Table 7b'!Print_Area</vt:lpstr>
      <vt:lpstr>'Table 7c'!Print_Area</vt:lpstr>
      <vt:lpstr>'Table 7d'!Print_Area</vt:lpstr>
      <vt:lpstr>'Table 8'!Print_Area</vt:lpstr>
      <vt:lpstr>'Table 9a'!Print_Area</vt:lpstr>
      <vt:lpstr>'Table 9b'!Print_Area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Hall, Philip (NOMS)</dc:creator>
  <cp:keywords/>
  <dc:description/>
  <cp:lastModifiedBy>Nyame, Eric</cp:lastModifiedBy>
  <cp:revision/>
  <dcterms:created xsi:type="dcterms:W3CDTF">2014-09-02T13:03:52Z</dcterms:created>
  <dcterms:modified xsi:type="dcterms:W3CDTF">2025-10-29T09:59:24Z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0x010100F148ED2C8A9F3A4FA6FD8DFD21BE7F2E</vt:lpwstr>
  </property>
</Properties>
</file>