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Statistics\Prices Team\Petrol\Weekly Prices\Published Tables\"/>
    </mc:Choice>
  </mc:AlternateContent>
  <xr:revisionPtr revIDLastSave="0" documentId="13_ncr:1_{23A19DBA-6786-451E-BB0B-79D8A330CF1B}" xr6:coauthVersionLast="47" xr6:coauthVersionMax="47" xr10:uidLastSave="{00000000-0000-0000-0000-000000000000}"/>
  <bookViews>
    <workbookView xWindow="28680" yWindow="-10920" windowWidth="29040" windowHeight="1572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77" i="1" l="1"/>
  <c r="I1176" i="1"/>
  <c r="D1177" i="1"/>
  <c r="D1176" i="1"/>
  <c r="H1176" i="1"/>
  <c r="H1177" i="1"/>
  <c r="C1177" i="1"/>
  <c r="C1176" i="1"/>
  <c r="B4" i="17" l="1"/>
  <c r="I1175" i="1" l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22" i="22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22" i="22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I1174" i="1"/>
  <c r="D1174" i="1"/>
  <c r="C1174" i="1"/>
  <c r="H1174" i="1"/>
  <c r="H1173" i="1"/>
  <c r="C1173" i="1"/>
  <c r="C1172" i="1"/>
  <c r="H720" i="22"/>
  <c r="H721" i="22" s="1"/>
  <c r="I720" i="22"/>
  <c r="I721" i="22" s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O4" i="22" l="1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I716" i="22"/>
  <c r="I717" i="22" s="1"/>
  <c r="I718" i="22" l="1"/>
  <c r="I719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<sst xmlns="http://schemas.openxmlformats.org/spreadsheetml/2006/main" count="151" uniqueCount="122">
  <si>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</si>
  <si>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</si>
  <si>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</si>
  <si>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</si>
  <si>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</si>
  <si>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</si>
  <si>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</si>
  <si>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</si>
  <si>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</si>
  <si>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</si>
  <si>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</si>
  <si>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</si>
  <si>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</si>
  <si>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</si>
  <si>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</si>
  <si>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</si>
  <si>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0207 215 1000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</si>
  <si>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</si>
  <si>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</si>
  <si>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</si>
  <si>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</si>
  <si>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</si>
  <si>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Main points</t>
  </si>
  <si>
    <t>Highlights page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</si>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</sst>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"/>
    <numFmt numFmtId="165" formatCode="dd\-mmm\-yyyy"/>
    <numFmt numFmtId="166" formatCode="0.000"/>
    <numFmt numFmtId="167" formatCode="0.0000"/>
    <numFmt numFmtId="168" formatCode="dd/mm/yyyy\r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168" fontId="27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chart_data!$S$14</c:f>
          <c:strCache>
            <c:ptCount val="1"/>
            <c:pt idx="0">
              <c:v>Weekly road fuel prices over the 12 months to 27 October 2025</c:v>
            </c:pt>
          </c:strCache>
        </c:strRef>
      </c:tx>
      <c:layout>
        <c:manualLayout>
          <c:xMode val="edge"/>
          <c:yMode val="edge"/>
          <c:x val="0.16279434253500877"/>
          <c:y val="1.9565362837342948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775557977052079E-2"/>
          <c:y val="0.12906500722497408"/>
          <c:w val="0.6843802339099212"/>
          <c:h val="0.6982080954229527"/>
        </c:manualLayout>
      </c:layout>
      <c:lineChart>
        <c:grouping val="standard"/>
        <c:varyColors val="0"/>
        <c:ser>
          <c:idx val="1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45593</c:v>
                </c:pt>
                <c:pt idx="1">
                  <c:v>45600</c:v>
                </c:pt>
                <c:pt idx="2">
                  <c:v>45607</c:v>
                </c:pt>
                <c:pt idx="3">
                  <c:v>45614</c:v>
                </c:pt>
                <c:pt idx="4">
                  <c:v>45621</c:v>
                </c:pt>
                <c:pt idx="5">
                  <c:v>45628</c:v>
                </c:pt>
                <c:pt idx="6">
                  <c:v>45635</c:v>
                </c:pt>
                <c:pt idx="7">
                  <c:v>45642</c:v>
                </c:pt>
                <c:pt idx="8">
                  <c:v>45649</c:v>
                </c:pt>
                <c:pt idx="9">
                  <c:v>45656</c:v>
                </c:pt>
                <c:pt idx="10">
                  <c:v>45663</c:v>
                </c:pt>
                <c:pt idx="11">
                  <c:v>45670</c:v>
                </c:pt>
                <c:pt idx="12">
                  <c:v>45677</c:v>
                </c:pt>
                <c:pt idx="13">
                  <c:v>45684</c:v>
                </c:pt>
                <c:pt idx="14">
                  <c:v>45691</c:v>
                </c:pt>
                <c:pt idx="15">
                  <c:v>45698</c:v>
                </c:pt>
                <c:pt idx="16">
                  <c:v>45705</c:v>
                </c:pt>
                <c:pt idx="17">
                  <c:v>45712</c:v>
                </c:pt>
                <c:pt idx="18">
                  <c:v>45719</c:v>
                </c:pt>
                <c:pt idx="19">
                  <c:v>45726</c:v>
                </c:pt>
                <c:pt idx="20">
                  <c:v>45733</c:v>
                </c:pt>
                <c:pt idx="21">
                  <c:v>45740</c:v>
                </c:pt>
                <c:pt idx="22">
                  <c:v>45747</c:v>
                </c:pt>
                <c:pt idx="23">
                  <c:v>45754</c:v>
                </c:pt>
                <c:pt idx="24">
                  <c:v>45761</c:v>
                </c:pt>
                <c:pt idx="25">
                  <c:v>45768</c:v>
                </c:pt>
                <c:pt idx="26">
                  <c:v>45775</c:v>
                </c:pt>
                <c:pt idx="27">
                  <c:v>45782</c:v>
                </c:pt>
                <c:pt idx="28">
                  <c:v>45789</c:v>
                </c:pt>
                <c:pt idx="29">
                  <c:v>45796</c:v>
                </c:pt>
                <c:pt idx="30">
                  <c:v>45803</c:v>
                </c:pt>
                <c:pt idx="31">
                  <c:v>45810</c:v>
                </c:pt>
                <c:pt idx="32">
                  <c:v>45817</c:v>
                </c:pt>
                <c:pt idx="33">
                  <c:v>45824</c:v>
                </c:pt>
                <c:pt idx="34">
                  <c:v>45831</c:v>
                </c:pt>
                <c:pt idx="35">
                  <c:v>45838</c:v>
                </c:pt>
                <c:pt idx="36">
                  <c:v>45845</c:v>
                </c:pt>
                <c:pt idx="37">
                  <c:v>45852</c:v>
                </c:pt>
                <c:pt idx="38">
                  <c:v>45859</c:v>
                </c:pt>
                <c:pt idx="39">
                  <c:v>45866</c:v>
                </c:pt>
                <c:pt idx="40">
                  <c:v>45873</c:v>
                </c:pt>
                <c:pt idx="41">
                  <c:v>45880</c:v>
                </c:pt>
                <c:pt idx="42">
                  <c:v>45887</c:v>
                </c:pt>
                <c:pt idx="43">
                  <c:v>45894</c:v>
                </c:pt>
                <c:pt idx="44">
                  <c:v>45901</c:v>
                </c:pt>
                <c:pt idx="45">
                  <c:v>45908</c:v>
                </c:pt>
                <c:pt idx="46">
                  <c:v>45915</c:v>
                </c:pt>
                <c:pt idx="47">
                  <c:v>45922</c:v>
                </c:pt>
                <c:pt idx="48">
                  <c:v>45929</c:v>
                </c:pt>
                <c:pt idx="49">
                  <c:v>45936</c:v>
                </c:pt>
                <c:pt idx="50">
                  <c:v>45943</c:v>
                </c:pt>
                <c:pt idx="51">
                  <c:v>45950</c:v>
                </c:pt>
                <c:pt idx="52">
                  <c:v>45957</c:v>
                </c:pt>
              </c:numCache>
            </c:numRef>
          </c:cat>
          <c:val>
            <c:numRef>
              <c:f>chart_data!$B$4:$B$57</c:f>
              <c:numCache>
                <c:formatCode>0.00</c:formatCode>
                <c:ptCount val="54"/>
                <c:pt idx="0">
                  <c:v>134.413331</c:v>
                </c:pt>
                <c:pt idx="1">
                  <c:v>134.410302</c:v>
                </c:pt>
                <c:pt idx="2">
                  <c:v>134.59466</c:v>
                </c:pt>
                <c:pt idx="3">
                  <c:v>134.848432</c:v>
                </c:pt>
                <c:pt idx="4">
                  <c:v>135.36596</c:v>
                </c:pt>
                <c:pt idx="5">
                  <c:v>135.92584099999999</c:v>
                </c:pt>
                <c:pt idx="6">
                  <c:v>136.22645</c:v>
                </c:pt>
                <c:pt idx="7">
                  <c:v>136.39128099999999</c:v>
                </c:pt>
                <c:pt idx="8">
                  <c:v>136.385029</c:v>
                </c:pt>
                <c:pt idx="9">
                  <c:v>136.491308</c:v>
                </c:pt>
                <c:pt idx="10">
                  <c:v>136.60324699999998</c:v>
                </c:pt>
                <c:pt idx="11">
                  <c:v>136.509985</c:v>
                </c:pt>
                <c:pt idx="12">
                  <c:v>136.96904999999998</c:v>
                </c:pt>
                <c:pt idx="13">
                  <c:v>138.36296499999997</c:v>
                </c:pt>
                <c:pt idx="14">
                  <c:v>138.741411</c:v>
                </c:pt>
                <c:pt idx="15">
                  <c:v>139.021659</c:v>
                </c:pt>
                <c:pt idx="16">
                  <c:v>139.217579</c:v>
                </c:pt>
                <c:pt idx="17">
                  <c:v>139.62223799999998</c:v>
                </c:pt>
                <c:pt idx="18">
                  <c:v>139.612483</c:v>
                </c:pt>
                <c:pt idx="19">
                  <c:v>139.41696999999999</c:v>
                </c:pt>
                <c:pt idx="20">
                  <c:v>137.971654</c:v>
                </c:pt>
                <c:pt idx="21">
                  <c:v>135.607957</c:v>
                </c:pt>
                <c:pt idx="22">
                  <c:v>134.907432</c:v>
                </c:pt>
                <c:pt idx="23">
                  <c:v>135.24951899999999</c:v>
                </c:pt>
                <c:pt idx="24">
                  <c:v>134.847714</c:v>
                </c:pt>
                <c:pt idx="25">
                  <c:v>134.26116099999999</c:v>
                </c:pt>
                <c:pt idx="26">
                  <c:v>133.8357</c:v>
                </c:pt>
                <c:pt idx="27">
                  <c:v>133.18171299999997</c:v>
                </c:pt>
                <c:pt idx="28">
                  <c:v>132.31878399999999</c:v>
                </c:pt>
                <c:pt idx="29">
                  <c:v>132.074648</c:v>
                </c:pt>
                <c:pt idx="30">
                  <c:v>131.99</c:v>
                </c:pt>
                <c:pt idx="31">
                  <c:v>131.45446399999997</c:v>
                </c:pt>
                <c:pt idx="32">
                  <c:v>131.347556</c:v>
                </c:pt>
                <c:pt idx="33">
                  <c:v>131.39140800000001</c:v>
                </c:pt>
                <c:pt idx="34">
                  <c:v>132.33000000000001</c:v>
                </c:pt>
                <c:pt idx="35">
                  <c:v>132.95441300000002</c:v>
                </c:pt>
                <c:pt idx="36">
                  <c:v>133.18821600000001</c:v>
                </c:pt>
                <c:pt idx="37">
                  <c:v>133.94999999999999</c:v>
                </c:pt>
                <c:pt idx="38">
                  <c:v>134.09445300000002</c:v>
                </c:pt>
                <c:pt idx="39">
                  <c:v>134.24</c:v>
                </c:pt>
                <c:pt idx="40">
                  <c:v>134.30000000000001</c:v>
                </c:pt>
                <c:pt idx="41">
                  <c:v>134.38999999999999</c:v>
                </c:pt>
                <c:pt idx="42">
                  <c:v>134.30053199999998</c:v>
                </c:pt>
                <c:pt idx="43">
                  <c:v>133.91452700000002</c:v>
                </c:pt>
                <c:pt idx="44">
                  <c:v>133.860963</c:v>
                </c:pt>
                <c:pt idx="45">
                  <c:v>133.72</c:v>
                </c:pt>
                <c:pt idx="46">
                  <c:v>133.81</c:v>
                </c:pt>
                <c:pt idx="47">
                  <c:v>134.14521299999998</c:v>
                </c:pt>
                <c:pt idx="48">
                  <c:v>134.36203600000002</c:v>
                </c:pt>
                <c:pt idx="49">
                  <c:v>134.76</c:v>
                </c:pt>
                <c:pt idx="50">
                  <c:v>134.81126799999998</c:v>
                </c:pt>
                <c:pt idx="51">
                  <c:v>134.69223</c:v>
                </c:pt>
                <c:pt idx="52">
                  <c:v>134.40487300000001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88A-BE9B-E180A18DCC14}"/>
            </c:ext>
          </c:extLst>
        </c:ser>
        <c:ser>
          <c:idx val="2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chart_data!$A$4:$A$57</c:f>
              <c:numCache>
                <c:formatCode>m/d/yyyy</c:formatCode>
                <c:ptCount val="54"/>
                <c:pt idx="0">
                  <c:v>45593</c:v>
                </c:pt>
                <c:pt idx="1">
                  <c:v>45600</c:v>
                </c:pt>
                <c:pt idx="2">
                  <c:v>45607</c:v>
                </c:pt>
                <c:pt idx="3">
                  <c:v>45614</c:v>
                </c:pt>
                <c:pt idx="4">
                  <c:v>45621</c:v>
                </c:pt>
                <c:pt idx="5">
                  <c:v>45628</c:v>
                </c:pt>
                <c:pt idx="6">
                  <c:v>45635</c:v>
                </c:pt>
                <c:pt idx="7">
                  <c:v>45642</c:v>
                </c:pt>
                <c:pt idx="8">
                  <c:v>45649</c:v>
                </c:pt>
                <c:pt idx="9">
                  <c:v>45656</c:v>
                </c:pt>
                <c:pt idx="10">
                  <c:v>45663</c:v>
                </c:pt>
                <c:pt idx="11">
                  <c:v>45670</c:v>
                </c:pt>
                <c:pt idx="12">
                  <c:v>45677</c:v>
                </c:pt>
                <c:pt idx="13">
                  <c:v>45684</c:v>
                </c:pt>
                <c:pt idx="14">
                  <c:v>45691</c:v>
                </c:pt>
                <c:pt idx="15">
                  <c:v>45698</c:v>
                </c:pt>
                <c:pt idx="16">
                  <c:v>45705</c:v>
                </c:pt>
                <c:pt idx="17">
                  <c:v>45712</c:v>
                </c:pt>
                <c:pt idx="18">
                  <c:v>45719</c:v>
                </c:pt>
                <c:pt idx="19">
                  <c:v>45726</c:v>
                </c:pt>
                <c:pt idx="20">
                  <c:v>45733</c:v>
                </c:pt>
                <c:pt idx="21">
                  <c:v>45740</c:v>
                </c:pt>
                <c:pt idx="22">
                  <c:v>45747</c:v>
                </c:pt>
                <c:pt idx="23">
                  <c:v>45754</c:v>
                </c:pt>
                <c:pt idx="24">
                  <c:v>45761</c:v>
                </c:pt>
                <c:pt idx="25">
                  <c:v>45768</c:v>
                </c:pt>
                <c:pt idx="26">
                  <c:v>45775</c:v>
                </c:pt>
                <c:pt idx="27">
                  <c:v>45782</c:v>
                </c:pt>
                <c:pt idx="28">
                  <c:v>45789</c:v>
                </c:pt>
                <c:pt idx="29">
                  <c:v>45796</c:v>
                </c:pt>
                <c:pt idx="30">
                  <c:v>45803</c:v>
                </c:pt>
                <c:pt idx="31">
                  <c:v>45810</c:v>
                </c:pt>
                <c:pt idx="32">
                  <c:v>45817</c:v>
                </c:pt>
                <c:pt idx="33">
                  <c:v>45824</c:v>
                </c:pt>
                <c:pt idx="34">
                  <c:v>45831</c:v>
                </c:pt>
                <c:pt idx="35">
                  <c:v>45838</c:v>
                </c:pt>
                <c:pt idx="36">
                  <c:v>45845</c:v>
                </c:pt>
                <c:pt idx="37">
                  <c:v>45852</c:v>
                </c:pt>
                <c:pt idx="38">
                  <c:v>45859</c:v>
                </c:pt>
                <c:pt idx="39">
                  <c:v>45866</c:v>
                </c:pt>
                <c:pt idx="40">
                  <c:v>45873</c:v>
                </c:pt>
                <c:pt idx="41">
                  <c:v>45880</c:v>
                </c:pt>
                <c:pt idx="42">
                  <c:v>45887</c:v>
                </c:pt>
                <c:pt idx="43">
                  <c:v>45894</c:v>
                </c:pt>
                <c:pt idx="44">
                  <c:v>45901</c:v>
                </c:pt>
                <c:pt idx="45">
                  <c:v>45908</c:v>
                </c:pt>
                <c:pt idx="46">
                  <c:v>45915</c:v>
                </c:pt>
                <c:pt idx="47">
                  <c:v>45922</c:v>
                </c:pt>
                <c:pt idx="48">
                  <c:v>45929</c:v>
                </c:pt>
                <c:pt idx="49">
                  <c:v>45936</c:v>
                </c:pt>
                <c:pt idx="50">
                  <c:v>45943</c:v>
                </c:pt>
                <c:pt idx="51">
                  <c:v>45950</c:v>
                </c:pt>
                <c:pt idx="52">
                  <c:v>45957</c:v>
                </c:pt>
              </c:numCache>
            </c:numRef>
          </c:cat>
          <c:val>
            <c:numRef>
              <c:f>chart_data!$C$4:$C$57</c:f>
              <c:numCache>
                <c:formatCode>0.00</c:formatCode>
                <c:ptCount val="54"/>
                <c:pt idx="0">
                  <c:v>139.709745</c:v>
                </c:pt>
                <c:pt idx="1">
                  <c:v>139.84395799999999</c:v>
                </c:pt>
                <c:pt idx="2">
                  <c:v>140.13422300000002</c:v>
                </c:pt>
                <c:pt idx="3">
                  <c:v>140.48737899999998</c:v>
                </c:pt>
                <c:pt idx="4">
                  <c:v>141.40484000000001</c:v>
                </c:pt>
                <c:pt idx="5">
                  <c:v>142.04014499999997</c:v>
                </c:pt>
                <c:pt idx="6">
                  <c:v>142.48728700000001</c:v>
                </c:pt>
                <c:pt idx="7">
                  <c:v>142.70911500000003</c:v>
                </c:pt>
                <c:pt idx="8">
                  <c:v>142.848073</c:v>
                </c:pt>
                <c:pt idx="9">
                  <c:v>142.98101699999998</c:v>
                </c:pt>
                <c:pt idx="10">
                  <c:v>143.295242</c:v>
                </c:pt>
                <c:pt idx="11">
                  <c:v>143.32843099999999</c:v>
                </c:pt>
                <c:pt idx="12">
                  <c:v>144.26750099999998</c:v>
                </c:pt>
                <c:pt idx="13">
                  <c:v>145.574793</c:v>
                </c:pt>
                <c:pt idx="14">
                  <c:v>146.13087400000001</c:v>
                </c:pt>
                <c:pt idx="15">
                  <c:v>146.29333200000002</c:v>
                </c:pt>
                <c:pt idx="16">
                  <c:v>146.44771800000001</c:v>
                </c:pt>
                <c:pt idx="17">
                  <c:v>146.82192700000002</c:v>
                </c:pt>
                <c:pt idx="18">
                  <c:v>146.884027</c:v>
                </c:pt>
                <c:pt idx="19">
                  <c:v>146.57529</c:v>
                </c:pt>
                <c:pt idx="20">
                  <c:v>145.38482700000003</c:v>
                </c:pt>
                <c:pt idx="21">
                  <c:v>143.07308</c:v>
                </c:pt>
                <c:pt idx="22">
                  <c:v>142.255009</c:v>
                </c:pt>
                <c:pt idx="23">
                  <c:v>142.54169199999998</c:v>
                </c:pt>
                <c:pt idx="24">
                  <c:v>141.97461799999999</c:v>
                </c:pt>
                <c:pt idx="25">
                  <c:v>141.44217399999999</c:v>
                </c:pt>
                <c:pt idx="26">
                  <c:v>140.81097600000001</c:v>
                </c:pt>
                <c:pt idx="27">
                  <c:v>140.05547999999999</c:v>
                </c:pt>
                <c:pt idx="28">
                  <c:v>139.19787699999998</c:v>
                </c:pt>
                <c:pt idx="29">
                  <c:v>138.57350100000002</c:v>
                </c:pt>
                <c:pt idx="30">
                  <c:v>138.37</c:v>
                </c:pt>
                <c:pt idx="31">
                  <c:v>138.08744300000001</c:v>
                </c:pt>
                <c:pt idx="32">
                  <c:v>137.53903200000002</c:v>
                </c:pt>
                <c:pt idx="33">
                  <c:v>137.542314</c:v>
                </c:pt>
                <c:pt idx="34">
                  <c:v>139.03</c:v>
                </c:pt>
                <c:pt idx="35">
                  <c:v>140.26409099999998</c:v>
                </c:pt>
                <c:pt idx="36">
                  <c:v>140.57684799999998</c:v>
                </c:pt>
                <c:pt idx="37">
                  <c:v>141.1</c:v>
                </c:pt>
                <c:pt idx="38">
                  <c:v>141.850977</c:v>
                </c:pt>
                <c:pt idx="39">
                  <c:v>142</c:v>
                </c:pt>
                <c:pt idx="40">
                  <c:v>142.13</c:v>
                </c:pt>
                <c:pt idx="41">
                  <c:v>142.49</c:v>
                </c:pt>
                <c:pt idx="42">
                  <c:v>142.49</c:v>
                </c:pt>
                <c:pt idx="43">
                  <c:v>141.917306</c:v>
                </c:pt>
                <c:pt idx="44">
                  <c:v>141.65410799999998</c:v>
                </c:pt>
                <c:pt idx="45">
                  <c:v>141.58000000000001</c:v>
                </c:pt>
                <c:pt idx="46">
                  <c:v>141.69</c:v>
                </c:pt>
                <c:pt idx="47">
                  <c:v>142.024261</c:v>
                </c:pt>
                <c:pt idx="48">
                  <c:v>142.23597000000001</c:v>
                </c:pt>
                <c:pt idx="49">
                  <c:v>142.91999999999999</c:v>
                </c:pt>
                <c:pt idx="50">
                  <c:v>142.98682199999999</c:v>
                </c:pt>
                <c:pt idx="51">
                  <c:v>142.81489199999999</c:v>
                </c:pt>
                <c:pt idx="52">
                  <c:v>143.25780900000001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88A-BE9B-E180A18D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7744"/>
        <c:axId val="118369280"/>
      </c:lineChart>
      <c:catAx>
        <c:axId val="118367744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9280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118369280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8.8650603385269817E-3"/>
              <c:y val="0.3441487140840068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367744"/>
        <c:crosses val="autoZero"/>
        <c:crossBetween val="midCat"/>
        <c:majorUnit val="10"/>
      </c:valAx>
    </c:plotArea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5529579105301947"/>
          <c:h val="0.74816817051334261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131.99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132.33000000000001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133.94999999999999</c:v>
                </c:pt>
                <c:pt idx="707">
                  <c:v>134.09445300000002</c:v>
                </c:pt>
                <c:pt idx="708">
                  <c:v>134.24</c:v>
                </c:pt>
                <c:pt idx="709">
                  <c:v>134.30000000000001</c:v>
                </c:pt>
                <c:pt idx="710">
                  <c:v>134.38999999999999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</c:v>
                </c:pt>
                <c:pt idx="715">
                  <c:v>133.81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138.37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139.03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</c:v>
                </c:pt>
                <c:pt idx="707">
                  <c:v>141.850977</c:v>
                </c:pt>
                <c:pt idx="708">
                  <c:v>142</c:v>
                </c:pt>
                <c:pt idx="709">
                  <c:v>142.13</c:v>
                </c:pt>
                <c:pt idx="710">
                  <c:v>142.49</c:v>
                </c:pt>
                <c:pt idx="711">
                  <c:v>142.49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141.58000000000001</c:v>
                </c:pt>
                <c:pt idx="715">
                  <c:v>141.69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142.91999999999999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143.25780900000001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5957"/>
          <c:min val="44131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/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0338111016271858E-2"/>
              <c:y val="0.3624077759510830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0300" y="1791516"/>
          <a:ext cx="2339250" cy="276388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134.40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48225" y="1790518"/>
          <a:ext cx="2228850" cy="266446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143.26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0</xdr:col>
      <xdr:colOff>242681</xdr:colOff>
      <xdr:row>35</xdr:row>
      <xdr:rowOff>79056</xdr:rowOff>
    </xdr:from>
    <xdr:to>
      <xdr:col>10</xdr:col>
      <xdr:colOff>274320</xdr:colOff>
      <xdr:row>58</xdr:row>
      <xdr:rowOff>95250</xdr:rowOff>
    </xdr:to>
    <xdr:graphicFrame macro="">
      <xdr:nvGraphicFramePr>
        <xdr:cNvPr id="22" name="Chart 1" descr="A chart showing the weekly road fuel prices over the 12 months to November 2021 in pence per litre.&#10;">
          <a:extLst>
            <a:ext uri="{FF2B5EF4-FFF2-40B4-BE49-F238E27FC236}">
              <a16:creationId xmlns:a16="http://schemas.microsoft.com/office/drawing/2014/main" id="{71F7F5E7-614F-40FB-AE6C-7E25AA601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0.84228</cdr:x>
      <cdr:y>0.22767</cdr:y>
    </cdr:from>
    <cdr:to>
      <cdr:x>0.89543</cdr:x>
      <cdr:y>0.34596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0ECBA724-2F98-4BDF-9067-E01801E78484}"/>
            </a:ext>
          </a:extLst>
        </cdr:cNvPr>
        <cdr:cNvGrpSpPr/>
      </cdr:nvGrpSpPr>
      <cdr:grpSpPr>
        <a:xfrm xmlns:a="http://schemas.openxmlformats.org/drawingml/2006/main">
          <a:off x="6714921" y="1051100"/>
          <a:ext cx="423728" cy="546117"/>
          <a:chOff x="6672231" y="-826835"/>
          <a:chExt cx="1404002" cy="1939687"/>
        </a:xfrm>
      </cdr:grpSpPr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684727" y="668397"/>
            <a:ext cx="1113069" cy="44445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10" name="Group 9">
            <a:extLst xmlns:a="http://schemas.openxmlformats.org/drawingml/2006/main">
              <a:ext uri="{FF2B5EF4-FFF2-40B4-BE49-F238E27FC236}">
                <a16:creationId xmlns:a16="http://schemas.microsoft.com/office/drawing/2014/main" id="{B5BBFDE1-EC60-47D5-9C74-8E5E368F7E35}"/>
              </a:ext>
            </a:extLst>
          </cdr:cNvPr>
          <cdr:cNvGrpSpPr/>
        </cdr:nvGrpSpPr>
        <cdr:grpSpPr>
          <a:xfrm xmlns:a="http://schemas.openxmlformats.org/drawingml/2006/main">
            <a:off x="6672231" y="-826835"/>
            <a:ext cx="1404002" cy="1509132"/>
            <a:chOff x="9472614" y="-740733"/>
            <a:chExt cx="1379307" cy="1343439"/>
          </a:xfrm>
        </cdr:grpSpPr>
        <cdr:sp macro="" textlink="">
          <cdr:nvSpPr>
            <cdr:cNvPr id="7" name="Freeform 6"/>
            <cdr:cNvSpPr/>
          </cdr:nvSpPr>
          <cdr:spPr>
            <a:xfrm xmlns:a="http://schemas.openxmlformats.org/drawingml/2006/main">
              <a:off x="9472614" y="-740733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0.83932</cdr:x>
      <cdr:y>0.41941</cdr:y>
    </cdr:from>
    <cdr:to>
      <cdr:x>0.89889</cdr:x>
      <cdr:y>0.53386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9248A242-382E-444F-AC36-206449FC342F}"/>
            </a:ext>
          </a:extLst>
        </cdr:cNvPr>
        <cdr:cNvGrpSpPr/>
      </cdr:nvGrpSpPr>
      <cdr:grpSpPr>
        <a:xfrm xmlns:a="http://schemas.openxmlformats.org/drawingml/2006/main">
          <a:off x="6691323" y="1936319"/>
          <a:ext cx="474910" cy="528389"/>
          <a:chOff x="7491462" y="2779113"/>
          <a:chExt cx="1500139" cy="1997045"/>
        </a:xfrm>
      </cdr:grpSpPr>
      <cdr:sp macro="" textlink="">
        <cdr:nvSpPr>
          <cdr:cNvPr id="6" name="TextBox 1"/>
          <cdr:cNvSpPr txBox="1"/>
        </cdr:nvSpPr>
        <cdr:spPr>
          <a:xfrm xmlns:a="http://schemas.openxmlformats.org/drawingml/2006/main">
            <a:off x="7491462" y="4245928"/>
            <a:ext cx="1113070" cy="530230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11" name="Group 10">
            <a:extLst xmlns:a="http://schemas.openxmlformats.org/drawingml/2006/main">
              <a:ext uri="{FF2B5EF4-FFF2-40B4-BE49-F238E27FC236}">
                <a16:creationId xmlns:a16="http://schemas.microsoft.com/office/drawing/2014/main" id="{282E611A-FF64-4BA7-832B-E249F8F344CA}"/>
              </a:ext>
            </a:extLst>
          </cdr:cNvPr>
          <cdr:cNvGrpSpPr/>
        </cdr:nvGrpSpPr>
        <cdr:grpSpPr>
          <a:xfrm xmlns:a="http://schemas.openxmlformats.org/drawingml/2006/main">
            <a:off x="7587608" y="2779113"/>
            <a:ext cx="1403993" cy="1509072"/>
            <a:chOff x="0" y="0"/>
            <a:chExt cx="1379307" cy="1343439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12" name="Freeform 11"/>
            <cdr:cNvSpPr/>
          </cdr:nvSpPr>
          <cdr:spPr>
            <a:xfrm xmlns:a="http://schemas.openxmlformats.org/drawingml/2006/main">
              <a:off x="0" y="0"/>
              <a:ext cx="1379307" cy="1343439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</cdr:grpSp>
    </cdr:grpSp>
  </cdr:relSizeAnchor>
  <cdr:relSizeAnchor xmlns:cdr="http://schemas.openxmlformats.org/drawingml/2006/chartDrawing">
    <cdr:from>
      <cdr:x>0.03852</cdr:x>
      <cdr:y>0.80915</cdr:y>
    </cdr:from>
    <cdr:to>
      <cdr:x>0.07011</cdr:x>
      <cdr:y>0.83785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14131" y="4670563"/>
          <a:ext cx="339587" cy="165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0.02513</cdr:x>
      <cdr:y>0.79814</cdr:y>
    </cdr:from>
    <cdr:to>
      <cdr:x>0.08928</cdr:x>
      <cdr:y>0.84405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207843" y="3509983"/>
          <a:ext cx="530551" cy="2019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0.08844</cdr:x>
      <cdr:y>0.12739</cdr:y>
    </cdr:from>
    <cdr:to>
      <cdr:x>0.11003</cdr:x>
      <cdr:y>0.82671</cdr:y>
    </cdr:to>
    <cdr:grpSp>
      <cdr:nvGrpSpPr>
        <cdr:cNvPr id="90" name="Group 89">
          <a:extLst xmlns:a="http://schemas.openxmlformats.org/drawingml/2006/main">
            <a:ext uri="{FF2B5EF4-FFF2-40B4-BE49-F238E27FC236}">
              <a16:creationId xmlns:a16="http://schemas.microsoft.com/office/drawing/2014/main" id="{D24C2A39-EDAC-4296-817A-156DFF713717}"/>
            </a:ext>
          </a:extLst>
        </cdr:cNvPr>
        <cdr:cNvGrpSpPr/>
      </cdr:nvGrpSpPr>
      <cdr:grpSpPr>
        <a:xfrm xmlns:a="http://schemas.openxmlformats.org/drawingml/2006/main">
          <a:off x="705071" y="588130"/>
          <a:ext cx="172123" cy="3228599"/>
          <a:chOff x="771621" y="710293"/>
          <a:chExt cx="231962" cy="4036607"/>
        </a:xfrm>
      </cdr:grpSpPr>
      <cdr:cxnSp macro="">
        <cdr:nvCxnSpPr>
          <cdr:cNvPr id="23" name="Straight Connector 22">
            <a:extLst xmlns:a="http://schemas.openxmlformats.org/drawingml/2006/main">
              <a:ext uri="{FF2B5EF4-FFF2-40B4-BE49-F238E27FC236}">
                <a16:creationId xmlns:a16="http://schemas.microsoft.com/office/drawing/2014/main" id="{7E9888EE-0C00-4AB2-9886-4719DD415D23}"/>
              </a:ext>
            </a:extLst>
          </cdr:cNvPr>
          <cdr:cNvCxnSpPr/>
        </cdr:nvCxnSpPr>
        <cdr:spPr>
          <a:xfrm xmlns:a="http://schemas.openxmlformats.org/drawingml/2006/main">
            <a:off x="878851" y="710293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8" name="Straight Connector 57">
            <a:extLst xmlns:a="http://schemas.openxmlformats.org/drawingml/2006/main">
              <a:ext uri="{FF2B5EF4-FFF2-40B4-BE49-F238E27FC236}">
                <a16:creationId xmlns:a16="http://schemas.microsoft.com/office/drawing/2014/main" id="{CE9B42CE-C3F1-4B86-A43C-85C1757CF3D2}"/>
              </a:ext>
            </a:extLst>
          </cdr:cNvPr>
          <cdr:cNvCxnSpPr/>
        </cdr:nvCxnSpPr>
        <cdr:spPr>
          <a:xfrm xmlns:a="http://schemas.openxmlformats.org/drawingml/2006/main" flipV="1">
            <a:off x="878886" y="4610100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8" name="Straight Connector 67">
            <a:extLst xmlns:a="http://schemas.openxmlformats.org/drawingml/2006/main">
              <a:ext uri="{FF2B5EF4-FFF2-40B4-BE49-F238E27FC236}">
                <a16:creationId xmlns:a16="http://schemas.microsoft.com/office/drawing/2014/main" id="{F6DC6AEC-8BBC-4082-A4F2-9655933D9CEF}"/>
              </a:ext>
            </a:extLst>
          </cdr:cNvPr>
          <cdr:cNvCxnSpPr/>
        </cdr:nvCxnSpPr>
        <cdr:spPr>
          <a:xfrm xmlns:a="http://schemas.openxmlformats.org/drawingml/2006/main" flipH="1">
            <a:off x="771621" y="4267237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8" name="Straight Connector 77">
            <a:extLst xmlns:a="http://schemas.openxmlformats.org/drawingml/2006/main">
              <a:ext uri="{FF2B5EF4-FFF2-40B4-BE49-F238E27FC236}">
                <a16:creationId xmlns:a16="http://schemas.microsoft.com/office/drawing/2014/main" id="{E610F09E-1FE8-4585-91CA-7EA3492D73B0}"/>
              </a:ext>
            </a:extLst>
          </cdr:cNvPr>
          <cdr:cNvCxnSpPr/>
        </cdr:nvCxnSpPr>
        <cdr:spPr>
          <a:xfrm xmlns:a="http://schemas.openxmlformats.org/drawingml/2006/main">
            <a:off x="780088" y="4556857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9" name="Straight Connector 78">
            <a:extLst xmlns:a="http://schemas.openxmlformats.org/drawingml/2006/main">
              <a:ext uri="{FF2B5EF4-FFF2-40B4-BE49-F238E27FC236}">
                <a16:creationId xmlns:a16="http://schemas.microsoft.com/office/drawing/2014/main" id="{B8F567E6-7B1A-47E4-B9C9-718C57BDAF14}"/>
              </a:ext>
            </a:extLst>
          </cdr:cNvPr>
          <cdr:cNvCxnSpPr/>
        </cdr:nvCxnSpPr>
        <cdr:spPr>
          <a:xfrm xmlns:a="http://schemas.openxmlformats.org/drawingml/2006/main" flipH="1" flipV="1">
            <a:off x="774835" y="432679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0" name="Straight Connector 79">
            <a:extLst xmlns:a="http://schemas.openxmlformats.org/drawingml/2006/main">
              <a:ext uri="{FF2B5EF4-FFF2-40B4-BE49-F238E27FC236}">
                <a16:creationId xmlns:a16="http://schemas.microsoft.com/office/drawing/2014/main" id="{E90CEF46-5E3D-4FF3-8FE0-F2B3C7D054B2}"/>
              </a:ext>
            </a:extLst>
          </cdr:cNvPr>
          <cdr:cNvCxnSpPr/>
        </cdr:nvCxnSpPr>
        <cdr:spPr>
          <a:xfrm xmlns:a="http://schemas.openxmlformats.org/drawingml/2006/main" flipV="1">
            <a:off x="774834" y="4385408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1" name="Straight Connector 80">
            <a:extLst xmlns:a="http://schemas.openxmlformats.org/drawingml/2006/main">
              <a:ext uri="{FF2B5EF4-FFF2-40B4-BE49-F238E27FC236}">
                <a16:creationId xmlns:a16="http://schemas.microsoft.com/office/drawing/2014/main" id="{2AF12D67-18D5-4184-BB5A-0AB5810043BA}"/>
              </a:ext>
            </a:extLst>
          </cdr:cNvPr>
          <cdr:cNvCxnSpPr/>
        </cdr:nvCxnSpPr>
        <cdr:spPr>
          <a:xfrm xmlns:a="http://schemas.openxmlformats.org/drawingml/2006/main">
            <a:off x="777960" y="444420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4" name="Straight Connector 83">
            <a:extLst xmlns:a="http://schemas.openxmlformats.org/drawingml/2006/main">
              <a:ext uri="{FF2B5EF4-FFF2-40B4-BE49-F238E27FC236}">
                <a16:creationId xmlns:a16="http://schemas.microsoft.com/office/drawing/2014/main" id="{9808A3C0-3B9A-4EFE-988C-0582D28B408F}"/>
              </a:ext>
            </a:extLst>
          </cdr:cNvPr>
          <cdr:cNvCxnSpPr/>
        </cdr:nvCxnSpPr>
        <cdr:spPr>
          <a:xfrm xmlns:a="http://schemas.openxmlformats.org/drawingml/2006/main" flipH="1">
            <a:off x="780344" y="4501356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3</xdr:row>
      <xdr:rowOff>32332</xdr:rowOff>
    </xdr:from>
    <xdr:to>
      <xdr:col>14</xdr:col>
      <xdr:colOff>321258</xdr:colOff>
      <xdr:row>35</xdr:row>
      <xdr:rowOff>19503</xdr:rowOff>
    </xdr:to>
    <xdr:graphicFrame macro="">
      <xdr:nvGraphicFramePr>
        <xdr:cNvPr id="5" name="Chart 4" descr="A chart showing the weekly road fuel prices in pence per litre for ULSP and ULSD, since 2015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0.85967</cdr:x>
      <cdr:y>0.14256</cdr:y>
    </cdr:from>
    <cdr:to>
      <cdr:x>1</cdr:x>
      <cdr:y>0.46077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707299B-AE02-407B-8D8F-4B1882D91BF0}"/>
            </a:ext>
          </a:extLst>
        </cdr:cNvPr>
        <cdr:cNvGrpSpPr/>
      </cdr:nvGrpSpPr>
      <cdr:grpSpPr>
        <a:xfrm xmlns:a="http://schemas.openxmlformats.org/drawingml/2006/main">
          <a:off x="7628820" y="737313"/>
          <a:ext cx="1245306" cy="1645765"/>
          <a:chOff x="7725059" y="589147"/>
          <a:chExt cx="1485202" cy="1923253"/>
        </a:xfrm>
      </cdr:grpSpPr>
      <cdr:sp macro="" textlink="">
        <cdr:nvSpPr>
          <cdr:cNvPr id="18" name="TextBox 1"/>
          <cdr:cNvSpPr txBox="1"/>
        </cdr:nvSpPr>
        <cdr:spPr>
          <a:xfrm xmlns:a="http://schemas.openxmlformats.org/drawingml/2006/main">
            <a:off x="7725059" y="2067901"/>
            <a:ext cx="1123468" cy="444499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10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grpSp>
        <cdr:nvGrpSpPr>
          <cdr:cNvPr id="20" name="Group 19">
            <a:extLst xmlns:a="http://schemas.openxmlformats.org/drawingml/2006/main">
              <a:ext uri="{FF2B5EF4-FFF2-40B4-BE49-F238E27FC236}">
                <a16:creationId xmlns:a16="http://schemas.microsoft.com/office/drawing/2014/main" id="{9044FBE9-DAC0-41DD-9527-F990F0C221B0}"/>
              </a:ext>
            </a:extLst>
          </cdr:cNvPr>
          <cdr:cNvGrpSpPr/>
        </cdr:nvGrpSpPr>
        <cdr:grpSpPr>
          <a:xfrm xmlns:a="http://schemas.openxmlformats.org/drawingml/2006/main">
            <a:off x="7806260" y="589147"/>
            <a:ext cx="1404001" cy="1508422"/>
            <a:chOff x="185250" y="0"/>
            <a:chExt cx="1355610" cy="1195970"/>
          </a:xfrm>
        </cdr:grpSpPr>
        <cdr:sp macro="" textlink="">
          <cdr:nvSpPr>
            <cdr:cNvPr id="24" name="Freeform 23"/>
            <cdr:cNvSpPr/>
          </cdr:nvSpPr>
          <cdr:spPr>
            <a:xfrm xmlns:a="http://schemas.openxmlformats.org/drawingml/2006/main">
              <a:off x="185250" y="0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solidFill xmlns:a="http://schemas.openxmlformats.org/drawingml/2006/main">
              <a:schemeClr val="tx1">
                <a:lumMod val="75000"/>
                <a:lumOff val="25000"/>
              </a:schemeClr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N$4">
          <cdr:nvSpPr>
            <cdr:cNvPr id="25" name="TextBox 1"/>
            <cdr:cNvSpPr txBox="1"/>
          </cdr:nvSpPr>
          <cdr:spPr>
            <a:xfrm xmlns:a="http://schemas.openxmlformats.org/drawingml/2006/main">
              <a:off x="344885" y="67832"/>
              <a:ext cx="581378" cy="39740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A6A6A6"/>
            </a:solidFill>
            <a:ln xmlns:a="http://schemas.openxmlformats.org/drawingml/2006/main" w="9525" cmpd="sng">
              <a:solidFill>
                <a:schemeClr val="tx1">
                  <a:lumMod val="95000"/>
                  <a:lumOff val="5000"/>
                </a:schemeClr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B65EF1A1-FA34-4A7F-92AA-4085BCA382B0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143.26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0.85869</cdr:x>
      <cdr:y>0.47441</cdr:y>
    </cdr:from>
    <cdr:to>
      <cdr:x>1</cdr:x>
      <cdr:y>0.80844</cdr:y>
    </cdr:to>
    <cdr:grpSp>
      <cdr:nvGrpSpPr>
        <cdr:cNvPr id="3" name="Group 2">
          <a:extLst xmlns:a="http://schemas.openxmlformats.org/drawingml/2006/main">
            <a:ext uri="{FF2B5EF4-FFF2-40B4-BE49-F238E27FC236}">
              <a16:creationId xmlns:a16="http://schemas.microsoft.com/office/drawing/2014/main" id="{5E6F5A15-A8C9-4F1D-8D52-F733A1DBDBBD}"/>
            </a:ext>
          </a:extLst>
        </cdr:cNvPr>
        <cdr:cNvGrpSpPr/>
      </cdr:nvGrpSpPr>
      <cdr:grpSpPr>
        <a:xfrm xmlns:a="http://schemas.openxmlformats.org/drawingml/2006/main">
          <a:off x="7620123" y="2453623"/>
          <a:ext cx="1254003" cy="1727585"/>
          <a:chOff x="7746635" y="2696546"/>
          <a:chExt cx="1463626" cy="2025671"/>
        </a:xfrm>
      </cdr:grpSpPr>
      <cdr:sp macro="" textlink="">
        <cdr:nvSpPr>
          <cdr:cNvPr id="19" name="TextBox 1"/>
          <cdr:cNvSpPr txBox="1"/>
        </cdr:nvSpPr>
        <cdr:spPr>
          <a:xfrm xmlns:a="http://schemas.openxmlformats.org/drawingml/2006/main">
            <a:off x="7746635" y="4191985"/>
            <a:ext cx="1123467" cy="530232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1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100">
                <a:latin typeface="Arial" panose="020B0604020202020204" pitchFamily="34" charset="0"/>
                <a:cs typeface="Arial" panose="020B0604020202020204" pitchFamily="34" charset="0"/>
              </a:rPr>
              <a:t>(Unleaded Petrol)</a:t>
            </a:r>
          </a:p>
        </cdr:txBody>
      </cdr:sp>
      <cdr:grpSp>
        <cdr:nvGrpSpPr>
          <cdr:cNvPr id="21" name="Group 20">
            <a:extLst xmlns:a="http://schemas.openxmlformats.org/drawingml/2006/main">
              <a:ext uri="{FF2B5EF4-FFF2-40B4-BE49-F238E27FC236}">
                <a16:creationId xmlns:a16="http://schemas.microsoft.com/office/drawing/2014/main" id="{CDF77414-BADA-40C2-9F2E-E724946F2691}"/>
              </a:ext>
            </a:extLst>
          </cdr:cNvPr>
          <cdr:cNvGrpSpPr/>
        </cdr:nvGrpSpPr>
        <cdr:grpSpPr>
          <a:xfrm xmlns:a="http://schemas.openxmlformats.org/drawingml/2006/main">
            <a:off x="7806261" y="2696546"/>
            <a:ext cx="1404000" cy="1508422"/>
            <a:chOff x="185250" y="2107372"/>
            <a:chExt cx="1355610" cy="1195970"/>
          </a:xfrm>
          <a:solidFill xmlns:a="http://schemas.openxmlformats.org/drawingml/2006/main">
            <a:srgbClr val="9BBB59"/>
          </a:solidFill>
        </cdr:grpSpPr>
        <cdr:sp macro="" textlink="">
          <cdr:nvSpPr>
            <cdr:cNvPr id="22" name="Freeform 21"/>
            <cdr:cNvSpPr/>
          </cdr:nvSpPr>
          <cdr:spPr>
            <a:xfrm xmlns:a="http://schemas.openxmlformats.org/drawingml/2006/main">
              <a:off x="185250" y="2107372"/>
              <a:ext cx="1355610" cy="1195970"/>
            </a:xfrm>
            <a:custGeom xmlns:a="http://schemas.openxmlformats.org/drawingml/2006/main">
              <a:avLst/>
              <a:gdLst>
                <a:gd name="connsiteX0" fmla="*/ 1524000 w 2948354"/>
                <a:gd name="connsiteY0" fmla="*/ 240324 h 3171093"/>
                <a:gd name="connsiteX1" fmla="*/ 445477 w 2948354"/>
                <a:gd name="connsiteY1" fmla="*/ 246185 h 3171093"/>
                <a:gd name="connsiteX2" fmla="*/ 187569 w 2948354"/>
                <a:gd name="connsiteY2" fmla="*/ 252047 h 3171093"/>
                <a:gd name="connsiteX3" fmla="*/ 187569 w 2948354"/>
                <a:gd name="connsiteY3" fmla="*/ 87924 h 3171093"/>
                <a:gd name="connsiteX4" fmla="*/ 205154 w 2948354"/>
                <a:gd name="connsiteY4" fmla="*/ 41031 h 3171093"/>
                <a:gd name="connsiteX5" fmla="*/ 234461 w 2948354"/>
                <a:gd name="connsiteY5" fmla="*/ 17585 h 3171093"/>
                <a:gd name="connsiteX6" fmla="*/ 263769 w 2948354"/>
                <a:gd name="connsiteY6" fmla="*/ 5862 h 3171093"/>
                <a:gd name="connsiteX7" fmla="*/ 1670538 w 2948354"/>
                <a:gd name="connsiteY7" fmla="*/ 0 h 3171093"/>
                <a:gd name="connsiteX8" fmla="*/ 1717431 w 2948354"/>
                <a:gd name="connsiteY8" fmla="*/ 11724 h 3171093"/>
                <a:gd name="connsiteX9" fmla="*/ 1758461 w 2948354"/>
                <a:gd name="connsiteY9" fmla="*/ 35170 h 3171093"/>
                <a:gd name="connsiteX10" fmla="*/ 1781908 w 2948354"/>
                <a:gd name="connsiteY10" fmla="*/ 93785 h 3171093"/>
                <a:gd name="connsiteX11" fmla="*/ 1781908 w 2948354"/>
                <a:gd name="connsiteY11" fmla="*/ 1160585 h 3171093"/>
                <a:gd name="connsiteX12" fmla="*/ 1863969 w 2948354"/>
                <a:gd name="connsiteY12" fmla="*/ 1154724 h 3171093"/>
                <a:gd name="connsiteX13" fmla="*/ 1963615 w 2948354"/>
                <a:gd name="connsiteY13" fmla="*/ 1154724 h 3171093"/>
                <a:gd name="connsiteX14" fmla="*/ 2092569 w 2948354"/>
                <a:gd name="connsiteY14" fmla="*/ 1189893 h 3171093"/>
                <a:gd name="connsiteX15" fmla="*/ 2180492 w 2948354"/>
                <a:gd name="connsiteY15" fmla="*/ 1254370 h 3171093"/>
                <a:gd name="connsiteX16" fmla="*/ 2227384 w 2948354"/>
                <a:gd name="connsiteY16" fmla="*/ 1336431 h 3171093"/>
                <a:gd name="connsiteX17" fmla="*/ 2239108 w 2948354"/>
                <a:gd name="connsiteY17" fmla="*/ 1465385 h 3171093"/>
                <a:gd name="connsiteX18" fmla="*/ 2227384 w 2948354"/>
                <a:gd name="connsiteY18" fmla="*/ 2045677 h 3171093"/>
                <a:gd name="connsiteX19" fmla="*/ 2239108 w 2948354"/>
                <a:gd name="connsiteY19" fmla="*/ 2303585 h 3171093"/>
                <a:gd name="connsiteX20" fmla="*/ 2286000 w 2948354"/>
                <a:gd name="connsiteY20" fmla="*/ 2479431 h 3171093"/>
                <a:gd name="connsiteX21" fmla="*/ 2344615 w 2948354"/>
                <a:gd name="connsiteY21" fmla="*/ 2579077 h 3171093"/>
                <a:gd name="connsiteX22" fmla="*/ 2403231 w 2948354"/>
                <a:gd name="connsiteY22" fmla="*/ 2608385 h 3171093"/>
                <a:gd name="connsiteX23" fmla="*/ 2502877 w 2948354"/>
                <a:gd name="connsiteY23" fmla="*/ 2602524 h 3171093"/>
                <a:gd name="connsiteX24" fmla="*/ 2602523 w 2948354"/>
                <a:gd name="connsiteY24" fmla="*/ 2584939 h 3171093"/>
                <a:gd name="connsiteX25" fmla="*/ 2690446 w 2948354"/>
                <a:gd name="connsiteY25" fmla="*/ 2543908 h 3171093"/>
                <a:gd name="connsiteX26" fmla="*/ 2725615 w 2948354"/>
                <a:gd name="connsiteY26" fmla="*/ 2432539 h 3171093"/>
                <a:gd name="connsiteX27" fmla="*/ 2754923 w 2948354"/>
                <a:gd name="connsiteY27" fmla="*/ 2303585 h 3171093"/>
                <a:gd name="connsiteX28" fmla="*/ 2766646 w 2948354"/>
                <a:gd name="connsiteY28" fmla="*/ 2127739 h 3171093"/>
                <a:gd name="connsiteX29" fmla="*/ 2708031 w 2948354"/>
                <a:gd name="connsiteY29" fmla="*/ 1652954 h 3171093"/>
                <a:gd name="connsiteX30" fmla="*/ 2590800 w 2948354"/>
                <a:gd name="connsiteY30" fmla="*/ 1031631 h 3171093"/>
                <a:gd name="connsiteX31" fmla="*/ 2497015 w 2948354"/>
                <a:gd name="connsiteY31" fmla="*/ 1031631 h 3171093"/>
                <a:gd name="connsiteX32" fmla="*/ 2403231 w 2948354"/>
                <a:gd name="connsiteY32" fmla="*/ 767862 h 3171093"/>
                <a:gd name="connsiteX33" fmla="*/ 2473569 w 2948354"/>
                <a:gd name="connsiteY33" fmla="*/ 539262 h 3171093"/>
                <a:gd name="connsiteX34" fmla="*/ 2327031 w 2948354"/>
                <a:gd name="connsiteY34" fmla="*/ 404447 h 3171093"/>
                <a:gd name="connsiteX35" fmla="*/ 2180492 w 2948354"/>
                <a:gd name="connsiteY35" fmla="*/ 334108 h 3171093"/>
                <a:gd name="connsiteX36" fmla="*/ 2186354 w 2948354"/>
                <a:gd name="connsiteY36" fmla="*/ 281354 h 3171093"/>
                <a:gd name="connsiteX37" fmla="*/ 2344615 w 2948354"/>
                <a:gd name="connsiteY37" fmla="*/ 357554 h 3171093"/>
                <a:gd name="connsiteX38" fmla="*/ 2508738 w 2948354"/>
                <a:gd name="connsiteY38" fmla="*/ 474785 h 3171093"/>
                <a:gd name="connsiteX39" fmla="*/ 2625969 w 2948354"/>
                <a:gd name="connsiteY39" fmla="*/ 451339 h 3171093"/>
                <a:gd name="connsiteX40" fmla="*/ 2831123 w 2948354"/>
                <a:gd name="connsiteY40" fmla="*/ 832339 h 3171093"/>
                <a:gd name="connsiteX41" fmla="*/ 2760784 w 2948354"/>
                <a:gd name="connsiteY41" fmla="*/ 926124 h 3171093"/>
                <a:gd name="connsiteX42" fmla="*/ 2567354 w 2948354"/>
                <a:gd name="connsiteY42" fmla="*/ 662354 h 3171093"/>
                <a:gd name="connsiteX43" fmla="*/ 2479431 w 2948354"/>
                <a:gd name="connsiteY43" fmla="*/ 756139 h 3171093"/>
                <a:gd name="connsiteX44" fmla="*/ 2526323 w 2948354"/>
                <a:gd name="connsiteY44" fmla="*/ 967154 h 3171093"/>
                <a:gd name="connsiteX45" fmla="*/ 2649415 w 2948354"/>
                <a:gd name="connsiteY45" fmla="*/ 937847 h 3171093"/>
                <a:gd name="connsiteX46" fmla="*/ 2596661 w 2948354"/>
                <a:gd name="connsiteY46" fmla="*/ 720970 h 3171093"/>
                <a:gd name="connsiteX47" fmla="*/ 2778369 w 2948354"/>
                <a:gd name="connsiteY47" fmla="*/ 949570 h 3171093"/>
                <a:gd name="connsiteX48" fmla="*/ 2848708 w 2948354"/>
                <a:gd name="connsiteY48" fmla="*/ 1330570 h 3171093"/>
                <a:gd name="connsiteX49" fmla="*/ 2930769 w 2948354"/>
                <a:gd name="connsiteY49" fmla="*/ 1975339 h 3171093"/>
                <a:gd name="connsiteX50" fmla="*/ 2948354 w 2948354"/>
                <a:gd name="connsiteY50" fmla="*/ 2274277 h 3171093"/>
                <a:gd name="connsiteX51" fmla="*/ 2901461 w 2948354"/>
                <a:gd name="connsiteY51" fmla="*/ 2455985 h 3171093"/>
                <a:gd name="connsiteX52" fmla="*/ 2778369 w 2948354"/>
                <a:gd name="connsiteY52" fmla="*/ 2696308 h 3171093"/>
                <a:gd name="connsiteX53" fmla="*/ 2649415 w 2948354"/>
                <a:gd name="connsiteY53" fmla="*/ 2778370 h 3171093"/>
                <a:gd name="connsiteX54" fmla="*/ 2450123 w 2948354"/>
                <a:gd name="connsiteY54" fmla="*/ 2813539 h 3171093"/>
                <a:gd name="connsiteX55" fmla="*/ 2221523 w 2948354"/>
                <a:gd name="connsiteY55" fmla="*/ 2754924 h 3171093"/>
                <a:gd name="connsiteX56" fmla="*/ 2069123 w 2948354"/>
                <a:gd name="connsiteY56" fmla="*/ 2549770 h 3171093"/>
                <a:gd name="connsiteX57" fmla="*/ 2022231 w 2948354"/>
                <a:gd name="connsiteY57" fmla="*/ 2186354 h 3171093"/>
                <a:gd name="connsiteX58" fmla="*/ 2045677 w 2948354"/>
                <a:gd name="connsiteY58" fmla="*/ 1606062 h 3171093"/>
                <a:gd name="connsiteX59" fmla="*/ 2045677 w 2948354"/>
                <a:gd name="connsiteY59" fmla="*/ 1441939 h 3171093"/>
                <a:gd name="connsiteX60" fmla="*/ 2022231 w 2948354"/>
                <a:gd name="connsiteY60" fmla="*/ 1383324 h 3171093"/>
                <a:gd name="connsiteX61" fmla="*/ 1946031 w 2948354"/>
                <a:gd name="connsiteY61" fmla="*/ 1342293 h 3171093"/>
                <a:gd name="connsiteX62" fmla="*/ 1828800 w 2948354"/>
                <a:gd name="connsiteY62" fmla="*/ 1371600 h 3171093"/>
                <a:gd name="connsiteX63" fmla="*/ 1781908 w 2948354"/>
                <a:gd name="connsiteY63" fmla="*/ 1371600 h 3171093"/>
                <a:gd name="connsiteX64" fmla="*/ 1781908 w 2948354"/>
                <a:gd name="connsiteY64" fmla="*/ 2954216 h 3171093"/>
                <a:gd name="connsiteX65" fmla="*/ 1946031 w 2948354"/>
                <a:gd name="connsiteY65" fmla="*/ 2960077 h 3171093"/>
                <a:gd name="connsiteX66" fmla="*/ 1957754 w 2948354"/>
                <a:gd name="connsiteY66" fmla="*/ 3171093 h 3171093"/>
                <a:gd name="connsiteX67" fmla="*/ 5861 w 2948354"/>
                <a:gd name="connsiteY67" fmla="*/ 3159370 h 3171093"/>
                <a:gd name="connsiteX68" fmla="*/ 0 w 2948354"/>
                <a:gd name="connsiteY68" fmla="*/ 2954216 h 3171093"/>
                <a:gd name="connsiteX69" fmla="*/ 205154 w 2948354"/>
                <a:gd name="connsiteY69" fmla="*/ 2942493 h 3171093"/>
                <a:gd name="connsiteX70" fmla="*/ 193431 w 2948354"/>
                <a:gd name="connsiteY70" fmla="*/ 252047 h 3171093"/>
                <a:gd name="connsiteX71" fmla="*/ 451338 w 2948354"/>
                <a:gd name="connsiteY71" fmla="*/ 246185 h 3171093"/>
                <a:gd name="connsiteX72" fmla="*/ 439615 w 2948354"/>
                <a:gd name="connsiteY72" fmla="*/ 1137139 h 3171093"/>
                <a:gd name="connsiteX73" fmla="*/ 1535723 w 2948354"/>
                <a:gd name="connsiteY73" fmla="*/ 1148862 h 3171093"/>
                <a:gd name="connsiteX74" fmla="*/ 1524000 w 2948354"/>
                <a:gd name="connsiteY74" fmla="*/ 240324 h 317109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  <a:cxn ang="0">
                  <a:pos x="connsiteX28" y="connsiteY28"/>
                </a:cxn>
                <a:cxn ang="0">
                  <a:pos x="connsiteX29" y="connsiteY29"/>
                </a:cxn>
                <a:cxn ang="0">
                  <a:pos x="connsiteX30" y="connsiteY30"/>
                </a:cxn>
                <a:cxn ang="0">
                  <a:pos x="connsiteX31" y="connsiteY31"/>
                </a:cxn>
                <a:cxn ang="0">
                  <a:pos x="connsiteX32" y="connsiteY32"/>
                </a:cxn>
                <a:cxn ang="0">
                  <a:pos x="connsiteX33" y="connsiteY33"/>
                </a:cxn>
                <a:cxn ang="0">
                  <a:pos x="connsiteX34" y="connsiteY34"/>
                </a:cxn>
                <a:cxn ang="0">
                  <a:pos x="connsiteX35" y="connsiteY35"/>
                </a:cxn>
                <a:cxn ang="0">
                  <a:pos x="connsiteX36" y="connsiteY36"/>
                </a:cxn>
                <a:cxn ang="0">
                  <a:pos x="connsiteX37" y="connsiteY37"/>
                </a:cxn>
                <a:cxn ang="0">
                  <a:pos x="connsiteX38" y="connsiteY38"/>
                </a:cxn>
                <a:cxn ang="0">
                  <a:pos x="connsiteX39" y="connsiteY39"/>
                </a:cxn>
                <a:cxn ang="0">
                  <a:pos x="connsiteX40" y="connsiteY40"/>
                </a:cxn>
                <a:cxn ang="0">
                  <a:pos x="connsiteX41" y="connsiteY41"/>
                </a:cxn>
                <a:cxn ang="0">
                  <a:pos x="connsiteX42" y="connsiteY42"/>
                </a:cxn>
                <a:cxn ang="0">
                  <a:pos x="connsiteX43" y="connsiteY43"/>
                </a:cxn>
                <a:cxn ang="0">
                  <a:pos x="connsiteX44" y="connsiteY44"/>
                </a:cxn>
                <a:cxn ang="0">
                  <a:pos x="connsiteX45" y="connsiteY45"/>
                </a:cxn>
                <a:cxn ang="0">
                  <a:pos x="connsiteX46" y="connsiteY46"/>
                </a:cxn>
                <a:cxn ang="0">
                  <a:pos x="connsiteX47" y="connsiteY47"/>
                </a:cxn>
                <a:cxn ang="0">
                  <a:pos x="connsiteX48" y="connsiteY48"/>
                </a:cxn>
                <a:cxn ang="0">
                  <a:pos x="connsiteX49" y="connsiteY49"/>
                </a:cxn>
                <a:cxn ang="0">
                  <a:pos x="connsiteX50" y="connsiteY50"/>
                </a:cxn>
                <a:cxn ang="0">
                  <a:pos x="connsiteX51" y="connsiteY51"/>
                </a:cxn>
                <a:cxn ang="0">
                  <a:pos x="connsiteX52" y="connsiteY52"/>
                </a:cxn>
                <a:cxn ang="0">
                  <a:pos x="connsiteX53" y="connsiteY53"/>
                </a:cxn>
                <a:cxn ang="0">
                  <a:pos x="connsiteX54" y="connsiteY54"/>
                </a:cxn>
                <a:cxn ang="0">
                  <a:pos x="connsiteX55" y="connsiteY55"/>
                </a:cxn>
                <a:cxn ang="0">
                  <a:pos x="connsiteX56" y="connsiteY56"/>
                </a:cxn>
                <a:cxn ang="0">
                  <a:pos x="connsiteX57" y="connsiteY57"/>
                </a:cxn>
                <a:cxn ang="0">
                  <a:pos x="connsiteX58" y="connsiteY58"/>
                </a:cxn>
                <a:cxn ang="0">
                  <a:pos x="connsiteX59" y="connsiteY59"/>
                </a:cxn>
                <a:cxn ang="0">
                  <a:pos x="connsiteX60" y="connsiteY60"/>
                </a:cxn>
                <a:cxn ang="0">
                  <a:pos x="connsiteX61" y="connsiteY61"/>
                </a:cxn>
                <a:cxn ang="0">
                  <a:pos x="connsiteX62" y="connsiteY62"/>
                </a:cxn>
                <a:cxn ang="0">
                  <a:pos x="connsiteX63" y="connsiteY63"/>
                </a:cxn>
                <a:cxn ang="0">
                  <a:pos x="connsiteX64" y="connsiteY64"/>
                </a:cxn>
                <a:cxn ang="0">
                  <a:pos x="connsiteX65" y="connsiteY65"/>
                </a:cxn>
                <a:cxn ang="0">
                  <a:pos x="connsiteX66" y="connsiteY66"/>
                </a:cxn>
                <a:cxn ang="0">
                  <a:pos x="connsiteX67" y="connsiteY67"/>
                </a:cxn>
                <a:cxn ang="0">
                  <a:pos x="connsiteX68" y="connsiteY68"/>
                </a:cxn>
                <a:cxn ang="0">
                  <a:pos x="connsiteX69" y="connsiteY69"/>
                </a:cxn>
                <a:cxn ang="0">
                  <a:pos x="connsiteX70" y="connsiteY70"/>
                </a:cxn>
                <a:cxn ang="0">
                  <a:pos x="connsiteX71" y="connsiteY71"/>
                </a:cxn>
                <a:cxn ang="0">
                  <a:pos x="connsiteX72" y="connsiteY72"/>
                </a:cxn>
                <a:cxn ang="0">
                  <a:pos x="connsiteX73" y="connsiteY73"/>
                </a:cxn>
                <a:cxn ang="0">
                  <a:pos x="connsiteX74" y="connsiteY74"/>
                </a:cxn>
              </a:cxnLst>
              <a:rect l="l" t="t" r="r" b="b"/>
              <a:pathLst>
                <a:path w="2948354" h="3171093">
                  <a:moveTo>
                    <a:pt x="1524000" y="240324"/>
                  </a:moveTo>
                  <a:lnTo>
                    <a:pt x="445477" y="246185"/>
                  </a:lnTo>
                  <a:lnTo>
                    <a:pt x="187569" y="252047"/>
                  </a:lnTo>
                  <a:lnTo>
                    <a:pt x="187569" y="87924"/>
                  </a:lnTo>
                  <a:lnTo>
                    <a:pt x="205154" y="41031"/>
                  </a:lnTo>
                  <a:lnTo>
                    <a:pt x="234461" y="17585"/>
                  </a:lnTo>
                  <a:lnTo>
                    <a:pt x="263769" y="5862"/>
                  </a:lnTo>
                  <a:lnTo>
                    <a:pt x="1670538" y="0"/>
                  </a:lnTo>
                  <a:lnTo>
                    <a:pt x="1717431" y="11724"/>
                  </a:lnTo>
                  <a:lnTo>
                    <a:pt x="1758461" y="35170"/>
                  </a:lnTo>
                  <a:lnTo>
                    <a:pt x="1781908" y="93785"/>
                  </a:lnTo>
                  <a:lnTo>
                    <a:pt x="1781908" y="1160585"/>
                  </a:lnTo>
                  <a:lnTo>
                    <a:pt x="1863969" y="1154724"/>
                  </a:lnTo>
                  <a:lnTo>
                    <a:pt x="1963615" y="1154724"/>
                  </a:lnTo>
                  <a:lnTo>
                    <a:pt x="2092569" y="1189893"/>
                  </a:lnTo>
                  <a:lnTo>
                    <a:pt x="2180492" y="1254370"/>
                  </a:lnTo>
                  <a:lnTo>
                    <a:pt x="2227384" y="1336431"/>
                  </a:lnTo>
                  <a:lnTo>
                    <a:pt x="2239108" y="1465385"/>
                  </a:lnTo>
                  <a:lnTo>
                    <a:pt x="2227384" y="2045677"/>
                  </a:lnTo>
                  <a:lnTo>
                    <a:pt x="2239108" y="2303585"/>
                  </a:lnTo>
                  <a:lnTo>
                    <a:pt x="2286000" y="2479431"/>
                  </a:lnTo>
                  <a:lnTo>
                    <a:pt x="2344615" y="2579077"/>
                  </a:lnTo>
                  <a:lnTo>
                    <a:pt x="2403231" y="2608385"/>
                  </a:lnTo>
                  <a:lnTo>
                    <a:pt x="2502877" y="2602524"/>
                  </a:lnTo>
                  <a:lnTo>
                    <a:pt x="2602523" y="2584939"/>
                  </a:lnTo>
                  <a:lnTo>
                    <a:pt x="2690446" y="2543908"/>
                  </a:lnTo>
                  <a:lnTo>
                    <a:pt x="2725615" y="2432539"/>
                  </a:lnTo>
                  <a:lnTo>
                    <a:pt x="2754923" y="2303585"/>
                  </a:lnTo>
                  <a:lnTo>
                    <a:pt x="2766646" y="2127739"/>
                  </a:lnTo>
                  <a:lnTo>
                    <a:pt x="2708031" y="1652954"/>
                  </a:lnTo>
                  <a:lnTo>
                    <a:pt x="2590800" y="1031631"/>
                  </a:lnTo>
                  <a:lnTo>
                    <a:pt x="2497015" y="1031631"/>
                  </a:lnTo>
                  <a:lnTo>
                    <a:pt x="2403231" y="767862"/>
                  </a:lnTo>
                  <a:lnTo>
                    <a:pt x="2473569" y="539262"/>
                  </a:lnTo>
                  <a:lnTo>
                    <a:pt x="2327031" y="404447"/>
                  </a:lnTo>
                  <a:lnTo>
                    <a:pt x="2180492" y="334108"/>
                  </a:lnTo>
                  <a:lnTo>
                    <a:pt x="2186354" y="281354"/>
                  </a:lnTo>
                  <a:lnTo>
                    <a:pt x="2344615" y="357554"/>
                  </a:lnTo>
                  <a:lnTo>
                    <a:pt x="2508738" y="474785"/>
                  </a:lnTo>
                  <a:lnTo>
                    <a:pt x="2625969" y="451339"/>
                  </a:lnTo>
                  <a:lnTo>
                    <a:pt x="2831123" y="832339"/>
                  </a:lnTo>
                  <a:lnTo>
                    <a:pt x="2760784" y="926124"/>
                  </a:lnTo>
                  <a:lnTo>
                    <a:pt x="2567354" y="662354"/>
                  </a:lnTo>
                  <a:lnTo>
                    <a:pt x="2479431" y="756139"/>
                  </a:lnTo>
                  <a:lnTo>
                    <a:pt x="2526323" y="967154"/>
                  </a:lnTo>
                  <a:lnTo>
                    <a:pt x="2649415" y="937847"/>
                  </a:lnTo>
                  <a:lnTo>
                    <a:pt x="2596661" y="720970"/>
                  </a:lnTo>
                  <a:lnTo>
                    <a:pt x="2778369" y="949570"/>
                  </a:lnTo>
                  <a:lnTo>
                    <a:pt x="2848708" y="1330570"/>
                  </a:lnTo>
                  <a:lnTo>
                    <a:pt x="2930769" y="1975339"/>
                  </a:lnTo>
                  <a:lnTo>
                    <a:pt x="2948354" y="2274277"/>
                  </a:lnTo>
                  <a:lnTo>
                    <a:pt x="2901461" y="2455985"/>
                  </a:lnTo>
                  <a:lnTo>
                    <a:pt x="2778369" y="2696308"/>
                  </a:lnTo>
                  <a:lnTo>
                    <a:pt x="2649415" y="2778370"/>
                  </a:lnTo>
                  <a:lnTo>
                    <a:pt x="2450123" y="2813539"/>
                  </a:lnTo>
                  <a:lnTo>
                    <a:pt x="2221523" y="2754924"/>
                  </a:lnTo>
                  <a:lnTo>
                    <a:pt x="2069123" y="2549770"/>
                  </a:lnTo>
                  <a:lnTo>
                    <a:pt x="2022231" y="2186354"/>
                  </a:lnTo>
                  <a:lnTo>
                    <a:pt x="2045677" y="1606062"/>
                  </a:lnTo>
                  <a:lnTo>
                    <a:pt x="2045677" y="1441939"/>
                  </a:lnTo>
                  <a:lnTo>
                    <a:pt x="2022231" y="1383324"/>
                  </a:lnTo>
                  <a:lnTo>
                    <a:pt x="1946031" y="1342293"/>
                  </a:lnTo>
                  <a:lnTo>
                    <a:pt x="1828800" y="1371600"/>
                  </a:lnTo>
                  <a:lnTo>
                    <a:pt x="1781908" y="1371600"/>
                  </a:lnTo>
                  <a:lnTo>
                    <a:pt x="1781908" y="2954216"/>
                  </a:lnTo>
                  <a:lnTo>
                    <a:pt x="1946031" y="2960077"/>
                  </a:lnTo>
                  <a:lnTo>
                    <a:pt x="1957754" y="3171093"/>
                  </a:lnTo>
                  <a:lnTo>
                    <a:pt x="5861" y="3159370"/>
                  </a:lnTo>
                  <a:lnTo>
                    <a:pt x="0" y="2954216"/>
                  </a:lnTo>
                  <a:lnTo>
                    <a:pt x="205154" y="2942493"/>
                  </a:lnTo>
                  <a:cubicBezTo>
                    <a:pt x="201246" y="2045678"/>
                    <a:pt x="197339" y="1148862"/>
                    <a:pt x="193431" y="252047"/>
                  </a:cubicBezTo>
                  <a:lnTo>
                    <a:pt x="451338" y="246185"/>
                  </a:lnTo>
                  <a:lnTo>
                    <a:pt x="439615" y="1137139"/>
                  </a:lnTo>
                  <a:lnTo>
                    <a:pt x="1535723" y="1148862"/>
                  </a:lnTo>
                  <a:lnTo>
                    <a:pt x="1524000" y="240324"/>
                  </a:lnTo>
                  <a:close/>
                </a:path>
              </a:pathLst>
            </a:custGeom>
            <a:grpFill xmlns:a="http://schemas.openxmlformats.org/drawingml/2006/main"/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GB"/>
            </a:p>
          </cdr:txBody>
        </cdr:sp>
        <cdr:sp macro="" textlink="chart_data!$K$4">
          <cdr:nvSpPr>
            <cdr:cNvPr id="23" name="TextBox 1"/>
            <cdr:cNvSpPr txBox="1"/>
          </cdr:nvSpPr>
          <cdr:spPr>
            <a:xfrm xmlns:a="http://schemas.openxmlformats.org/drawingml/2006/main">
              <a:off x="335688" y="2154519"/>
              <a:ext cx="581378" cy="397402"/>
            </a:xfrm>
            <a:prstGeom xmlns:a="http://schemas.openxmlformats.org/drawingml/2006/main" prst="rect">
              <a:avLst/>
            </a:prstGeom>
            <a:grpFill xmlns:a="http://schemas.openxmlformats.org/drawingml/2006/main"/>
            <a:ln xmlns:a="http://schemas.openxmlformats.org/drawingml/2006/main" w="9525" cmpd="sng">
              <a:solidFill>
                <a:srgbClr val="9BBB59"/>
              </a:solidFill>
            </a:ln>
            <a:effectLst xmlns:a="http://schemas.openxmlformats.org/drawingml/2006/main"/>
            <a:scene3d xmlns:a="http://schemas.openxmlformats.org/drawingml/2006/main">
              <a:camera prst="orthographicFront">
                <a:rot lat="0" lon="0" rev="0"/>
              </a:camera>
              <a:lightRig rig="chilly" dir="t">
                <a:rot lat="0" lon="0" rev="18480000"/>
              </a:lightRig>
            </a:scene3d>
            <a:sp3d xmlns:a="http://schemas.openxmlformats.org/drawingml/2006/main" prstMaterial="clear">
              <a:bevelT h="63500"/>
            </a:sp3d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dk1"/>
            </a:fontRef>
          </cdr:style>
          <cdr:txBody>
            <a:bodyPr xmlns:a="http://schemas.openxmlformats.org/drawingml/2006/main" wrap="none" rtlCol="0" anchor="ctr" anchorCtr="0">
              <a:noAutofit/>
            </a:bodyPr>
            <a:lstStyle xmlns:a="http://schemas.openxmlformats.org/drawingml/2006/main"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pPr algn="ctr"/>
              <a:fld id="{E6F8415F-AEB4-4C7B-95C7-5863B47B1E6B}" type="TxLink">
                <a:rPr lang="en-US" sz="1050" b="1" i="0" u="none" strike="noStrike">
                  <a:solidFill>
                    <a:srgbClr val="000000"/>
                  </a:solidFill>
                  <a:latin typeface="Arial"/>
                  <a:cs typeface="Arial"/>
                </a:rPr>
                <a:pPr algn="ctr"/>
                <a:t>134.40</a:t>
              </a:fld>
              <a:endParaRPr lang="en-US" sz="1050" b="1" i="0" u="none" strike="noStrike">
                <a:solidFill>
                  <a:srgbClr val="000000"/>
                </a:solidFill>
                <a:latin typeface="Arial"/>
                <a:cs typeface="Arial"/>
              </a:endParaRPr>
            </a:p>
          </cdr:txBody>
        </cdr:sp>
      </cdr:grpSp>
    </cdr:grpSp>
  </cdr:relSizeAnchor>
  <cdr:relSizeAnchor xmlns:cdr="http://schemas.openxmlformats.org/drawingml/2006/chartDrawing">
    <cdr:from>
      <cdr:x>0.06875</cdr:x>
      <cdr:y>0.07802</cdr:y>
    </cdr:from>
    <cdr:to>
      <cdr:x>0.1052</cdr:x>
      <cdr:y>0.82989</cdr:y>
    </cdr:to>
    <cdr:grpSp>
      <cdr:nvGrpSpPr>
        <cdr:cNvPr id="26" name="Group 25">
          <a:extLst xmlns:a="http://schemas.openxmlformats.org/drawingml/2006/main">
            <a:ext uri="{FF2B5EF4-FFF2-40B4-BE49-F238E27FC236}">
              <a16:creationId xmlns:a16="http://schemas.microsoft.com/office/drawing/2014/main" id="{507255A5-2CA6-4491-8154-6D0A639E1108}"/>
            </a:ext>
          </a:extLst>
        </cdr:cNvPr>
        <cdr:cNvGrpSpPr/>
      </cdr:nvGrpSpPr>
      <cdr:grpSpPr>
        <a:xfrm xmlns:a="http://schemas.openxmlformats.org/drawingml/2006/main">
          <a:off x="610096" y="403515"/>
          <a:ext cx="323462" cy="3888631"/>
          <a:chOff x="0" y="0"/>
          <a:chExt cx="231962" cy="4036607"/>
        </a:xfrm>
      </cdr:grpSpPr>
      <cdr:cxnSp macro="">
        <cdr:nvCxnSpPr>
          <cdr:cNvPr id="27" name="Straight Connector 26">
            <a:extLst xmlns:a="http://schemas.openxmlformats.org/drawingml/2006/main">
              <a:ext uri="{FF2B5EF4-FFF2-40B4-BE49-F238E27FC236}">
                <a16:creationId xmlns:a16="http://schemas.microsoft.com/office/drawing/2014/main" id="{43647F03-E9B0-4D3E-8FEB-6675CBC3FC8B}"/>
              </a:ext>
            </a:extLst>
          </cdr:cNvPr>
          <cdr:cNvCxnSpPr/>
        </cdr:nvCxnSpPr>
        <cdr:spPr>
          <a:xfrm xmlns:a="http://schemas.openxmlformats.org/drawingml/2006/main">
            <a:off x="107230" y="0"/>
            <a:ext cx="0" cy="3561089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8" name="Straight Connector 27">
            <a:extLst xmlns:a="http://schemas.openxmlformats.org/drawingml/2006/main">
              <a:ext uri="{FF2B5EF4-FFF2-40B4-BE49-F238E27FC236}">
                <a16:creationId xmlns:a16="http://schemas.microsoft.com/office/drawing/2014/main" id="{C382A40A-ED2C-4277-A533-462B58842711}"/>
              </a:ext>
            </a:extLst>
          </cdr:cNvPr>
          <cdr:cNvCxnSpPr/>
        </cdr:nvCxnSpPr>
        <cdr:spPr>
          <a:xfrm xmlns:a="http://schemas.openxmlformats.org/drawingml/2006/main" flipV="1">
            <a:off x="107265" y="3899807"/>
            <a:ext cx="0" cy="136800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Straight Connector 28">
            <a:extLst xmlns:a="http://schemas.openxmlformats.org/drawingml/2006/main">
              <a:ext uri="{FF2B5EF4-FFF2-40B4-BE49-F238E27FC236}">
                <a16:creationId xmlns:a16="http://schemas.microsoft.com/office/drawing/2014/main" id="{DA44FA37-901A-40EC-9D4F-3B581E0633BD}"/>
              </a:ext>
            </a:extLst>
          </cdr:cNvPr>
          <cdr:cNvCxnSpPr/>
        </cdr:nvCxnSpPr>
        <cdr:spPr>
          <a:xfrm xmlns:a="http://schemas.openxmlformats.org/drawingml/2006/main" flipH="1">
            <a:off x="0" y="3556944"/>
            <a:ext cx="1104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0" name="Straight Connector 29">
            <a:extLst xmlns:a="http://schemas.openxmlformats.org/drawingml/2006/main">
              <a:ext uri="{FF2B5EF4-FFF2-40B4-BE49-F238E27FC236}">
                <a16:creationId xmlns:a16="http://schemas.microsoft.com/office/drawing/2014/main" id="{B76509DE-2563-4208-AB06-D8FA528328A3}"/>
              </a:ext>
            </a:extLst>
          </cdr:cNvPr>
          <cdr:cNvCxnSpPr/>
        </cdr:nvCxnSpPr>
        <cdr:spPr>
          <a:xfrm xmlns:a="http://schemas.openxmlformats.org/drawingml/2006/main">
            <a:off x="8467" y="3846564"/>
            <a:ext cx="101971" cy="53416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6C0990DA-67DD-43A1-8DA9-6318541262B0}"/>
              </a:ext>
            </a:extLst>
          </cdr:cNvPr>
          <cdr:cNvCxnSpPr/>
        </cdr:nvCxnSpPr>
        <cdr:spPr>
          <a:xfrm xmlns:a="http://schemas.openxmlformats.org/drawingml/2006/main" flipH="1" flipV="1">
            <a:off x="3214" y="3616500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Straight Connector 31">
            <a:extLst xmlns:a="http://schemas.openxmlformats.org/drawingml/2006/main">
              <a:ext uri="{FF2B5EF4-FFF2-40B4-BE49-F238E27FC236}">
                <a16:creationId xmlns:a16="http://schemas.microsoft.com/office/drawing/2014/main" id="{E3CC5A0E-84DC-43F1-A89D-E62086A904EC}"/>
              </a:ext>
            </a:extLst>
          </cdr:cNvPr>
          <cdr:cNvCxnSpPr/>
        </cdr:nvCxnSpPr>
        <cdr:spPr>
          <a:xfrm xmlns:a="http://schemas.openxmlformats.org/drawingml/2006/main" flipV="1">
            <a:off x="3213" y="3675115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3" name="Straight Connector 32">
            <a:extLst xmlns:a="http://schemas.openxmlformats.org/drawingml/2006/main">
              <a:ext uri="{FF2B5EF4-FFF2-40B4-BE49-F238E27FC236}">
                <a16:creationId xmlns:a16="http://schemas.microsoft.com/office/drawing/2014/main" id="{42D13A50-9516-4E3F-9ECE-BBEBA2B04D89}"/>
              </a:ext>
            </a:extLst>
          </cdr:cNvPr>
          <cdr:cNvCxnSpPr/>
        </cdr:nvCxnSpPr>
        <cdr:spPr>
          <a:xfrm xmlns:a="http://schemas.openxmlformats.org/drawingml/2006/main">
            <a:off x="6339" y="373391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F8C6E7C1-1522-44AF-8DFB-48DAE79E54FA}"/>
              </a:ext>
            </a:extLst>
          </cdr:cNvPr>
          <cdr:cNvCxnSpPr/>
        </cdr:nvCxnSpPr>
        <cdr:spPr>
          <a:xfrm xmlns:a="http://schemas.openxmlformats.org/drawingml/2006/main" flipH="1">
            <a:off x="8723" y="3791063"/>
            <a:ext cx="223239" cy="57851"/>
          </a:xfrm>
          <a:prstGeom xmlns:a="http://schemas.openxmlformats.org/drawingml/2006/main" prst="line">
            <a:avLst/>
          </a:prstGeom>
          <a:ln xmlns:a="http://schemas.openxmlformats.org/drawingml/2006/main" w="6350">
            <a:solidFill>
              <a:schemeClr val="bg1">
                <a:lumMod val="50000"/>
              </a:schemeClr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0.01909</cdr:x>
      <cdr:y>0.80427</cdr:y>
    </cdr:from>
    <cdr:to>
      <cdr:x>0.07222</cdr:x>
      <cdr:y>0.85517</cdr:y>
    </cdr:to>
    <cdr:sp macro="" textlink="">
      <cdr:nvSpPr>
        <cdr:cNvPr id="35" name="TextBox 1"/>
        <cdr:cNvSpPr txBox="1"/>
      </cdr:nvSpPr>
      <cdr:spPr>
        <a:xfrm xmlns:a="http://schemas.openxmlformats.org/drawingml/2006/main">
          <a:off x="161790" y="4157179"/>
          <a:ext cx="450396" cy="26309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77" totalsRowShown="0" headerRowDxfId="17" dataDxfId="16">
  <autoFilter ref="A8:K1177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45958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 &amp; " and revisions for week commencing 20 October 2025"</f>
        <v>New data for week commencing 27 October 2025 and revisions for week commencing 20 October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B3+7</f>
        <v>45965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101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102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103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120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119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107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104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16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106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17</v>
      </c>
      <c r="B1" s="4"/>
    </row>
    <row r="2" spans="1:13" ht="18" customHeight="1" x14ac:dyDescent="0.35">
      <c r="A2" s="59" t="s">
        <v>18</v>
      </c>
      <c r="B2" s="4"/>
    </row>
    <row r="3" spans="1:13" ht="18" customHeight="1" x14ac:dyDescent="0.35">
      <c r="A3" s="59" t="s">
        <v>19</v>
      </c>
      <c r="B3" s="4"/>
    </row>
    <row r="4" spans="1:13" s="28" customFormat="1" ht="18" customHeight="1" x14ac:dyDescent="0.25">
      <c r="A4" s="38" t="s">
        <v>20</v>
      </c>
      <c r="B4" s="60" t="s">
        <v>21</v>
      </c>
      <c r="C4" s="33"/>
      <c r="E4" s="19"/>
      <c r="F4" s="19"/>
      <c r="G4" s="19"/>
    </row>
    <row r="5" spans="1:13" s="28" customFormat="1" ht="18" customHeight="1" x14ac:dyDescent="0.25">
      <c r="A5" s="33" t="s">
        <v>22</v>
      </c>
      <c r="B5" s="23" t="s">
        <v>23</v>
      </c>
      <c r="C5" s="19"/>
      <c r="E5" s="19"/>
      <c r="F5" s="19"/>
      <c r="G5" s="19"/>
    </row>
    <row r="6" spans="1:13" ht="18" customHeight="1" x14ac:dyDescent="0.25">
      <c r="A6" s="19" t="s">
        <v>109</v>
      </c>
      <c r="B6" s="22" t="s">
        <v>26</v>
      </c>
    </row>
    <row r="7" spans="1:13" s="28" customFormat="1" ht="18" customHeight="1" x14ac:dyDescent="0.25">
      <c r="A7" s="19" t="s">
        <v>24</v>
      </c>
      <c r="B7" s="22" t="s">
        <v>24</v>
      </c>
      <c r="C7" s="19"/>
      <c r="E7" s="19"/>
      <c r="F7" s="19"/>
      <c r="G7" s="19"/>
    </row>
    <row r="8" spans="1:13" ht="18" customHeight="1" x14ac:dyDescent="0.25">
      <c r="A8" s="19" t="s">
        <v>25</v>
      </c>
      <c r="B8" s="22" t="s">
        <v>25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108</v>
      </c>
      <c r="E6" s="84">
        <f>MAX(Data!A:A)</f>
        <v>45957</v>
      </c>
    </row>
    <row r="7" spans="1:8" x14ac:dyDescent="0.35">
      <c r="B7" s="43"/>
      <c r="D7" s="85" t="s">
        <v>27</v>
      </c>
      <c r="E7" s="86">
        <f>'Cover Sheet'!B3</f>
        <v>45958</v>
      </c>
    </row>
    <row r="24" spans="2:9" x14ac:dyDescent="0.35">
      <c r="B24" s="44" t="s">
        <v>28</v>
      </c>
      <c r="C24" s="45"/>
      <c r="D24" s="46"/>
      <c r="G24" s="44" t="s">
        <v>28</v>
      </c>
      <c r="H24" s="45"/>
      <c r="I24" s="46"/>
    </row>
    <row r="25" spans="2:9" x14ac:dyDescent="0.35">
      <c r="B25" s="47">
        <f>chart_data!L4</f>
        <v>-0.28735699999998587</v>
      </c>
      <c r="C25" s="48" t="s">
        <v>29</v>
      </c>
      <c r="D25" s="49"/>
      <c r="G25" s="47">
        <f>chart_data!O4</f>
        <v>0.44291700000002265</v>
      </c>
      <c r="H25" s="48" t="s">
        <v>29</v>
      </c>
      <c r="I25" s="49"/>
    </row>
    <row r="27" spans="2:9" x14ac:dyDescent="0.35">
      <c r="B27" s="44" t="s">
        <v>30</v>
      </c>
      <c r="C27" s="45"/>
      <c r="D27" s="46"/>
      <c r="G27" s="44" t="s">
        <v>30</v>
      </c>
      <c r="H27" s="45"/>
      <c r="I27" s="46"/>
    </row>
    <row r="28" spans="2:9" x14ac:dyDescent="0.35">
      <c r="B28" s="47">
        <f>chart_data!M4</f>
        <v>0</v>
      </c>
      <c r="C28" s="48" t="s">
        <v>29</v>
      </c>
      <c r="D28" s="49"/>
      <c r="G28" s="47">
        <f>chart_data!P4</f>
        <v>3.5480640000000108</v>
      </c>
      <c r="H28" s="48" t="s">
        <v>29</v>
      </c>
      <c r="I28" s="49"/>
    </row>
    <row r="31" spans="2:9" x14ac:dyDescent="0.35">
      <c r="B31" s="19"/>
      <c r="C31" s="50" t="s">
        <v>31</v>
      </c>
      <c r="D31" s="19"/>
      <c r="E31" s="50" t="s">
        <v>32</v>
      </c>
      <c r="F31" s="107" t="s">
        <v>33</v>
      </c>
      <c r="G31" s="108"/>
      <c r="H31" s="50" t="s">
        <v>34</v>
      </c>
      <c r="I31" s="50"/>
    </row>
    <row r="32" spans="2:9" x14ac:dyDescent="0.35">
      <c r="B32" s="19" t="s">
        <v>35</v>
      </c>
      <c r="C32" s="52">
        <f>(chart_data!K4/1.2)-duty_rate_current_ULSP</f>
        <v>59.054060833333338</v>
      </c>
      <c r="D32" s="19"/>
      <c r="E32" s="50">
        <v>52.95</v>
      </c>
      <c r="F32" s="106">
        <f>chart_data!K4-chart_data!K4/1.2</f>
        <v>22.400812166666668</v>
      </c>
      <c r="G32" s="106"/>
      <c r="H32" s="53">
        <f>SUM(C32:G32)</f>
        <v>134.40487300000001</v>
      </c>
      <c r="I32" s="51" t="s">
        <v>36</v>
      </c>
    </row>
    <row r="33" spans="2:9" x14ac:dyDescent="0.35">
      <c r="B33" s="19" t="s">
        <v>37</v>
      </c>
      <c r="C33" s="52">
        <f>(chart_data!N4/1.2)-duty_rate_current_ULSD</f>
        <v>66.431507500000009</v>
      </c>
      <c r="D33" s="19"/>
      <c r="E33" s="50">
        <v>52.95</v>
      </c>
      <c r="F33" s="106">
        <f>chart_data!N4-chart_data!N4/1.2</f>
        <v>23.876301499999997</v>
      </c>
      <c r="G33" s="106"/>
      <c r="H33" s="53">
        <f>SUM(C33:G33)</f>
        <v>143.25780900000001</v>
      </c>
      <c r="I33" s="51" t="s">
        <v>36</v>
      </c>
    </row>
    <row r="61" spans="1:1" x14ac:dyDescent="0.35">
      <c r="A61" s="87" t="s">
        <v>38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1"/>
  <sheetViews>
    <sheetView showGridLines="0" zoomScaleNormal="100" workbookViewId="0">
      <pane ySplit="8" topLeftCell="A1161" activePane="bottomLeft" state="frozen"/>
      <selection activeCell="J6" sqref="J6"/>
      <selection pane="bottomLeft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61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62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121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63</v>
      </c>
      <c r="C8" s="40" t="s">
        <v>64</v>
      </c>
      <c r="D8" s="40" t="s">
        <v>65</v>
      </c>
      <c r="E8" s="40" t="s">
        <v>66</v>
      </c>
      <c r="F8" s="40" t="s">
        <v>67</v>
      </c>
      <c r="G8" s="40" t="s">
        <v>68</v>
      </c>
      <c r="H8" s="40" t="s">
        <v>69</v>
      </c>
      <c r="I8" s="40" t="s">
        <v>70</v>
      </c>
      <c r="J8" s="40" t="s">
        <v>71</v>
      </c>
      <c r="K8" s="40" t="s">
        <v>72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131.99</v>
      </c>
      <c r="C1155" s="75">
        <f t="shared" si="239"/>
        <v>-8.4647999999987178E-2</v>
      </c>
      <c r="D1155" s="75">
        <f t="shared" ref="D1155" si="243">IF(ABS(B1155-B1103)&lt;0.05,0,B1155-B1103)</f>
        <v>-15.655921000000006</v>
      </c>
      <c r="E1155" s="74">
        <v>52.95</v>
      </c>
      <c r="F1155" s="74">
        <v>20</v>
      </c>
      <c r="G1155" s="74">
        <v>138.37</v>
      </c>
      <c r="H1155" s="75">
        <f t="shared" si="241"/>
        <v>-0.20350100000001703</v>
      </c>
      <c r="I1155" s="75">
        <f t="shared" ref="I1155" si="244">IF(ABS(G1155-G1103)&lt;0.05,0,G1155-G1103)</f>
        <v>-15.934438999999998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-0.53553600000003598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-0.28255699999999706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132.33000000000001</v>
      </c>
      <c r="C1159" s="75">
        <f t="shared" si="239"/>
        <v>0.93859199999999987</v>
      </c>
      <c r="D1159" s="75">
        <f t="shared" ref="D1159" si="251">IF(ABS(B1159-B1107)&lt;0.05,0,B1159-B1107)</f>
        <v>-12.104882999999973</v>
      </c>
      <c r="E1159" s="74">
        <v>52.95</v>
      </c>
      <c r="F1159" s="74">
        <v>20</v>
      </c>
      <c r="G1159" s="74">
        <v>139.03</v>
      </c>
      <c r="H1159" s="75">
        <f t="shared" si="241"/>
        <v>1.4876859999999965</v>
      </c>
      <c r="I1159" s="75">
        <f t="shared" ref="I1159" si="252">IF(ABS(G1159-G1107)&lt;0.05,0,G1159-G1107)</f>
        <v>-11.087355999999971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0.6244130000000041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1.2340909999999781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133.94999999999999</v>
      </c>
      <c r="C1162" s="75">
        <f>IF(ABS(B1162-B1161)&lt;0.05,0,B1162-B1161)</f>
        <v>0.76178399999997737</v>
      </c>
      <c r="D1162" s="75">
        <f t="shared" ref="D1162" si="257">IF(ABS(B1162-B1110)&lt;0.05,0,B1162-B1110)</f>
        <v>-10.649967000000004</v>
      </c>
      <c r="E1162" s="74">
        <v>52.95</v>
      </c>
      <c r="F1162" s="74">
        <v>20</v>
      </c>
      <c r="G1162" s="74">
        <v>141.1</v>
      </c>
      <c r="H1162" s="75">
        <f>IF(ABS(G1162-G1161)&lt;0.05,0,G1162-G1161)</f>
        <v>0.52315200000001028</v>
      </c>
      <c r="I1162" s="75">
        <f t="shared" ref="I1162" si="258">IF(ABS(G1162-G1110)&lt;0.05,0,G1162-G1110)</f>
        <v>-9.4624270000000195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0.14445300000002703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0.750977000000006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</v>
      </c>
      <c r="C1164" s="75">
        <f t="shared" ref="C1164:C1168" si="263">IF(ABS(B1164-B1163)&lt;0.05,0,B1164-B1163)</f>
        <v>0.14554699999999343</v>
      </c>
      <c r="D1164" s="75">
        <f t="shared" ref="D1164" si="264">IF(ABS(B1164-B1112)&lt;0.05,0,B1164-B1112)</f>
        <v>-9.9510569999999916</v>
      </c>
      <c r="E1164" s="74">
        <v>52.95</v>
      </c>
      <c r="F1164" s="74">
        <v>20</v>
      </c>
      <c r="G1164" s="74">
        <v>142</v>
      </c>
      <c r="H1164" s="75">
        <f t="shared" ref="H1164:H1169" si="265">IF(ABS(G1164-G1163)&lt;0.05,0,G1164-G1163)</f>
        <v>0.14902299999999968</v>
      </c>
      <c r="I1164" s="75">
        <f t="shared" ref="I1164" si="266">IF(ABS(G1164-G1112)&lt;0.05,0,G1164-G1112)</f>
        <v>-8.1565669999999955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134.30000000000001</v>
      </c>
      <c r="C1165" s="75">
        <f t="shared" si="263"/>
        <v>6.0000000000002274E-2</v>
      </c>
      <c r="D1165" s="75">
        <f t="shared" ref="D1165" si="267">IF(ABS(B1165-B1113)&lt;0.05,0,B1165-B1113)</f>
        <v>-9.1244299999999896</v>
      </c>
      <c r="E1165" s="74">
        <v>52.95</v>
      </c>
      <c r="F1165" s="74">
        <v>20</v>
      </c>
      <c r="G1165" s="74">
        <v>142.13</v>
      </c>
      <c r="H1165" s="75">
        <f t="shared" si="265"/>
        <v>0.12999999999999545</v>
      </c>
      <c r="I1165" s="75">
        <f t="shared" ref="I1165" si="268">IF(ABS(G1165-G1113)&lt;0.05,0,G1165-G1113)</f>
        <v>-6.9686000000000377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134.38999999999999</v>
      </c>
      <c r="C1166" s="75">
        <f t="shared" si="263"/>
        <v>8.9999999999974989E-2</v>
      </c>
      <c r="D1166" s="75">
        <f t="shared" ref="D1166:D1171" si="269">IF(ABS(B1166-B1114)&lt;0.05,0,B1166-B1114)</f>
        <v>-8.5230610000000411</v>
      </c>
      <c r="E1166" s="74">
        <v>52.95</v>
      </c>
      <c r="F1166" s="74">
        <v>20</v>
      </c>
      <c r="G1166" s="74">
        <v>142.49</v>
      </c>
      <c r="H1166" s="75">
        <f t="shared" si="265"/>
        <v>0.36000000000001364</v>
      </c>
      <c r="I1166" s="75">
        <f t="shared" ref="I1166:I1171" si="270">IF(ABS(G1166-G1114)&lt;0.05,0,G1166-G1114)</f>
        <v>-5.9888159999999857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-8.9468000000010761E-2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142.49</v>
      </c>
      <c r="H1167" s="75">
        <f t="shared" si="265"/>
        <v>0</v>
      </c>
      <c r="I1167" s="75">
        <f t="shared" si="270"/>
        <v>-4.9340579999999932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-0.57269400000001269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</v>
      </c>
      <c r="C1170" s="75">
        <f t="shared" si="271"/>
        <v>-0.14096299999999928</v>
      </c>
      <c r="D1170" s="75">
        <f t="shared" si="269"/>
        <v>-4.3805169999999976</v>
      </c>
      <c r="E1170" s="74">
        <v>52.95</v>
      </c>
      <c r="F1170" s="74">
        <v>20</v>
      </c>
      <c r="G1170" s="74">
        <v>141.58000000000001</v>
      </c>
      <c r="H1170" s="75">
        <f>IF(ABS(G1170-G1169)&lt;0.05,0,G1170-G1169)</f>
        <v>-7.4107999999966978E-2</v>
      </c>
      <c r="I1170" s="75">
        <f t="shared" si="270"/>
        <v>-1.8207040000000063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</v>
      </c>
      <c r="C1171" s="75">
        <f t="shared" si="271"/>
        <v>9.0000000000003411E-2</v>
      </c>
      <c r="D1171" s="75">
        <f t="shared" si="269"/>
        <v>-2.6759059999999977</v>
      </c>
      <c r="E1171" s="74">
        <v>52.95</v>
      </c>
      <c r="F1171" s="74">
        <v>20</v>
      </c>
      <c r="G1171" s="74">
        <v>141.69</v>
      </c>
      <c r="H1171" s="75">
        <f>IF(ABS(G1171-G1170)&lt;0.05,0,G1171-G1170)</f>
        <v>0.10999999999998522</v>
      </c>
      <c r="I1171" s="75">
        <f t="shared" si="270"/>
        <v>8.3890000000025111E-2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0.33521299999998178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0.33426099999999792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</v>
      </c>
      <c r="C1174" s="75">
        <f t="shared" si="271"/>
        <v>0.39796399999997334</v>
      </c>
      <c r="D1174" s="75">
        <f t="shared" ref="D1174" si="275">IF(ABS(B1174-B1122)&lt;0.05,0,B1174-B1122)</f>
        <v>1.1737839999999835</v>
      </c>
      <c r="E1174" s="74">
        <v>52.95</v>
      </c>
      <c r="F1174" s="74">
        <v>20</v>
      </c>
      <c r="G1174" s="74">
        <v>142.91999999999999</v>
      </c>
      <c r="H1174" s="75">
        <f>IF(ABS(G1174-G1173)&lt;0.05,0,G1174-G1173)</f>
        <v>0.6840299999999786</v>
      </c>
      <c r="I1174" s="75">
        <f t="shared" ref="I1174" si="276">IF(ABS(G1174-G1122)&lt;0.05,0,G1174-G1122)</f>
        <v>4.4566340000000082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>IF(ABS(B1175-B1174)&lt;0.05,0,B1175-B1174)</f>
        <v>5.1267999999993208E-2</v>
      </c>
      <c r="D1175" s="75">
        <f t="shared" ref="D1175:D1176" si="277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>IF(ABS(G1175-G1174)&lt;0.05,0,G1175-G1174)</f>
        <v>6.6822000000001935E-2</v>
      </c>
      <c r="I1175" s="75">
        <f t="shared" ref="I1175:I1176" si="278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105">
        <v>45950</v>
      </c>
      <c r="B1176" s="74">
        <v>134.69223</v>
      </c>
      <c r="C1176" s="75">
        <f>IF(ABS(B1176-B1175)&lt;0.05,0,B1176-B1175)</f>
        <v>-0.1190379999999891</v>
      </c>
      <c r="D1176" s="75">
        <f>IF(ABS(B1176-B1124)&lt;0.05,0,B1176-B1124)</f>
        <v>0.70396399999998494</v>
      </c>
      <c r="E1176" s="74">
        <v>52.95</v>
      </c>
      <c r="F1176" s="74">
        <v>20</v>
      </c>
      <c r="G1176" s="74">
        <v>142.81489199999999</v>
      </c>
      <c r="H1176" s="75">
        <f>IF(ABS(G1176-G1175)&lt;0.05,0,G1176-G1175)</f>
        <v>-0.17193000000000325</v>
      </c>
      <c r="I1176" s="75">
        <f>IF(ABS(G1176-G1124)&lt;0.05,0,G1176-G1124)</f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>IF(ABS(B1177-B1176)&lt;0.05,0,B1177-B1176)</f>
        <v>-0.28735699999998587</v>
      </c>
      <c r="D1177" s="75">
        <f>IF(ABS(B1177-B1125)&lt;0.05,0,B1177-B1125)</f>
        <v>0</v>
      </c>
      <c r="E1177" s="74">
        <v>52.95</v>
      </c>
      <c r="F1177" s="74">
        <v>20</v>
      </c>
      <c r="G1177" s="74">
        <v>143.25780900000001</v>
      </c>
      <c r="H1177" s="75">
        <f>IF(ABS(G1177-G1176)&lt;0.05,0,G1177-G1176)</f>
        <v>0.44291700000002265</v>
      </c>
      <c r="I1177" s="75">
        <f>IF(ABS(G1177-G1125)&lt;0.05,0,G1177-G1125)</f>
        <v>3.5480640000000108</v>
      </c>
      <c r="J1177" s="74">
        <v>52.95</v>
      </c>
      <c r="K1177" s="74">
        <v>20</v>
      </c>
    </row>
    <row r="1178" spans="1:11" ht="14" x14ac:dyDescent="0.25">
      <c r="A1178" s="77"/>
      <c r="B1178" s="74"/>
      <c r="C1178" s="75"/>
      <c r="D1178" s="75"/>
      <c r="E1178" s="74"/>
      <c r="F1178" s="74"/>
      <c r="G1178" s="74"/>
      <c r="H1178" s="75"/>
      <c r="I1178" s="75"/>
      <c r="J1178" s="74"/>
      <c r="K1178" s="74"/>
    </row>
    <row r="1179" spans="1:11" ht="14" x14ac:dyDescent="0.25">
      <c r="A1179" s="77"/>
      <c r="B1179" s="74"/>
      <c r="C1179" s="75"/>
      <c r="D1179" s="75"/>
      <c r="E1179" s="74"/>
      <c r="F1179" s="74"/>
      <c r="G1179" s="74"/>
      <c r="H1179" s="75"/>
      <c r="I1179" s="75"/>
      <c r="J1179" s="74"/>
      <c r="K1179" s="74"/>
    </row>
    <row r="1180" spans="1:11" ht="14" x14ac:dyDescent="0.25">
      <c r="A1180" s="77"/>
      <c r="B1180" s="74"/>
      <c r="C1180" s="75"/>
      <c r="D1180" s="75"/>
      <c r="E1180" s="74"/>
      <c r="F1180" s="74"/>
      <c r="G1180" s="74"/>
      <c r="H1180" s="75"/>
      <c r="I1180" s="75"/>
      <c r="J1180" s="74"/>
      <c r="K1180" s="74"/>
    </row>
    <row r="1181" spans="1:11" ht="14" x14ac:dyDescent="0.25">
      <c r="A1181" s="77"/>
      <c r="B1181" s="74"/>
      <c r="C1181" s="75"/>
      <c r="D1181" s="75"/>
      <c r="E1181" s="74"/>
      <c r="F1181" s="74"/>
      <c r="G1181" s="74"/>
      <c r="H1181" s="75"/>
      <c r="I1181" s="75"/>
      <c r="J1181" s="74"/>
      <c r="K1181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51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38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52</v>
      </c>
    </row>
    <row r="2" spans="1:4" ht="18" customHeight="1" x14ac:dyDescent="0.25">
      <c r="A2" s="19" t="s">
        <v>53</v>
      </c>
    </row>
    <row r="3" spans="1:4" ht="18" customHeight="1" x14ac:dyDescent="0.25">
      <c r="A3" s="19" t="s">
        <v>112</v>
      </c>
    </row>
    <row r="4" spans="1:4" ht="18" customHeight="1" x14ac:dyDescent="0.25">
      <c r="A4" s="19" t="s">
        <v>113</v>
      </c>
    </row>
    <row r="5" spans="1:4" ht="18" customHeight="1" x14ac:dyDescent="0.25">
      <c r="A5" s="24" t="s">
        <v>117</v>
      </c>
    </row>
    <row r="6" spans="1:4" ht="18" customHeight="1" x14ac:dyDescent="0.25">
      <c r="A6" s="98" t="s">
        <v>114</v>
      </c>
    </row>
    <row r="7" spans="1:4" ht="18" customHeight="1" x14ac:dyDescent="0.25">
      <c r="A7" s="24" t="s">
        <v>115</v>
      </c>
    </row>
    <row r="8" spans="1:4" ht="18" customHeight="1" x14ac:dyDescent="0.25">
      <c r="A8" s="24" t="s">
        <v>116</v>
      </c>
    </row>
    <row r="9" spans="1:4" ht="18" customHeight="1" x14ac:dyDescent="0.25">
      <c r="A9" s="19" t="s">
        <v>118</v>
      </c>
      <c r="B9"/>
    </row>
    <row r="10" spans="1:4" ht="18" customHeight="1" x14ac:dyDescent="0.25">
      <c r="A10" s="58" t="s">
        <v>54</v>
      </c>
      <c r="B10"/>
    </row>
    <row r="11" spans="1:4" ht="18" customHeight="1" x14ac:dyDescent="0.25">
      <c r="A11" s="33" t="s">
        <v>55</v>
      </c>
    </row>
    <row r="12" spans="1:4" ht="18" customHeight="1" x14ac:dyDescent="0.25">
      <c r="A12" s="20" t="s">
        <v>56</v>
      </c>
    </row>
    <row r="13" spans="1:4" ht="18" customHeight="1" x14ac:dyDescent="0.25">
      <c r="A13" s="20" t="s">
        <v>57</v>
      </c>
    </row>
    <row r="14" spans="1:4" ht="18" customHeight="1" x14ac:dyDescent="0.35">
      <c r="A14" s="1" t="s">
        <v>58</v>
      </c>
      <c r="B14" s="14"/>
      <c r="C14" s="2"/>
      <c r="D14" s="2"/>
    </row>
    <row r="15" spans="1:4" s="69" customFormat="1" ht="18" customHeight="1" x14ac:dyDescent="0.25">
      <c r="A15" s="71" t="s">
        <v>39</v>
      </c>
      <c r="B15" s="72" t="s">
        <v>59</v>
      </c>
      <c r="C15" s="70"/>
      <c r="D15" s="70"/>
    </row>
    <row r="16" spans="1:4" s="69" customFormat="1" ht="18" customHeight="1" x14ac:dyDescent="0.25">
      <c r="A16" s="70" t="s">
        <v>40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41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42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43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44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45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46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47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48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49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50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60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38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110</v>
      </c>
      <c r="B1" s="31"/>
      <c r="C1" s="31"/>
      <c r="D1" s="28"/>
      <c r="E1" s="28"/>
      <c r="F1" s="28"/>
      <c r="G1" s="31" t="s">
        <v>111</v>
      </c>
      <c r="H1" s="28"/>
      <c r="I1" s="28"/>
      <c r="J1" s="28"/>
      <c r="K1" s="31" t="s">
        <v>73</v>
      </c>
      <c r="L1" s="31"/>
      <c r="M1" s="31"/>
      <c r="N1" s="93"/>
      <c r="O1" s="93"/>
      <c r="P1" s="93"/>
      <c r="Q1" s="93"/>
      <c r="R1" s="28"/>
      <c r="S1" s="31" t="s">
        <v>74</v>
      </c>
      <c r="T1" s="28"/>
    </row>
    <row r="2" spans="1:20" ht="32.15" customHeight="1" x14ac:dyDescent="0.25">
      <c r="A2" s="33"/>
      <c r="B2" s="31" t="s">
        <v>75</v>
      </c>
      <c r="C2" s="94"/>
      <c r="D2" s="31" t="s">
        <v>76</v>
      </c>
      <c r="E2" s="28"/>
      <c r="F2" s="28"/>
      <c r="G2" s="38" t="s">
        <v>77</v>
      </c>
      <c r="H2" s="31" t="s">
        <v>75</v>
      </c>
      <c r="I2" s="94"/>
      <c r="J2" s="94"/>
      <c r="K2" s="31" t="s">
        <v>75</v>
      </c>
      <c r="L2" s="31"/>
      <c r="M2" s="31"/>
      <c r="N2" s="93"/>
      <c r="O2" s="93"/>
      <c r="P2" s="93"/>
      <c r="Q2" s="93"/>
      <c r="R2" s="28"/>
      <c r="S2" s="31" t="s">
        <v>78</v>
      </c>
      <c r="T2" s="28"/>
    </row>
    <row r="3" spans="1:20" ht="32.15" customHeight="1" x14ac:dyDescent="0.25">
      <c r="A3" s="38" t="s">
        <v>4</v>
      </c>
      <c r="B3" s="95" t="s">
        <v>35</v>
      </c>
      <c r="C3" s="95" t="s">
        <v>37</v>
      </c>
      <c r="D3" s="28"/>
      <c r="E3" s="28"/>
      <c r="F3" s="28"/>
      <c r="G3" s="38"/>
      <c r="H3" s="95" t="s">
        <v>35</v>
      </c>
      <c r="I3" s="95" t="s">
        <v>37</v>
      </c>
      <c r="J3" s="95"/>
      <c r="K3" s="95" t="s">
        <v>35</v>
      </c>
      <c r="L3" s="96" t="s">
        <v>79</v>
      </c>
      <c r="M3" s="96" t="s">
        <v>80</v>
      </c>
      <c r="N3" s="95" t="s">
        <v>37</v>
      </c>
      <c r="O3" s="96" t="s">
        <v>79</v>
      </c>
      <c r="P3" s="96" t="s">
        <v>80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45593</v>
      </c>
      <c r="B4" s="8">
        <f>INDEX(Data!B:B,MATCH(MAX(Data!$A:$A),Data!$A:$A,0)-$D4)</f>
        <v>134.413331</v>
      </c>
      <c r="C4" s="8">
        <f>INDEX(Data!G:G,MATCH(MAX(Data!$A:$A),Data!$A:$A,0)-$D4)</f>
        <v>139.709745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134.40487300000001</v>
      </c>
      <c r="L4" s="15">
        <f>INDEX(Data!C:C,MATCH(MAX(Data!$A:$A),Data!$A:$A,0))</f>
        <v>-0.28735699999998587</v>
      </c>
      <c r="M4" s="15">
        <f>INDEX(Data!D:D,MATCH(MAX(Data!$A:$A),Data!$A:$A,0))</f>
        <v>0</v>
      </c>
      <c r="N4" s="13">
        <f>INDEX(Data!G:G,MATCH(MAX(Data!$A:$A),Data!$A:$A,0))</f>
        <v>143.25780900000001</v>
      </c>
      <c r="O4" s="15">
        <f>INDEX(Data!H:H,MATCH(MAX(Data!$A:$A),Data!$A:$A,0))</f>
        <v>0.44291700000002265</v>
      </c>
      <c r="P4" s="15">
        <f>INDEX(Data!I:I,MATCH(MAX(Data!$A:$A),Data!$A:$A,0))</f>
        <v>3.5480640000000108</v>
      </c>
      <c r="Q4" s="5"/>
      <c r="S4" s="11" t="s">
        <v>81</v>
      </c>
      <c r="T4" s="11" t="s">
        <v>82</v>
      </c>
    </row>
    <row r="5" spans="1:20" ht="15.5" x14ac:dyDescent="0.35">
      <c r="A5" s="9">
        <f>INDEX(Data!A:A,MATCH(MAX(Data!$A:$A),Data!$A:$A,0)-$D5)</f>
        <v>45600</v>
      </c>
      <c r="B5" s="8">
        <f>INDEX(Data!B:B,MATCH(MAX(Data!$A:$A),Data!$A:$A,0)-$D5)</f>
        <v>134.410302</v>
      </c>
      <c r="C5" s="8">
        <f>INDEX(Data!G:G,MATCH(MAX(Data!$A:$A),Data!$A:$A,0)-$D5)</f>
        <v>139.84395799999999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83</v>
      </c>
      <c r="T5" s="11" t="s">
        <v>84</v>
      </c>
    </row>
    <row r="6" spans="1:20" ht="15.5" x14ac:dyDescent="0.35">
      <c r="A6" s="9">
        <f>INDEX(Data!A:A,MATCH(MAX(Data!$A:$A),Data!$A:$A,0)-$D6)</f>
        <v>45607</v>
      </c>
      <c r="B6" s="8">
        <f>INDEX(Data!B:B,MATCH(MAX(Data!$A:$A),Data!$A:$A,0)-$D6)</f>
        <v>134.59466</v>
      </c>
      <c r="C6" s="8">
        <f>INDEX(Data!G:G,MATCH(MAX(Data!$A:$A),Data!$A:$A,0)-$D6)</f>
        <v>140.13422300000002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85</v>
      </c>
      <c r="T6" s="11" t="str">
        <f>INDEX($T$17:$T$28,MONTH(MIN(A:A)))</f>
        <v>October</v>
      </c>
    </row>
    <row r="7" spans="1:20" ht="15.5" x14ac:dyDescent="0.35">
      <c r="A7" s="9">
        <f>INDEX(Data!A:A,MATCH(MAX(Data!$A:$A),Data!$A:$A,0)-$D7)</f>
        <v>45614</v>
      </c>
      <c r="B7" s="8">
        <f>INDEX(Data!B:B,MATCH(MAX(Data!$A:$A),Data!$A:$A,0)-$D7)</f>
        <v>134.848432</v>
      </c>
      <c r="C7" s="8">
        <f>INDEX(Data!G:G,MATCH(MAX(Data!$A:$A),Data!$A:$A,0)-$D7)</f>
        <v>140.48737899999998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83</v>
      </c>
      <c r="T7" s="11"/>
    </row>
    <row r="8" spans="1:20" ht="15.5" x14ac:dyDescent="0.35">
      <c r="A8" s="9">
        <f>INDEX(Data!A:A,MATCH(MAX(Data!$A:$A),Data!$A:$A,0)-$D8)</f>
        <v>45621</v>
      </c>
      <c r="B8" s="8">
        <f>INDEX(Data!B:B,MATCH(MAX(Data!$A:$A),Data!$A:$A,0)-$D8)</f>
        <v>135.36596</v>
      </c>
      <c r="C8" s="8">
        <f>INDEX(Data!G:G,MATCH(MAX(Data!$A:$A),Data!$A:$A,0)-$D8)</f>
        <v>141.40484000000001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86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45628</v>
      </c>
      <c r="B9" s="8">
        <f>INDEX(Data!B:B,MATCH(MAX(Data!$A:$A),Data!$A:$A,0)-$D9)</f>
        <v>135.92584099999999</v>
      </c>
      <c r="C9" s="8">
        <f>INDEX(Data!G:G,MATCH(MAX(Data!$A:$A),Data!$A:$A,0)-$D9)</f>
        <v>142.04014499999997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87</v>
      </c>
      <c r="T9" s="11" t="str">
        <f>DAY(MAX(A:A))&amp;" "</f>
        <v xml:space="preserve">27 </v>
      </c>
    </row>
    <row r="10" spans="1:20" ht="15.5" x14ac:dyDescent="0.35">
      <c r="A10" s="9">
        <f>INDEX(Data!A:A,MATCH(MAX(Data!$A:$A),Data!$A:$A,0)-$D10)</f>
        <v>45635</v>
      </c>
      <c r="B10" s="8">
        <f>INDEX(Data!B:B,MATCH(MAX(Data!$A:$A),Data!$A:$A,0)-$D10)</f>
        <v>136.22645</v>
      </c>
      <c r="C10" s="8">
        <f>INDEX(Data!G:G,MATCH(MAX(Data!$A:$A),Data!$A:$A,0)-$D10)</f>
        <v>142.48728700000001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85</v>
      </c>
      <c r="T10" s="11" t="str">
        <f>INDEX($T$17:$T$28,MONTH(MAX(A:A)))</f>
        <v>October</v>
      </c>
    </row>
    <row r="11" spans="1:20" ht="15.5" x14ac:dyDescent="0.35">
      <c r="A11" s="9">
        <f>INDEX(Data!A:A,MATCH(MAX(Data!$A:$A),Data!$A:$A,0)-$D11)</f>
        <v>45642</v>
      </c>
      <c r="B11" s="8">
        <f>INDEX(Data!B:B,MATCH(MAX(Data!$A:$A),Data!$A:$A,0)-$D11)</f>
        <v>136.39128099999999</v>
      </c>
      <c r="C11" s="8">
        <f>INDEX(Data!G:G,MATCH(MAX(Data!$A:$A),Data!$A:$A,0)-$D11)</f>
        <v>142.70911500000003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83</v>
      </c>
      <c r="T11" s="11" t="s">
        <v>84</v>
      </c>
    </row>
    <row r="12" spans="1:20" ht="15.5" x14ac:dyDescent="0.35">
      <c r="A12" s="9">
        <f>INDEX(Data!A:A,MATCH(MAX(Data!$A:$A),Data!$A:$A,0)-$D12)</f>
        <v>45649</v>
      </c>
      <c r="B12" s="8">
        <f>INDEX(Data!B:B,MATCH(MAX(Data!$A:$A),Data!$A:$A,0)-$D12)</f>
        <v>136.385029</v>
      </c>
      <c r="C12" s="8">
        <f>INDEX(Data!G:G,MATCH(MAX(Data!$A:$A),Data!$A:$A,0)-$D12)</f>
        <v>142.848073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86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45656</v>
      </c>
      <c r="B13" s="8">
        <f>INDEX(Data!B:B,MATCH(MAX(Data!$A:$A),Data!$A:$A,0)-$D13)</f>
        <v>136.491308</v>
      </c>
      <c r="C13" s="8">
        <f>INDEX(Data!G:G,MATCH(MAX(Data!$A:$A),Data!$A:$A,0)-$D13)</f>
        <v>142.98101699999998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45663</v>
      </c>
      <c r="B14" s="8">
        <f>INDEX(Data!B:B,MATCH(MAX(Data!$A:$A),Data!$A:$A,0)-$D14)</f>
        <v>136.60324699999998</v>
      </c>
      <c r="C14" s="8">
        <f>INDEX(Data!G:G,MATCH(MAX(Data!$A:$A),Data!$A:$A,0)-$D14)</f>
        <v>143.295242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27 October 2025</v>
      </c>
      <c r="T14" s="4"/>
    </row>
    <row r="15" spans="1:20" ht="15.5" x14ac:dyDescent="0.35">
      <c r="A15" s="9">
        <f>INDEX(Data!A:A,MATCH(MAX(Data!$A:$A),Data!$A:$A,0)-$D15)</f>
        <v>45670</v>
      </c>
      <c r="B15" s="8">
        <f>INDEX(Data!B:B,MATCH(MAX(Data!$A:$A),Data!$A:$A,0)-$D15)</f>
        <v>136.509985</v>
      </c>
      <c r="C15" s="8">
        <f>INDEX(Data!G:G,MATCH(MAX(Data!$A:$A),Data!$A:$A,0)-$D15)</f>
        <v>143.32843099999999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45677</v>
      </c>
      <c r="B16" s="8">
        <f>INDEX(Data!B:B,MATCH(MAX(Data!$A:$A),Data!$A:$A,0)-$D16)</f>
        <v>136.96904999999998</v>
      </c>
      <c r="C16" s="8">
        <f>INDEX(Data!G:G,MATCH(MAX(Data!$A:$A),Data!$A:$A,0)-$D16)</f>
        <v>144.26750099999998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88</v>
      </c>
      <c r="T16" s="4"/>
    </row>
    <row r="17" spans="1:20" ht="15.5" x14ac:dyDescent="0.35">
      <c r="A17" s="9">
        <f>INDEX(Data!A:A,MATCH(MAX(Data!$A:$A),Data!$A:$A,0)-$D17)</f>
        <v>45684</v>
      </c>
      <c r="B17" s="8">
        <f>INDEX(Data!B:B,MATCH(MAX(Data!$A:$A),Data!$A:$A,0)-$D17)</f>
        <v>138.36296499999997</v>
      </c>
      <c r="C17" s="8">
        <f>INDEX(Data!G:G,MATCH(MAX(Data!$A:$A),Data!$A:$A,0)-$D17)</f>
        <v>145.574793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89</v>
      </c>
    </row>
    <row r="18" spans="1:20" ht="15.5" x14ac:dyDescent="0.35">
      <c r="A18" s="9">
        <f>INDEX(Data!A:A,MATCH(MAX(Data!$A:$A),Data!$A:$A,0)-$D18)</f>
        <v>45691</v>
      </c>
      <c r="B18" s="8">
        <f>INDEX(Data!B:B,MATCH(MAX(Data!$A:$A),Data!$A:$A,0)-$D18)</f>
        <v>138.741411</v>
      </c>
      <c r="C18" s="8">
        <f>INDEX(Data!G:G,MATCH(MAX(Data!$A:$A),Data!$A:$A,0)-$D18)</f>
        <v>146.13087400000001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90</v>
      </c>
    </row>
    <row r="19" spans="1:20" ht="15.5" x14ac:dyDescent="0.35">
      <c r="A19" s="9">
        <f>INDEX(Data!A:A,MATCH(MAX(Data!$A:$A),Data!$A:$A,0)-$D19)</f>
        <v>45698</v>
      </c>
      <c r="B19" s="8">
        <f>INDEX(Data!B:B,MATCH(MAX(Data!$A:$A),Data!$A:$A,0)-$D19)</f>
        <v>139.021659</v>
      </c>
      <c r="C19" s="8">
        <f>INDEX(Data!G:G,MATCH(MAX(Data!$A:$A),Data!$A:$A,0)-$D19)</f>
        <v>146.29333200000002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91</v>
      </c>
    </row>
    <row r="20" spans="1:20" ht="15.5" x14ac:dyDescent="0.35">
      <c r="A20" s="9">
        <f>INDEX(Data!A:A,MATCH(MAX(Data!$A:$A),Data!$A:$A,0)-$D20)</f>
        <v>45705</v>
      </c>
      <c r="B20" s="8">
        <f>INDEX(Data!B:B,MATCH(MAX(Data!$A:$A),Data!$A:$A,0)-$D20)</f>
        <v>139.217579</v>
      </c>
      <c r="C20" s="8">
        <f>INDEX(Data!G:G,MATCH(MAX(Data!$A:$A),Data!$A:$A,0)-$D20)</f>
        <v>146.44771800000001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92</v>
      </c>
    </row>
    <row r="21" spans="1:20" ht="15.5" x14ac:dyDescent="0.35">
      <c r="A21" s="9">
        <f>INDEX(Data!A:A,MATCH(MAX(Data!$A:$A),Data!$A:$A,0)-$D21)</f>
        <v>45712</v>
      </c>
      <c r="B21" s="8">
        <f>INDEX(Data!B:B,MATCH(MAX(Data!$A:$A),Data!$A:$A,0)-$D21)</f>
        <v>139.62223799999998</v>
      </c>
      <c r="C21" s="8">
        <f>INDEX(Data!G:G,MATCH(MAX(Data!$A:$A),Data!$A:$A,0)-$D21)</f>
        <v>146.82192700000002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93</v>
      </c>
    </row>
    <row r="22" spans="1:20" ht="15.5" x14ac:dyDescent="0.35">
      <c r="A22" s="9">
        <f>INDEX(Data!A:A,MATCH(MAX(Data!$A:$A),Data!$A:$A,0)-$D22)</f>
        <v>45719</v>
      </c>
      <c r="B22" s="8">
        <f>INDEX(Data!B:B,MATCH(MAX(Data!$A:$A),Data!$A:$A,0)-$D22)</f>
        <v>139.612483</v>
      </c>
      <c r="C22" s="8">
        <f>INDEX(Data!G:G,MATCH(MAX(Data!$A:$A),Data!$A:$A,0)-$D22)</f>
        <v>146.884027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94</v>
      </c>
    </row>
    <row r="23" spans="1:20" ht="15.5" x14ac:dyDescent="0.35">
      <c r="A23" s="9">
        <f>INDEX(Data!A:A,MATCH(MAX(Data!$A:$A),Data!$A:$A,0)-$D23)</f>
        <v>45726</v>
      </c>
      <c r="B23" s="8">
        <f>INDEX(Data!B:B,MATCH(MAX(Data!$A:$A),Data!$A:$A,0)-$D23)</f>
        <v>139.41696999999999</v>
      </c>
      <c r="C23" s="8">
        <f>INDEX(Data!G:G,MATCH(MAX(Data!$A:$A),Data!$A:$A,0)-$D23)</f>
        <v>146.57529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95</v>
      </c>
    </row>
    <row r="24" spans="1:20" ht="15.5" x14ac:dyDescent="0.35">
      <c r="A24" s="9">
        <f>INDEX(Data!A:A,MATCH(MAX(Data!$A:$A),Data!$A:$A,0)-$D24)</f>
        <v>45733</v>
      </c>
      <c r="B24" s="8">
        <f>INDEX(Data!B:B,MATCH(MAX(Data!$A:$A),Data!$A:$A,0)-$D24)</f>
        <v>137.971654</v>
      </c>
      <c r="C24" s="8">
        <f>INDEX(Data!G:G,MATCH(MAX(Data!$A:$A),Data!$A:$A,0)-$D24)</f>
        <v>145.38482700000003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96</v>
      </c>
    </row>
    <row r="25" spans="1:20" ht="15.5" x14ac:dyDescent="0.35">
      <c r="A25" s="9">
        <f>INDEX(Data!A:A,MATCH(MAX(Data!$A:$A),Data!$A:$A,0)-$D25)</f>
        <v>45740</v>
      </c>
      <c r="B25" s="8">
        <f>INDEX(Data!B:B,MATCH(MAX(Data!$A:$A),Data!$A:$A,0)-$D25)</f>
        <v>135.607957</v>
      </c>
      <c r="C25" s="8">
        <f>INDEX(Data!G:G,MATCH(MAX(Data!$A:$A),Data!$A:$A,0)-$D25)</f>
        <v>143.07308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97</v>
      </c>
    </row>
    <row r="26" spans="1:20" ht="15.5" x14ac:dyDescent="0.35">
      <c r="A26" s="9">
        <f>INDEX(Data!A:A,MATCH(MAX(Data!$A:$A),Data!$A:$A,0)-$D26)</f>
        <v>45747</v>
      </c>
      <c r="B26" s="8">
        <f>INDEX(Data!B:B,MATCH(MAX(Data!$A:$A),Data!$A:$A,0)-$D26)</f>
        <v>134.907432</v>
      </c>
      <c r="C26" s="8">
        <f>INDEX(Data!G:G,MATCH(MAX(Data!$A:$A),Data!$A:$A,0)-$D26)</f>
        <v>142.255009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98</v>
      </c>
    </row>
    <row r="27" spans="1:20" ht="15.5" x14ac:dyDescent="0.35">
      <c r="A27" s="9">
        <f>INDEX(Data!A:A,MATCH(MAX(Data!$A:$A),Data!$A:$A,0)-$D27)</f>
        <v>45754</v>
      </c>
      <c r="B27" s="8">
        <f>INDEX(Data!B:B,MATCH(MAX(Data!$A:$A),Data!$A:$A,0)-$D27)</f>
        <v>135.24951899999999</v>
      </c>
      <c r="C27" s="8">
        <f>INDEX(Data!G:G,MATCH(MAX(Data!$A:$A),Data!$A:$A,0)-$D27)</f>
        <v>142.54169199999998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99</v>
      </c>
    </row>
    <row r="28" spans="1:20" ht="15.5" x14ac:dyDescent="0.35">
      <c r="A28" s="9">
        <f>INDEX(Data!A:A,MATCH(MAX(Data!$A:$A),Data!$A:$A,0)-$D28)</f>
        <v>45761</v>
      </c>
      <c r="B28" s="8">
        <f>INDEX(Data!B:B,MATCH(MAX(Data!$A:$A),Data!$A:$A,0)-$D28)</f>
        <v>134.847714</v>
      </c>
      <c r="C28" s="8">
        <f>INDEX(Data!G:G,MATCH(MAX(Data!$A:$A),Data!$A:$A,0)-$D28)</f>
        <v>141.97461799999999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100</v>
      </c>
    </row>
    <row r="29" spans="1:20" ht="15.5" x14ac:dyDescent="0.35">
      <c r="A29" s="9">
        <f>INDEX(Data!A:A,MATCH(MAX(Data!$A:$A),Data!$A:$A,0)-$D29)</f>
        <v>45768</v>
      </c>
      <c r="B29" s="8">
        <f>INDEX(Data!B:B,MATCH(MAX(Data!$A:$A),Data!$A:$A,0)-$D29)</f>
        <v>134.26116099999999</v>
      </c>
      <c r="C29" s="8">
        <f>INDEX(Data!G:G,MATCH(MAX(Data!$A:$A),Data!$A:$A,0)-$D29)</f>
        <v>141.44217399999999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45775</v>
      </c>
      <c r="B30" s="8">
        <f>INDEX(Data!B:B,MATCH(MAX(Data!$A:$A),Data!$A:$A,0)-$D30)</f>
        <v>133.8357</v>
      </c>
      <c r="C30" s="8">
        <f>INDEX(Data!G:G,MATCH(MAX(Data!$A:$A),Data!$A:$A,0)-$D30)</f>
        <v>140.81097600000001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45782</v>
      </c>
      <c r="B31" s="8">
        <f>INDEX(Data!B:B,MATCH(MAX(Data!$A:$A),Data!$A:$A,0)-$D31)</f>
        <v>133.18171299999997</v>
      </c>
      <c r="C31" s="8">
        <f>INDEX(Data!G:G,MATCH(MAX(Data!$A:$A),Data!$A:$A,0)-$D31)</f>
        <v>140.05547999999999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45789</v>
      </c>
      <c r="B32" s="8">
        <f>INDEX(Data!B:B,MATCH(MAX(Data!$A:$A),Data!$A:$A,0)-$D32)</f>
        <v>132.31878399999999</v>
      </c>
      <c r="C32" s="8">
        <f>INDEX(Data!G:G,MATCH(MAX(Data!$A:$A),Data!$A:$A,0)-$D32)</f>
        <v>139.19787699999998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45796</v>
      </c>
      <c r="B33" s="8">
        <f>INDEX(Data!B:B,MATCH(MAX(Data!$A:$A),Data!$A:$A,0)-$D33)</f>
        <v>132.074648</v>
      </c>
      <c r="C33" s="8">
        <f>INDEX(Data!G:G,MATCH(MAX(Data!$A:$A),Data!$A:$A,0)-$D33)</f>
        <v>138.57350100000002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45803</v>
      </c>
      <c r="B34" s="8">
        <f>INDEX(Data!B:B,MATCH(MAX(Data!$A:$A),Data!$A:$A,0)-$D34)</f>
        <v>131.99</v>
      </c>
      <c r="C34" s="8">
        <f>INDEX(Data!G:G,MATCH(MAX(Data!$A:$A),Data!$A:$A,0)-$D34)</f>
        <v>138.37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45810</v>
      </c>
      <c r="B35" s="8">
        <f>INDEX(Data!B:B,MATCH(MAX(Data!$A:$A),Data!$A:$A,0)-$D35)</f>
        <v>131.45446399999997</v>
      </c>
      <c r="C35" s="8">
        <f>INDEX(Data!G:G,MATCH(MAX(Data!$A:$A),Data!$A:$A,0)-$D35)</f>
        <v>138.08744300000001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45817</v>
      </c>
      <c r="B36" s="8">
        <f>INDEX(Data!B:B,MATCH(MAX(Data!$A:$A),Data!$A:$A,0)-$D36)</f>
        <v>131.347556</v>
      </c>
      <c r="C36" s="8">
        <f>INDEX(Data!G:G,MATCH(MAX(Data!$A:$A),Data!$A:$A,0)-$D36)</f>
        <v>137.53903200000002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45824</v>
      </c>
      <c r="B37" s="8">
        <f>INDEX(Data!B:B,MATCH(MAX(Data!$A:$A),Data!$A:$A,0)-$D37)</f>
        <v>131.39140800000001</v>
      </c>
      <c r="C37" s="8">
        <f>INDEX(Data!G:G,MATCH(MAX(Data!$A:$A),Data!$A:$A,0)-$D37)</f>
        <v>137.542314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45831</v>
      </c>
      <c r="B38" s="8">
        <f>INDEX(Data!B:B,MATCH(MAX(Data!$A:$A),Data!$A:$A,0)-$D38)</f>
        <v>132.33000000000001</v>
      </c>
      <c r="C38" s="8">
        <f>INDEX(Data!G:G,MATCH(MAX(Data!$A:$A),Data!$A:$A,0)-$D38)</f>
        <v>139.03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45838</v>
      </c>
      <c r="B39" s="8">
        <f>INDEX(Data!B:B,MATCH(MAX(Data!$A:$A),Data!$A:$A,0)-$D39)</f>
        <v>132.95441300000002</v>
      </c>
      <c r="C39" s="8">
        <f>INDEX(Data!G:G,MATCH(MAX(Data!$A:$A),Data!$A:$A,0)-$D39)</f>
        <v>140.26409099999998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45845</v>
      </c>
      <c r="B40" s="8">
        <f>INDEX(Data!B:B,MATCH(MAX(Data!$A:$A),Data!$A:$A,0)-$D40)</f>
        <v>133.18821600000001</v>
      </c>
      <c r="C40" s="8">
        <f>INDEX(Data!G:G,MATCH(MAX(Data!$A:$A),Data!$A:$A,0)-$D40)</f>
        <v>140.57684799999998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45852</v>
      </c>
      <c r="B41" s="8">
        <f>INDEX(Data!B:B,MATCH(MAX(Data!$A:$A),Data!$A:$A,0)-$D41)</f>
        <v>133.94999999999999</v>
      </c>
      <c r="C41" s="8">
        <f>INDEX(Data!G:G,MATCH(MAX(Data!$A:$A),Data!$A:$A,0)-$D41)</f>
        <v>141.1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45859</v>
      </c>
      <c r="B42" s="8">
        <f>INDEX(Data!B:B,MATCH(MAX(Data!$A:$A),Data!$A:$A,0)-$D42)</f>
        <v>134.09445300000002</v>
      </c>
      <c r="C42" s="8">
        <f>INDEX(Data!G:G,MATCH(MAX(Data!$A:$A),Data!$A:$A,0)-$D42)</f>
        <v>141.850977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45866</v>
      </c>
      <c r="B43" s="8">
        <f>INDEX(Data!B:B,MATCH(MAX(Data!$A:$A),Data!$A:$A,0)-$D43)</f>
        <v>134.24</v>
      </c>
      <c r="C43" s="8">
        <f>INDEX(Data!G:G,MATCH(MAX(Data!$A:$A),Data!$A:$A,0)-$D43)</f>
        <v>142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45873</v>
      </c>
      <c r="B44" s="8">
        <f>INDEX(Data!B:B,MATCH(MAX(Data!$A:$A),Data!$A:$A,0)-$D44)</f>
        <v>134.30000000000001</v>
      </c>
      <c r="C44" s="8">
        <f>INDEX(Data!G:G,MATCH(MAX(Data!$A:$A),Data!$A:$A,0)-$D44)</f>
        <v>142.13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45880</v>
      </c>
      <c r="B45" s="8">
        <f>INDEX(Data!B:B,MATCH(MAX(Data!$A:$A),Data!$A:$A,0)-$D45)</f>
        <v>134.38999999999999</v>
      </c>
      <c r="C45" s="8">
        <f>INDEX(Data!G:G,MATCH(MAX(Data!$A:$A),Data!$A:$A,0)-$D45)</f>
        <v>142.49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45887</v>
      </c>
      <c r="B46" s="8">
        <f>INDEX(Data!B:B,MATCH(MAX(Data!$A:$A),Data!$A:$A,0)-$D46)</f>
        <v>134.30053199999998</v>
      </c>
      <c r="C46" s="8">
        <f>INDEX(Data!G:G,MATCH(MAX(Data!$A:$A),Data!$A:$A,0)-$D46)</f>
        <v>142.49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45894</v>
      </c>
      <c r="B47" s="8">
        <f>INDEX(Data!B:B,MATCH(MAX(Data!$A:$A),Data!$A:$A,0)-$D47)</f>
        <v>133.91452700000002</v>
      </c>
      <c r="C47" s="8">
        <f>INDEX(Data!G:G,MATCH(MAX(Data!$A:$A),Data!$A:$A,0)-$D47)</f>
        <v>141.917306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45901</v>
      </c>
      <c r="B48" s="8">
        <f>INDEX(Data!B:B,MATCH(MAX(Data!$A:$A),Data!$A:$A,0)-$D48)</f>
        <v>133.860963</v>
      </c>
      <c r="C48" s="8">
        <f>INDEX(Data!G:G,MATCH(MAX(Data!$A:$A),Data!$A:$A,0)-$D48)</f>
        <v>141.65410799999998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45908</v>
      </c>
      <c r="B49" s="8">
        <f>INDEX(Data!B:B,MATCH(MAX(Data!$A:$A),Data!$A:$A,0)-$D49)</f>
        <v>133.72</v>
      </c>
      <c r="C49" s="8">
        <f>INDEX(Data!G:G,MATCH(MAX(Data!$A:$A),Data!$A:$A,0)-$D49)</f>
        <v>141.58000000000001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45915</v>
      </c>
      <c r="B50" s="8">
        <f>INDEX(Data!B:B,MATCH(MAX(Data!$A:$A),Data!$A:$A,0)-$D50)</f>
        <v>133.81</v>
      </c>
      <c r="C50" s="8">
        <f>INDEX(Data!G:G,MATCH(MAX(Data!$A:$A),Data!$A:$A,0)-$D50)</f>
        <v>141.69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45922</v>
      </c>
      <c r="B51" s="8">
        <f>INDEX(Data!B:B,MATCH(MAX(Data!$A:$A),Data!$A:$A,0)-$D51)</f>
        <v>134.14521299999998</v>
      </c>
      <c r="C51" s="8">
        <f>INDEX(Data!G:G,MATCH(MAX(Data!$A:$A),Data!$A:$A,0)-$D51)</f>
        <v>142.024261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45929</v>
      </c>
      <c r="B52" s="8">
        <f>INDEX(Data!B:B,MATCH(MAX(Data!$A:$A),Data!$A:$A,0)-$D52)</f>
        <v>134.36203600000002</v>
      </c>
      <c r="C52" s="8">
        <f>INDEX(Data!G:G,MATCH(MAX(Data!$A:$A),Data!$A:$A,0)-$D52)</f>
        <v>142.23597000000001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45936</v>
      </c>
      <c r="B53" s="8">
        <f>INDEX(Data!B:B,MATCH(MAX(Data!$A:$A),Data!$A:$A,0)-$D53)</f>
        <v>134.76</v>
      </c>
      <c r="C53" s="8">
        <f>INDEX(Data!G:G,MATCH(MAX(Data!$A:$A),Data!$A:$A,0)-$D53)</f>
        <v>142.91999999999999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45943</v>
      </c>
      <c r="B54" s="8">
        <f>INDEX(Data!B:B,MATCH(MAX(Data!$A:$A),Data!$A:$A,0)-$D54)</f>
        <v>134.81126799999998</v>
      </c>
      <c r="C54" s="8">
        <f>INDEX(Data!G:G,MATCH(MAX(Data!$A:$A),Data!$A:$A,0)-$D54)</f>
        <v>142.98682199999999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45950</v>
      </c>
      <c r="B55" s="8">
        <f>INDEX(Data!B:B,MATCH(MAX(Data!$A:$A),Data!$A:$A,0)-$D55)</f>
        <v>134.69223</v>
      </c>
      <c r="C55" s="8">
        <f>INDEX(Data!G:G,MATCH(MAX(Data!$A:$A),Data!$A:$A,0)-$D55)</f>
        <v>142.81489199999999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45957</v>
      </c>
      <c r="B56" s="8">
        <f>INDEX(Data!B:B,MATCH(MAX(Data!$A:$A),Data!$A:$A,0)-$D56)</f>
        <v>134.40487300000001</v>
      </c>
      <c r="C56" s="8">
        <f>INDEX(Data!G:G,MATCH(MAX(Data!$A:$A),Data!$A:$A,0)-$D56)</f>
        <v>143.25780900000001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131.99</v>
      </c>
      <c r="I703" s="8">
        <f>IF(AND(ISNUMBER(Data!G1155),ISNUMBER(I702)),Data!G1155,NA())</f>
        <v>138.37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132.33000000000001</v>
      </c>
      <c r="I707" s="8">
        <f>IF(AND(ISNUMBER(Data!G1159),ISNUMBER(I706)),Data!G1159,NA())</f>
        <v>139.03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133.94999999999999</v>
      </c>
      <c r="I710" s="8">
        <f>IF(AND(ISNUMBER(Data!G1162),ISNUMBER(I709)),Data!G1162,NA())</f>
        <v>141.1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</v>
      </c>
      <c r="I712" s="8">
        <f>IF(AND(ISNUMBER(Data!G1164),ISNUMBER(I711)),Data!G1164,NA())</f>
        <v>142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134.30000000000001</v>
      </c>
      <c r="I713" s="8">
        <f>IF(AND(ISNUMBER(Data!G1165),ISNUMBER(I712)),Data!G1165,NA())</f>
        <v>142.13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134.38999999999999</v>
      </c>
      <c r="I714" s="8">
        <f>IF(AND(ISNUMBER(Data!G1166),ISNUMBER(I713)),Data!G1166,NA())</f>
        <v>142.49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142.49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</v>
      </c>
      <c r="I718" s="8">
        <f>IF(AND(ISNUMBER(Data!G1170),ISNUMBER(I717)),Data!G1170,NA())</f>
        <v>141.58000000000001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</v>
      </c>
      <c r="I719" s="8">
        <f>IF(AND(ISNUMBER(Data!G1171),ISNUMBER(I718)),Data!G1171,NA())</f>
        <v>141.69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</v>
      </c>
      <c r="I722" s="8">
        <f>IF(AND(ISNUMBER(Data!G1174),ISNUMBER(I721)),Data!G1174,NA())</f>
        <v>142.91999999999999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143.25780900000001</v>
      </c>
    </row>
    <row r="726" spans="7:9" ht="15.5" x14ac:dyDescent="0.35">
      <c r="G726" s="9" t="e">
        <f>IF(AND(ISNUMBER(Data!A1178),ISNUMBER(G725)),Data!A1178,NA())</f>
        <v>#N/A</v>
      </c>
      <c r="H726" s="8" t="e">
        <f>IF(AND(ISNUMBER(Data!B1178),ISNUMBER(H725)),Data!B1178,NA())</f>
        <v>#N/A</v>
      </c>
      <c r="I726" s="8" t="e">
        <f>IF(AND(ISNUMBER(Data!G1178),ISNUMBER(I725)),Data!G1178,NA())</f>
        <v>#N/A</v>
      </c>
    </row>
    <row r="727" spans="7:9" ht="15.5" x14ac:dyDescent="0.35">
      <c r="G727" s="9" t="e">
        <f>IF(AND(ISNUMBER(Data!A1179),ISNUMBER(G726)),Data!A1179,NA())</f>
        <v>#N/A</v>
      </c>
      <c r="H727" s="8" t="e">
        <f>IF(AND(ISNUMBER(Data!B1179),ISNUMBER(H726)),Data!B1179,NA())</f>
        <v>#N/A</v>
      </c>
      <c r="I727" s="8" t="e">
        <f>IF(AND(ISNUMBER(Data!G1179),ISNUMBER(I726)),Data!G1179,NA())</f>
        <v>#N/A</v>
      </c>
    </row>
    <row r="728" spans="7:9" ht="15.5" x14ac:dyDescent="0.35">
      <c r="G728" s="9" t="e">
        <f>IF(AND(ISNUMBER(Data!A1180),ISNUMBER(G727)),Data!A1180,NA())</f>
        <v>#N/A</v>
      </c>
      <c r="H728" s="8" t="e">
        <f>IF(AND(ISNUMBER(Data!B1180),ISNUMBER(H727)),Data!B1180,NA())</f>
        <v>#N/A</v>
      </c>
      <c r="I728" s="8" t="e">
        <f>IF(AND(ISNUMBER(Data!G1180),ISNUMBER(I727)),Data!G1180,NA())</f>
        <v>#N/A</v>
      </c>
    </row>
    <row r="729" spans="7:9" ht="15.5" x14ac:dyDescent="0.35">
      <c r="G729" s="9" t="e">
        <f>IF(AND(ISNUMBER(Data!A1181),ISNUMBER(G728)),Data!A1181,NA())</f>
        <v>#N/A</v>
      </c>
      <c r="H729" s="8" t="e">
        <f>IF(AND(ISNUMBER(Data!B1181),ISNUMBER(H728)),Data!B1181,NA())</f>
        <v>#N/A</v>
      </c>
      <c r="I729" s="8" t="e">
        <f>IF(AND(ISNUMBER(Data!G1181),ISNUMBER(I728)),Data!G1181,NA())</f>
        <v>#N/A</v>
      </c>
    </row>
    <row r="730" spans="7:9" ht="15.5" x14ac:dyDescent="0.35">
      <c r="G730" s="9" t="e">
        <f>IF(AND(ISNUMBER(Data!A1182),ISNUMBER(G729)),Data!A1182,NA())</f>
        <v>#N/A</v>
      </c>
      <c r="H730" s="8" t="e">
        <f>IF(AND(ISNUMBER(Data!B1182),ISNUMBER(H729)),Data!B1182,NA())</f>
        <v>#N/A</v>
      </c>
      <c r="I730" s="8" t="e">
        <f>IF(AND(ISNUMBER(Data!G1182),ISNUMBER(I729)),Data!G1182,NA())</f>
        <v>#N/A</v>
      </c>
    </row>
    <row r="731" spans="7:9" ht="15.5" x14ac:dyDescent="0.35">
      <c r="G731" s="9" t="e">
        <f>IF(AND(ISNUMBER(Data!A1183),ISNUMBER(G730)),Data!A1183,NA())</f>
        <v>#N/A</v>
      </c>
      <c r="H731" s="8" t="e">
        <f>IF(AND(ISNUMBER(Data!B1183),ISNUMBER(H730)),Data!B1183,NA())</f>
        <v>#N/A</v>
      </c>
      <c r="I731" s="8" t="e">
        <f>IF(AND(ISNUMBER(Data!G1183),ISNUMBER(I730)),Data!G1183,NA())</f>
        <v>#N/A</v>
      </c>
    </row>
    <row r="732" spans="7:9" ht="15.5" x14ac:dyDescent="0.35">
      <c r="G732" s="9" t="e">
        <f>IF(AND(ISNUMBER(Data!A1184),ISNUMBER(G731)),Data!A1184,NA())</f>
        <v>#N/A</v>
      </c>
      <c r="H732" s="8" t="e">
        <f>IF(AND(ISNUMBER(Data!B1184),ISNUMBER(H731)),Data!B1184,NA())</f>
        <v>#N/A</v>
      </c>
      <c r="I732" s="8" t="e">
        <f>IF(AND(ISNUMBER(Data!G1184),ISNUMBER(I731)),Data!G1184,NA())</f>
        <v>#N/A</v>
      </c>
    </row>
    <row r="733" spans="7:9" ht="15.5" x14ac:dyDescent="0.35">
      <c r="G733" s="9" t="e">
        <f>IF(AND(ISNUMBER(Data!A1185),ISNUMBER(G732)),Data!A1185,NA())</f>
        <v>#N/A</v>
      </c>
      <c r="H733" s="8" t="e">
        <f>IF(AND(ISNUMBER(Data!B1185),ISNUMBER(H732)),Data!B1185,NA())</f>
        <v>#N/A</v>
      </c>
      <c r="I733" s="8" t="e">
        <f>IF(AND(ISNUMBER(Data!G1185),ISNUMBER(I732)),Data!G1185,NA())</f>
        <v>#N/A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Planovska, Aneta (Energy Security)</cp:lastModifiedBy>
  <cp:revision/>
  <dcterms:created xsi:type="dcterms:W3CDTF">2008-09-08T09:14:27Z</dcterms:created>
  <dcterms:modified xsi:type="dcterms:W3CDTF">2025-10-27T14:57:58Z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