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3EFD4457-7B36-4562-A21C-682FFDFC46E3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5" i="1" l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<sst xmlns="http://schemas.openxmlformats.org/spreadsheetml/2006/main" count="151" uniqueCount="122">
  <si>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</si>
  <si>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</si>
  <si>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</si>
  <si>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An 'r' next to a value indicates it has been revised.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</si>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</sst>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13 October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45579</c:v>
                </c:pt>
                <c:pt idx="1">
                  <c:v>45586</c:v>
                </c:pt>
                <c:pt idx="2">
                  <c:v>45593</c:v>
                </c:pt>
                <c:pt idx="3">
                  <c:v>45600</c:v>
                </c:pt>
                <c:pt idx="4">
                  <c:v>45607</c:v>
                </c:pt>
                <c:pt idx="5">
                  <c:v>45614</c:v>
                </c:pt>
                <c:pt idx="6">
                  <c:v>45621</c:v>
                </c:pt>
                <c:pt idx="7">
                  <c:v>45628</c:v>
                </c:pt>
                <c:pt idx="8">
                  <c:v>45635</c:v>
                </c:pt>
                <c:pt idx="9">
                  <c:v>45642</c:v>
                </c:pt>
                <c:pt idx="10">
                  <c:v>45649</c:v>
                </c:pt>
                <c:pt idx="11">
                  <c:v>45656</c:v>
                </c:pt>
                <c:pt idx="12">
                  <c:v>45663</c:v>
                </c:pt>
                <c:pt idx="13">
                  <c:v>45670</c:v>
                </c:pt>
                <c:pt idx="14">
                  <c:v>45677</c:v>
                </c:pt>
                <c:pt idx="15">
                  <c:v>45684</c:v>
                </c:pt>
                <c:pt idx="16">
                  <c:v>45691</c:v>
                </c:pt>
                <c:pt idx="17">
                  <c:v>45698</c:v>
                </c:pt>
                <c:pt idx="18">
                  <c:v>45705</c:v>
                </c:pt>
                <c:pt idx="19">
                  <c:v>45712</c:v>
                </c:pt>
                <c:pt idx="20">
                  <c:v>45719</c:v>
                </c:pt>
                <c:pt idx="21">
                  <c:v>45726</c:v>
                </c:pt>
                <c:pt idx="22">
                  <c:v>45733</c:v>
                </c:pt>
                <c:pt idx="23">
                  <c:v>45740</c:v>
                </c:pt>
                <c:pt idx="24">
                  <c:v>45747</c:v>
                </c:pt>
                <c:pt idx="25">
                  <c:v>45754</c:v>
                </c:pt>
                <c:pt idx="26">
                  <c:v>45761</c:v>
                </c:pt>
                <c:pt idx="27">
                  <c:v>45768</c:v>
                </c:pt>
                <c:pt idx="28">
                  <c:v>45775</c:v>
                </c:pt>
                <c:pt idx="29">
                  <c:v>45782</c:v>
                </c:pt>
                <c:pt idx="30">
                  <c:v>45789</c:v>
                </c:pt>
                <c:pt idx="31">
                  <c:v>45796</c:v>
                </c:pt>
                <c:pt idx="32">
                  <c:v>45803</c:v>
                </c:pt>
                <c:pt idx="33">
                  <c:v>45810</c:v>
                </c:pt>
                <c:pt idx="34">
                  <c:v>45817</c:v>
                </c:pt>
                <c:pt idx="35">
                  <c:v>45824</c:v>
                </c:pt>
                <c:pt idx="36">
                  <c:v>45831</c:v>
                </c:pt>
                <c:pt idx="37">
                  <c:v>45838</c:v>
                </c:pt>
                <c:pt idx="38">
                  <c:v>45845</c:v>
                </c:pt>
                <c:pt idx="39">
                  <c:v>45852</c:v>
                </c:pt>
                <c:pt idx="40">
                  <c:v>45859</c:v>
                </c:pt>
                <c:pt idx="41">
                  <c:v>45866</c:v>
                </c:pt>
                <c:pt idx="42">
                  <c:v>45873</c:v>
                </c:pt>
                <c:pt idx="43">
                  <c:v>45880</c:v>
                </c:pt>
                <c:pt idx="44">
                  <c:v>45887</c:v>
                </c:pt>
                <c:pt idx="45">
                  <c:v>45894</c:v>
                </c:pt>
                <c:pt idx="46">
                  <c:v>45901</c:v>
                </c:pt>
                <c:pt idx="47">
                  <c:v>45908</c:v>
                </c:pt>
                <c:pt idx="48">
                  <c:v>45915</c:v>
                </c:pt>
                <c:pt idx="49">
                  <c:v>45922</c:v>
                </c:pt>
                <c:pt idx="50">
                  <c:v>45929</c:v>
                </c:pt>
                <c:pt idx="51">
                  <c:v>45936</c:v>
                </c:pt>
                <c:pt idx="52">
                  <c:v>45943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133.86126099999998</c:v>
                </c:pt>
                <c:pt idx="1">
                  <c:v>133.98826600000001</c:v>
                </c:pt>
                <c:pt idx="2">
                  <c:v>134.413331</c:v>
                </c:pt>
                <c:pt idx="3">
                  <c:v>134.410302</c:v>
                </c:pt>
                <c:pt idx="4">
                  <c:v>134.59466</c:v>
                </c:pt>
                <c:pt idx="5">
                  <c:v>134.848432</c:v>
                </c:pt>
                <c:pt idx="6">
                  <c:v>135.36596</c:v>
                </c:pt>
                <c:pt idx="7">
                  <c:v>135.92584099999999</c:v>
                </c:pt>
                <c:pt idx="8">
                  <c:v>136.22645</c:v>
                </c:pt>
                <c:pt idx="9">
                  <c:v>136.39128099999999</c:v>
                </c:pt>
                <c:pt idx="10">
                  <c:v>136.385029</c:v>
                </c:pt>
                <c:pt idx="11">
                  <c:v>136.491308</c:v>
                </c:pt>
                <c:pt idx="12">
                  <c:v>136.60324699999998</c:v>
                </c:pt>
                <c:pt idx="13">
                  <c:v>136.509985</c:v>
                </c:pt>
                <c:pt idx="14">
                  <c:v>136.96904999999998</c:v>
                </c:pt>
                <c:pt idx="15">
                  <c:v>138.36296499999997</c:v>
                </c:pt>
                <c:pt idx="16">
                  <c:v>138.741411</c:v>
                </c:pt>
                <c:pt idx="17">
                  <c:v>139.021659</c:v>
                </c:pt>
                <c:pt idx="18">
                  <c:v>139.217579</c:v>
                </c:pt>
                <c:pt idx="19">
                  <c:v>139.62223799999998</c:v>
                </c:pt>
                <c:pt idx="20">
                  <c:v>139.612483</c:v>
                </c:pt>
                <c:pt idx="21">
                  <c:v>139.41696999999999</c:v>
                </c:pt>
                <c:pt idx="22">
                  <c:v>137.971654</c:v>
                </c:pt>
                <c:pt idx="23">
                  <c:v>135.607957</c:v>
                </c:pt>
                <c:pt idx="24">
                  <c:v>134.907432</c:v>
                </c:pt>
                <c:pt idx="25">
                  <c:v>135.24951899999999</c:v>
                </c:pt>
                <c:pt idx="26">
                  <c:v>134.847714</c:v>
                </c:pt>
                <c:pt idx="27">
                  <c:v>134.26116099999999</c:v>
                </c:pt>
                <c:pt idx="28">
                  <c:v>133.8357</c:v>
                </c:pt>
                <c:pt idx="29">
                  <c:v>133.18171299999997</c:v>
                </c:pt>
                <c:pt idx="30">
                  <c:v>132.31878399999999</c:v>
                </c:pt>
                <c:pt idx="31">
                  <c:v>132.074648</c:v>
                </c:pt>
                <c:pt idx="32">
                  <c:v>131.99</c:v>
                </c:pt>
                <c:pt idx="33">
                  <c:v>131.45446399999997</c:v>
                </c:pt>
                <c:pt idx="34">
                  <c:v>131.347556</c:v>
                </c:pt>
                <c:pt idx="35">
                  <c:v>131.39140800000001</c:v>
                </c:pt>
                <c:pt idx="36">
                  <c:v>132.33000000000001</c:v>
                </c:pt>
                <c:pt idx="37">
                  <c:v>132.95441300000002</c:v>
                </c:pt>
                <c:pt idx="38">
                  <c:v>133.18821600000001</c:v>
                </c:pt>
                <c:pt idx="39">
                  <c:v>133.94999999999999</c:v>
                </c:pt>
                <c:pt idx="40">
                  <c:v>134.09445300000002</c:v>
                </c:pt>
                <c:pt idx="41">
                  <c:v>134.24</c:v>
                </c:pt>
                <c:pt idx="42">
                  <c:v>134.30000000000001</c:v>
                </c:pt>
                <c:pt idx="43">
                  <c:v>134.38999999999999</c:v>
                </c:pt>
                <c:pt idx="44">
                  <c:v>134.30053199999998</c:v>
                </c:pt>
                <c:pt idx="45">
                  <c:v>133.91452700000002</c:v>
                </c:pt>
                <c:pt idx="46">
                  <c:v>133.860963</c:v>
                </c:pt>
                <c:pt idx="47">
                  <c:v>133.72</c:v>
                </c:pt>
                <c:pt idx="48">
                  <c:v>133.81</c:v>
                </c:pt>
                <c:pt idx="49">
                  <c:v>134.14521299999998</c:v>
                </c:pt>
                <c:pt idx="50">
                  <c:v>134.36203600000002</c:v>
                </c:pt>
                <c:pt idx="51">
                  <c:v>134.76</c:v>
                </c:pt>
                <c:pt idx="52">
                  <c:v>134.81126799999998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45579</c:v>
                </c:pt>
                <c:pt idx="1">
                  <c:v>45586</c:v>
                </c:pt>
                <c:pt idx="2">
                  <c:v>45593</c:v>
                </c:pt>
                <c:pt idx="3">
                  <c:v>45600</c:v>
                </c:pt>
                <c:pt idx="4">
                  <c:v>45607</c:v>
                </c:pt>
                <c:pt idx="5">
                  <c:v>45614</c:v>
                </c:pt>
                <c:pt idx="6">
                  <c:v>45621</c:v>
                </c:pt>
                <c:pt idx="7">
                  <c:v>45628</c:v>
                </c:pt>
                <c:pt idx="8">
                  <c:v>45635</c:v>
                </c:pt>
                <c:pt idx="9">
                  <c:v>45642</c:v>
                </c:pt>
                <c:pt idx="10">
                  <c:v>45649</c:v>
                </c:pt>
                <c:pt idx="11">
                  <c:v>45656</c:v>
                </c:pt>
                <c:pt idx="12">
                  <c:v>45663</c:v>
                </c:pt>
                <c:pt idx="13">
                  <c:v>45670</c:v>
                </c:pt>
                <c:pt idx="14">
                  <c:v>45677</c:v>
                </c:pt>
                <c:pt idx="15">
                  <c:v>45684</c:v>
                </c:pt>
                <c:pt idx="16">
                  <c:v>45691</c:v>
                </c:pt>
                <c:pt idx="17">
                  <c:v>45698</c:v>
                </c:pt>
                <c:pt idx="18">
                  <c:v>45705</c:v>
                </c:pt>
                <c:pt idx="19">
                  <c:v>45712</c:v>
                </c:pt>
                <c:pt idx="20">
                  <c:v>45719</c:v>
                </c:pt>
                <c:pt idx="21">
                  <c:v>45726</c:v>
                </c:pt>
                <c:pt idx="22">
                  <c:v>45733</c:v>
                </c:pt>
                <c:pt idx="23">
                  <c:v>45740</c:v>
                </c:pt>
                <c:pt idx="24">
                  <c:v>45747</c:v>
                </c:pt>
                <c:pt idx="25">
                  <c:v>45754</c:v>
                </c:pt>
                <c:pt idx="26">
                  <c:v>45761</c:v>
                </c:pt>
                <c:pt idx="27">
                  <c:v>45768</c:v>
                </c:pt>
                <c:pt idx="28">
                  <c:v>45775</c:v>
                </c:pt>
                <c:pt idx="29">
                  <c:v>45782</c:v>
                </c:pt>
                <c:pt idx="30">
                  <c:v>45789</c:v>
                </c:pt>
                <c:pt idx="31">
                  <c:v>45796</c:v>
                </c:pt>
                <c:pt idx="32">
                  <c:v>45803</c:v>
                </c:pt>
                <c:pt idx="33">
                  <c:v>45810</c:v>
                </c:pt>
                <c:pt idx="34">
                  <c:v>45817</c:v>
                </c:pt>
                <c:pt idx="35">
                  <c:v>45824</c:v>
                </c:pt>
                <c:pt idx="36">
                  <c:v>45831</c:v>
                </c:pt>
                <c:pt idx="37">
                  <c:v>45838</c:v>
                </c:pt>
                <c:pt idx="38">
                  <c:v>45845</c:v>
                </c:pt>
                <c:pt idx="39">
                  <c:v>45852</c:v>
                </c:pt>
                <c:pt idx="40">
                  <c:v>45859</c:v>
                </c:pt>
                <c:pt idx="41">
                  <c:v>45866</c:v>
                </c:pt>
                <c:pt idx="42">
                  <c:v>45873</c:v>
                </c:pt>
                <c:pt idx="43">
                  <c:v>45880</c:v>
                </c:pt>
                <c:pt idx="44">
                  <c:v>45887</c:v>
                </c:pt>
                <c:pt idx="45">
                  <c:v>45894</c:v>
                </c:pt>
                <c:pt idx="46">
                  <c:v>45901</c:v>
                </c:pt>
                <c:pt idx="47">
                  <c:v>45908</c:v>
                </c:pt>
                <c:pt idx="48">
                  <c:v>45915</c:v>
                </c:pt>
                <c:pt idx="49">
                  <c:v>45922</c:v>
                </c:pt>
                <c:pt idx="50">
                  <c:v>45929</c:v>
                </c:pt>
                <c:pt idx="51">
                  <c:v>45936</c:v>
                </c:pt>
                <c:pt idx="52">
                  <c:v>45943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139.07519400000001</c:v>
                </c:pt>
                <c:pt idx="1">
                  <c:v>139.26096699999999</c:v>
                </c:pt>
                <c:pt idx="2">
                  <c:v>139.709745</c:v>
                </c:pt>
                <c:pt idx="3">
                  <c:v>139.84395799999999</c:v>
                </c:pt>
                <c:pt idx="4">
                  <c:v>140.13422300000002</c:v>
                </c:pt>
                <c:pt idx="5">
                  <c:v>140.48737899999998</c:v>
                </c:pt>
                <c:pt idx="6">
                  <c:v>141.40484000000001</c:v>
                </c:pt>
                <c:pt idx="7">
                  <c:v>142.04014499999997</c:v>
                </c:pt>
                <c:pt idx="8">
                  <c:v>142.48728700000001</c:v>
                </c:pt>
                <c:pt idx="9">
                  <c:v>142.70911500000003</c:v>
                </c:pt>
                <c:pt idx="10">
                  <c:v>142.848073</c:v>
                </c:pt>
                <c:pt idx="11">
                  <c:v>142.98101699999998</c:v>
                </c:pt>
                <c:pt idx="12">
                  <c:v>143.295242</c:v>
                </c:pt>
                <c:pt idx="13">
                  <c:v>143.32843099999999</c:v>
                </c:pt>
                <c:pt idx="14">
                  <c:v>144.26750099999998</c:v>
                </c:pt>
                <c:pt idx="15">
                  <c:v>145.574793</c:v>
                </c:pt>
                <c:pt idx="16">
                  <c:v>146.13087400000001</c:v>
                </c:pt>
                <c:pt idx="17">
                  <c:v>146.29333200000002</c:v>
                </c:pt>
                <c:pt idx="18">
                  <c:v>146.44771800000001</c:v>
                </c:pt>
                <c:pt idx="19">
                  <c:v>146.82192700000002</c:v>
                </c:pt>
                <c:pt idx="20">
                  <c:v>146.884027</c:v>
                </c:pt>
                <c:pt idx="21">
                  <c:v>146.57529</c:v>
                </c:pt>
                <c:pt idx="22">
                  <c:v>145.38482700000003</c:v>
                </c:pt>
                <c:pt idx="23">
                  <c:v>143.07308</c:v>
                </c:pt>
                <c:pt idx="24">
                  <c:v>142.255009</c:v>
                </c:pt>
                <c:pt idx="25">
                  <c:v>142.54169199999998</c:v>
                </c:pt>
                <c:pt idx="26">
                  <c:v>141.97461799999999</c:v>
                </c:pt>
                <c:pt idx="27">
                  <c:v>141.44217399999999</c:v>
                </c:pt>
                <c:pt idx="28">
                  <c:v>140.81097600000001</c:v>
                </c:pt>
                <c:pt idx="29">
                  <c:v>140.05547999999999</c:v>
                </c:pt>
                <c:pt idx="30">
                  <c:v>139.19787699999998</c:v>
                </c:pt>
                <c:pt idx="31">
                  <c:v>138.57350100000002</c:v>
                </c:pt>
                <c:pt idx="32">
                  <c:v>138.37</c:v>
                </c:pt>
                <c:pt idx="33">
                  <c:v>138.08744300000001</c:v>
                </c:pt>
                <c:pt idx="34">
                  <c:v>137.53903200000002</c:v>
                </c:pt>
                <c:pt idx="35">
                  <c:v>137.542314</c:v>
                </c:pt>
                <c:pt idx="36">
                  <c:v>139.03</c:v>
                </c:pt>
                <c:pt idx="37">
                  <c:v>140.26409099999998</c:v>
                </c:pt>
                <c:pt idx="38">
                  <c:v>140.57684799999998</c:v>
                </c:pt>
                <c:pt idx="39">
                  <c:v>141.1</c:v>
                </c:pt>
                <c:pt idx="40">
                  <c:v>141.850977</c:v>
                </c:pt>
                <c:pt idx="41">
                  <c:v>142</c:v>
                </c:pt>
                <c:pt idx="42">
                  <c:v>142.13</c:v>
                </c:pt>
                <c:pt idx="43">
                  <c:v>142.49</c:v>
                </c:pt>
                <c:pt idx="44">
                  <c:v>142.49</c:v>
                </c:pt>
                <c:pt idx="45">
                  <c:v>141.917306</c:v>
                </c:pt>
                <c:pt idx="46">
                  <c:v>141.65410799999998</c:v>
                </c:pt>
                <c:pt idx="47">
                  <c:v>141.58000000000001</c:v>
                </c:pt>
                <c:pt idx="48">
                  <c:v>141.69</c:v>
                </c:pt>
                <c:pt idx="49">
                  <c:v>142.024261</c:v>
                </c:pt>
                <c:pt idx="50">
                  <c:v>142.23597000000001</c:v>
                </c:pt>
                <c:pt idx="51">
                  <c:v>142.91999999999999</c:v>
                </c:pt>
                <c:pt idx="52">
                  <c:v>142.98682199999999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5943"/>
          <c:min val="44117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134.81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142.99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33640" y="1034474"/>
          <a:ext cx="424910" cy="537480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709976" y="1905692"/>
          <a:ext cx="476235" cy="520031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7037" y="578828"/>
          <a:ext cx="172602" cy="3177531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22376"/>
          <a:ext cx="1245306" cy="1612424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142.99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03917"/>
          <a:ext cx="1254003" cy="1692587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134.81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395341"/>
          <a:ext cx="323462" cy="3809854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5" totalsRowShown="0" headerRowDxfId="17" dataDxfId="16">
  <autoFilter ref="A8:K1175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7</v>
      </c>
      <c r="B3" s="67">
        <f>Highlights!E6+1</f>
        <v>45944</v>
      </c>
      <c r="C3" s="30"/>
      <c r="E3" s="4"/>
      <c r="F3" s="4"/>
      <c r="G3" s="4"/>
    </row>
    <row r="4" spans="1:25" s="28" customFormat="1" ht="18" customHeight="1" x14ac:dyDescent="0.25">
      <c r="A4" s="66" t="s">
        <v>8</v>
      </c>
      <c r="B4" s="65" t="str">
        <f>"New data for week commencing "&amp;TEXT(Highlights!E6,"dd mmmm yyyy")</f>
        <v>New data for week commencing 13 October 2025</v>
      </c>
      <c r="C4" s="32"/>
      <c r="E4" s="19"/>
      <c r="F4" s="19"/>
      <c r="G4" s="19"/>
    </row>
    <row r="5" spans="1:25" s="28" customFormat="1" ht="18" customHeight="1" x14ac:dyDescent="0.25">
      <c r="A5" s="66" t="s">
        <v>9</v>
      </c>
      <c r="B5" s="67">
        <f>B3+7</f>
        <v>45951</v>
      </c>
      <c r="C5" s="32"/>
      <c r="E5" s="19"/>
      <c r="F5" s="19"/>
      <c r="G5" s="19"/>
    </row>
    <row r="6" spans="1:25" s="28" customFormat="1" ht="36" customHeight="1" x14ac:dyDescent="0.35">
      <c r="A6" s="7" t="s">
        <v>10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102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11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103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12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13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14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104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121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15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16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120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108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105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17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107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18</v>
      </c>
      <c r="B1" s="4"/>
    </row>
    <row r="2" spans="1:13" ht="18" customHeight="1" x14ac:dyDescent="0.35">
      <c r="A2" s="59" t="s">
        <v>19</v>
      </c>
      <c r="B2" s="4"/>
    </row>
    <row r="3" spans="1:13" ht="18" customHeight="1" x14ac:dyDescent="0.35">
      <c r="A3" s="59" t="s">
        <v>20</v>
      </c>
      <c r="B3" s="4"/>
    </row>
    <row r="4" spans="1:13" s="28" customFormat="1" ht="18" customHeight="1" x14ac:dyDescent="0.25">
      <c r="A4" s="38" t="s">
        <v>21</v>
      </c>
      <c r="B4" s="60" t="s">
        <v>22</v>
      </c>
      <c r="C4" s="33"/>
      <c r="E4" s="19"/>
      <c r="F4" s="19"/>
      <c r="G4" s="19"/>
    </row>
    <row r="5" spans="1:13" s="28" customFormat="1" ht="18" customHeight="1" x14ac:dyDescent="0.25">
      <c r="A5" s="33" t="s">
        <v>23</v>
      </c>
      <c r="B5" s="23" t="s">
        <v>24</v>
      </c>
      <c r="C5" s="19"/>
      <c r="E5" s="19"/>
      <c r="F5" s="19"/>
      <c r="G5" s="19"/>
    </row>
    <row r="6" spans="1:13" ht="18" customHeight="1" x14ac:dyDescent="0.25">
      <c r="A6" s="19" t="s">
        <v>110</v>
      </c>
      <c r="B6" s="22" t="s">
        <v>27</v>
      </c>
    </row>
    <row r="7" spans="1:13" s="28" customFormat="1" ht="18" customHeight="1" x14ac:dyDescent="0.25">
      <c r="A7" s="19" t="s">
        <v>25</v>
      </c>
      <c r="B7" s="22" t="s">
        <v>25</v>
      </c>
      <c r="C7" s="19"/>
      <c r="E7" s="19"/>
      <c r="F7" s="19"/>
      <c r="G7" s="19"/>
    </row>
    <row r="8" spans="1:13" ht="18" customHeight="1" x14ac:dyDescent="0.25">
      <c r="A8" s="19" t="s">
        <v>26</v>
      </c>
      <c r="B8" s="22" t="s">
        <v>26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6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109</v>
      </c>
      <c r="E6" s="84">
        <f>MAX(Data!A:A)</f>
        <v>45943</v>
      </c>
    </row>
    <row r="7" spans="1:8" x14ac:dyDescent="0.35">
      <c r="B7" s="43"/>
      <c r="D7" s="85" t="s">
        <v>28</v>
      </c>
      <c r="E7" s="86">
        <f>'Cover Sheet'!B3</f>
        <v>45944</v>
      </c>
    </row>
    <row r="24" spans="2:9" x14ac:dyDescent="0.35">
      <c r="B24" s="44" t="s">
        <v>29</v>
      </c>
      <c r="C24" s="45"/>
      <c r="D24" s="46"/>
      <c r="G24" s="44" t="s">
        <v>29</v>
      </c>
      <c r="H24" s="45"/>
      <c r="I24" s="46"/>
    </row>
    <row r="25" spans="2:9" x14ac:dyDescent="0.35">
      <c r="B25" s="47">
        <f>chart_data!L4</f>
        <v>5.1267999999993208E-2</v>
      </c>
      <c r="C25" s="48" t="s">
        <v>30</v>
      </c>
      <c r="D25" s="49"/>
      <c r="G25" s="47">
        <f>chart_data!O4</f>
        <v>6.6822000000001935E-2</v>
      </c>
      <c r="H25" s="48" t="s">
        <v>30</v>
      </c>
      <c r="I25" s="49"/>
    </row>
    <row r="27" spans="2:9" x14ac:dyDescent="0.35">
      <c r="B27" s="44" t="s">
        <v>31</v>
      </c>
      <c r="C27" s="45"/>
      <c r="D27" s="46"/>
      <c r="G27" s="44" t="s">
        <v>31</v>
      </c>
      <c r="H27" s="45"/>
      <c r="I27" s="46"/>
    </row>
    <row r="28" spans="2:9" x14ac:dyDescent="0.35">
      <c r="B28" s="47">
        <f>chart_data!M4</f>
        <v>0.95000699999999938</v>
      </c>
      <c r="C28" s="48" t="s">
        <v>30</v>
      </c>
      <c r="D28" s="49"/>
      <c r="G28" s="47">
        <f>chart_data!P4</f>
        <v>3.911627999999979</v>
      </c>
      <c r="H28" s="48" t="s">
        <v>30</v>
      </c>
      <c r="I28" s="49"/>
    </row>
    <row r="31" spans="2:9" x14ac:dyDescent="0.35">
      <c r="B31" s="19"/>
      <c r="C31" s="50" t="s">
        <v>32</v>
      </c>
      <c r="D31" s="19"/>
      <c r="E31" s="50" t="s">
        <v>33</v>
      </c>
      <c r="F31" s="106" t="s">
        <v>34</v>
      </c>
      <c r="G31" s="107"/>
      <c r="H31" s="50" t="s">
        <v>35</v>
      </c>
      <c r="I31" s="50"/>
    </row>
    <row r="32" spans="2:9" x14ac:dyDescent="0.35">
      <c r="B32" s="19" t="s">
        <v>36</v>
      </c>
      <c r="C32" s="52">
        <f>(chart_data!K4/1.2)-duty_rate_current_ULSP</f>
        <v>59.392723333333322</v>
      </c>
      <c r="D32" s="19"/>
      <c r="E32" s="50">
        <v>52.95</v>
      </c>
      <c r="F32" s="105">
        <f>chart_data!K4-chart_data!K4/1.2</f>
        <v>22.468544666666659</v>
      </c>
      <c r="G32" s="105"/>
      <c r="H32" s="53">
        <f>SUM(C32:G32)</f>
        <v>134.81126799999998</v>
      </c>
      <c r="I32" s="51" t="s">
        <v>37</v>
      </c>
    </row>
    <row r="33" spans="2:9" x14ac:dyDescent="0.35">
      <c r="B33" s="19" t="s">
        <v>38</v>
      </c>
      <c r="C33" s="52">
        <f>(chart_data!N4/1.2)-duty_rate_current_ULSD</f>
        <v>66.205684999999988</v>
      </c>
      <c r="D33" s="19"/>
      <c r="E33" s="50">
        <v>52.95</v>
      </c>
      <c r="F33" s="105">
        <f>chart_data!N4-chart_data!N4/1.2</f>
        <v>23.831136999999998</v>
      </c>
      <c r="G33" s="105"/>
      <c r="H33" s="53">
        <f>SUM(C33:G33)</f>
        <v>142.98682199999999</v>
      </c>
      <c r="I33" s="51" t="s">
        <v>37</v>
      </c>
    </row>
    <row r="61" spans="1:1" x14ac:dyDescent="0.35">
      <c r="A61" s="87" t="s">
        <v>39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9" activePane="bottomLeft" state="frozen"/>
      <selection activeCell="A7" sqref="A7"/>
      <selection pane="bottomLeft" activeCell="A1169" sqref="A1169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63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3</v>
      </c>
      <c r="B6" s="61"/>
      <c r="C6" s="61"/>
      <c r="D6" s="61"/>
      <c r="E6" s="62"/>
    </row>
    <row r="7" spans="1:11" ht="18" customHeight="1" x14ac:dyDescent="0.35">
      <c r="A7" s="25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5</v>
      </c>
      <c r="B8" s="40" t="s">
        <v>64</v>
      </c>
      <c r="C8" s="40" t="s">
        <v>65</v>
      </c>
      <c r="D8" s="40" t="s">
        <v>66</v>
      </c>
      <c r="E8" s="40" t="s">
        <v>67</v>
      </c>
      <c r="F8" s="40" t="s">
        <v>68</v>
      </c>
      <c r="G8" s="40" t="s">
        <v>69</v>
      </c>
      <c r="H8" s="40" t="s">
        <v>70</v>
      </c>
      <c r="I8" s="40" t="s">
        <v>71</v>
      </c>
      <c r="J8" s="40" t="s">
        <v>72</v>
      </c>
      <c r="K8" s="40" t="s">
        <v>73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5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>IF(ABS(G1174-G1173)&lt;0.05,0,G1174-G1173)</f>
        <v>0.6840299999999786</v>
      </c>
      <c r="I1174" s="75">
        <f t="shared" ref="I1174" si="276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>IF(ABS(B1175-B1174)&lt;0.05,0,B1175-B1174)</f>
        <v>5.1267999999993208E-2</v>
      </c>
      <c r="D1175" s="75">
        <f t="shared" ref="D1175" si="277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>IF(ABS(G1175-G1174)&lt;0.05,0,G1175-G1174)</f>
        <v>6.6822000000001935E-2</v>
      </c>
      <c r="I1175" s="75">
        <f t="shared" ref="I1175" si="278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/>
      <c r="B1176" s="74"/>
      <c r="C1176" s="75"/>
      <c r="D1176" s="75"/>
      <c r="E1176" s="74"/>
      <c r="F1176" s="74"/>
      <c r="G1176" s="74"/>
      <c r="H1176" s="75"/>
      <c r="I1176" s="75"/>
      <c r="J1176" s="74"/>
      <c r="K1176" s="74"/>
    </row>
    <row r="1177" spans="1:11" ht="14" x14ac:dyDescent="0.25">
      <c r="A1177" s="77"/>
      <c r="B1177" s="74"/>
      <c r="C1177" s="75"/>
      <c r="D1177" s="75"/>
      <c r="E1177" s="74"/>
      <c r="F1177" s="74"/>
      <c r="G1177" s="74"/>
      <c r="H1177" s="75"/>
      <c r="I1177" s="75"/>
      <c r="J1177" s="74"/>
      <c r="K1177" s="74"/>
    </row>
    <row r="1178" spans="1:11" ht="14" x14ac:dyDescent="0.25">
      <c r="A1178" s="77"/>
      <c r="B1178" s="74"/>
      <c r="C1178" s="75"/>
      <c r="D1178" s="75"/>
      <c r="E1178" s="74"/>
      <c r="F1178" s="74"/>
      <c r="G1178" s="74"/>
      <c r="H1178" s="75"/>
      <c r="I1178" s="75"/>
      <c r="J1178" s="74"/>
      <c r="K1178" s="74"/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52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39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53</v>
      </c>
    </row>
    <row r="2" spans="1:4" ht="18" customHeight="1" x14ac:dyDescent="0.25">
      <c r="A2" s="19" t="s">
        <v>54</v>
      </c>
    </row>
    <row r="3" spans="1:4" ht="18" customHeight="1" x14ac:dyDescent="0.25">
      <c r="A3" s="19" t="s">
        <v>113</v>
      </c>
    </row>
    <row r="4" spans="1:4" ht="18" customHeight="1" x14ac:dyDescent="0.25">
      <c r="A4" s="19" t="s">
        <v>114</v>
      </c>
    </row>
    <row r="5" spans="1:4" ht="18" customHeight="1" x14ac:dyDescent="0.25">
      <c r="A5" s="24" t="s">
        <v>118</v>
      </c>
    </row>
    <row r="6" spans="1:4" ht="18" customHeight="1" x14ac:dyDescent="0.25">
      <c r="A6" s="98" t="s">
        <v>115</v>
      </c>
    </row>
    <row r="7" spans="1:4" ht="18" customHeight="1" x14ac:dyDescent="0.25">
      <c r="A7" s="24" t="s">
        <v>116</v>
      </c>
    </row>
    <row r="8" spans="1:4" ht="18" customHeight="1" x14ac:dyDescent="0.25">
      <c r="A8" s="24" t="s">
        <v>117</v>
      </c>
    </row>
    <row r="9" spans="1:4" ht="18" customHeight="1" x14ac:dyDescent="0.25">
      <c r="A9" s="19" t="s">
        <v>119</v>
      </c>
      <c r="B9"/>
    </row>
    <row r="10" spans="1:4" ht="18" customHeight="1" x14ac:dyDescent="0.25">
      <c r="A10" s="58" t="s">
        <v>55</v>
      </c>
      <c r="B10"/>
    </row>
    <row r="11" spans="1:4" ht="18" customHeight="1" x14ac:dyDescent="0.25">
      <c r="A11" s="33" t="s">
        <v>56</v>
      </c>
    </row>
    <row r="12" spans="1:4" ht="18" customHeight="1" x14ac:dyDescent="0.25">
      <c r="A12" s="20" t="s">
        <v>57</v>
      </c>
    </row>
    <row r="13" spans="1:4" ht="18" customHeight="1" x14ac:dyDescent="0.25">
      <c r="A13" s="20" t="s">
        <v>58</v>
      </c>
    </row>
    <row r="14" spans="1:4" ht="18" customHeight="1" x14ac:dyDescent="0.35">
      <c r="A14" s="1" t="s">
        <v>59</v>
      </c>
      <c r="B14" s="14"/>
      <c r="C14" s="2"/>
      <c r="D14" s="2"/>
    </row>
    <row r="15" spans="1:4" s="69" customFormat="1" ht="18" customHeight="1" x14ac:dyDescent="0.25">
      <c r="A15" s="71" t="s">
        <v>40</v>
      </c>
      <c r="B15" s="72" t="s">
        <v>60</v>
      </c>
      <c r="C15" s="70"/>
      <c r="D15" s="70"/>
    </row>
    <row r="16" spans="1:4" s="69" customFormat="1" ht="18" customHeight="1" x14ac:dyDescent="0.25">
      <c r="A16" s="70" t="s">
        <v>41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42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43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44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45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46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47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48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49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50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51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61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39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B704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111</v>
      </c>
      <c r="B1" s="31"/>
      <c r="C1" s="31"/>
      <c r="D1" s="28"/>
      <c r="E1" s="28"/>
      <c r="F1" s="28"/>
      <c r="G1" s="31" t="s">
        <v>112</v>
      </c>
      <c r="H1" s="28"/>
      <c r="I1" s="28"/>
      <c r="J1" s="28"/>
      <c r="K1" s="31" t="s">
        <v>74</v>
      </c>
      <c r="L1" s="31"/>
      <c r="M1" s="31"/>
      <c r="N1" s="93"/>
      <c r="O1" s="93"/>
      <c r="P1" s="93"/>
      <c r="Q1" s="93"/>
      <c r="R1" s="28"/>
      <c r="S1" s="31" t="s">
        <v>75</v>
      </c>
      <c r="T1" s="28"/>
    </row>
    <row r="2" spans="1:20" ht="32.15" customHeight="1" x14ac:dyDescent="0.25">
      <c r="A2" s="33"/>
      <c r="B2" s="31" t="s">
        <v>76</v>
      </c>
      <c r="C2" s="94"/>
      <c r="D2" s="31" t="s">
        <v>77</v>
      </c>
      <c r="E2" s="28"/>
      <c r="F2" s="28"/>
      <c r="G2" s="38" t="s">
        <v>78</v>
      </c>
      <c r="H2" s="31" t="s">
        <v>76</v>
      </c>
      <c r="I2" s="94"/>
      <c r="J2" s="94"/>
      <c r="K2" s="31" t="s">
        <v>76</v>
      </c>
      <c r="L2" s="31"/>
      <c r="M2" s="31"/>
      <c r="N2" s="93"/>
      <c r="O2" s="93"/>
      <c r="P2" s="93"/>
      <c r="Q2" s="93"/>
      <c r="R2" s="28"/>
      <c r="S2" s="31" t="s">
        <v>79</v>
      </c>
      <c r="T2" s="28"/>
    </row>
    <row r="3" spans="1:20" ht="32.15" customHeight="1" x14ac:dyDescent="0.25">
      <c r="A3" s="38" t="s">
        <v>5</v>
      </c>
      <c r="B3" s="95" t="s">
        <v>36</v>
      </c>
      <c r="C3" s="95" t="s">
        <v>38</v>
      </c>
      <c r="D3" s="28"/>
      <c r="E3" s="28"/>
      <c r="F3" s="28"/>
      <c r="G3" s="38"/>
      <c r="H3" s="95" t="s">
        <v>36</v>
      </c>
      <c r="I3" s="95" t="s">
        <v>38</v>
      </c>
      <c r="J3" s="95"/>
      <c r="K3" s="95" t="s">
        <v>36</v>
      </c>
      <c r="L3" s="96" t="s">
        <v>80</v>
      </c>
      <c r="M3" s="96" t="s">
        <v>81</v>
      </c>
      <c r="N3" s="95" t="s">
        <v>38</v>
      </c>
      <c r="O3" s="96" t="s">
        <v>80</v>
      </c>
      <c r="P3" s="96" t="s">
        <v>81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45579</v>
      </c>
      <c r="B4" s="8">
        <f>INDEX(Data!B:B,MATCH(MAX(Data!$A:$A),Data!$A:$A,0)-$D4)</f>
        <v>133.86126099999998</v>
      </c>
      <c r="C4" s="8">
        <f>INDEX(Data!G:G,MATCH(MAX(Data!$A:$A),Data!$A:$A,0)-$D4)</f>
        <v>139.07519400000001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134.81126799999998</v>
      </c>
      <c r="L4" s="15">
        <f>INDEX(Data!C:C,MATCH(MAX(Data!$A:$A),Data!$A:$A,0))</f>
        <v>5.1267999999993208E-2</v>
      </c>
      <c r="M4" s="15">
        <f>INDEX(Data!D:D,MATCH(MAX(Data!$A:$A),Data!$A:$A,0))</f>
        <v>0.95000699999999938</v>
      </c>
      <c r="N4" s="13">
        <f>INDEX(Data!G:G,MATCH(MAX(Data!$A:$A),Data!$A:$A,0))</f>
        <v>142.98682199999999</v>
      </c>
      <c r="O4" s="15">
        <f>INDEX(Data!H:H,MATCH(MAX(Data!$A:$A),Data!$A:$A,0))</f>
        <v>6.6822000000001935E-2</v>
      </c>
      <c r="P4" s="15">
        <f>INDEX(Data!I:I,MATCH(MAX(Data!$A:$A),Data!$A:$A,0))</f>
        <v>3.911627999999979</v>
      </c>
      <c r="Q4" s="5"/>
      <c r="S4" s="11" t="s">
        <v>82</v>
      </c>
      <c r="T4" s="11" t="s">
        <v>83</v>
      </c>
    </row>
    <row r="5" spans="1:20" ht="15.5" x14ac:dyDescent="0.35">
      <c r="A5" s="9">
        <f>INDEX(Data!A:A,MATCH(MAX(Data!$A:$A),Data!$A:$A,0)-$D5)</f>
        <v>45586</v>
      </c>
      <c r="B5" s="8">
        <f>INDEX(Data!B:B,MATCH(MAX(Data!$A:$A),Data!$A:$A,0)-$D5)</f>
        <v>133.98826600000001</v>
      </c>
      <c r="C5" s="8">
        <f>INDEX(Data!G:G,MATCH(MAX(Data!$A:$A),Data!$A:$A,0)-$D5)</f>
        <v>139.26096699999999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84</v>
      </c>
      <c r="T5" s="11" t="s">
        <v>85</v>
      </c>
    </row>
    <row r="6" spans="1:20" ht="15.5" x14ac:dyDescent="0.35">
      <c r="A6" s="9">
        <f>INDEX(Data!A:A,MATCH(MAX(Data!$A:$A),Data!$A:$A,0)-$D6)</f>
        <v>45593</v>
      </c>
      <c r="B6" s="8">
        <f>INDEX(Data!B:B,MATCH(MAX(Data!$A:$A),Data!$A:$A,0)-$D6)</f>
        <v>134.413331</v>
      </c>
      <c r="C6" s="8">
        <f>INDEX(Data!G:G,MATCH(MAX(Data!$A:$A),Data!$A:$A,0)-$D6)</f>
        <v>139.709745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86</v>
      </c>
      <c r="T6" s="11" t="str">
        <f>INDEX($T$17:$T$28,MONTH(MIN(A:A)))</f>
        <v>October</v>
      </c>
    </row>
    <row r="7" spans="1:20" ht="15.5" x14ac:dyDescent="0.35">
      <c r="A7" s="9">
        <f>INDEX(Data!A:A,MATCH(MAX(Data!$A:$A),Data!$A:$A,0)-$D7)</f>
        <v>45600</v>
      </c>
      <c r="B7" s="8">
        <f>INDEX(Data!B:B,MATCH(MAX(Data!$A:$A),Data!$A:$A,0)-$D7)</f>
        <v>134.410302</v>
      </c>
      <c r="C7" s="8">
        <f>INDEX(Data!G:G,MATCH(MAX(Data!$A:$A),Data!$A:$A,0)-$D7)</f>
        <v>139.84395799999999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84</v>
      </c>
      <c r="T7" s="11"/>
    </row>
    <row r="8" spans="1:20" ht="15.5" x14ac:dyDescent="0.35">
      <c r="A8" s="9">
        <f>INDEX(Data!A:A,MATCH(MAX(Data!$A:$A),Data!$A:$A,0)-$D8)</f>
        <v>45607</v>
      </c>
      <c r="B8" s="8">
        <f>INDEX(Data!B:B,MATCH(MAX(Data!$A:$A),Data!$A:$A,0)-$D8)</f>
        <v>134.59466</v>
      </c>
      <c r="C8" s="8">
        <f>INDEX(Data!G:G,MATCH(MAX(Data!$A:$A),Data!$A:$A,0)-$D8)</f>
        <v>140.13422300000002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87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45614</v>
      </c>
      <c r="B9" s="8">
        <f>INDEX(Data!B:B,MATCH(MAX(Data!$A:$A),Data!$A:$A,0)-$D9)</f>
        <v>134.848432</v>
      </c>
      <c r="C9" s="8">
        <f>INDEX(Data!G:G,MATCH(MAX(Data!$A:$A),Data!$A:$A,0)-$D9)</f>
        <v>140.48737899999998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88</v>
      </c>
      <c r="T9" s="11" t="str">
        <f>DAY(MAX(A:A))&amp;" "</f>
        <v xml:space="preserve">13 </v>
      </c>
    </row>
    <row r="10" spans="1:20" ht="15.5" x14ac:dyDescent="0.35">
      <c r="A10" s="9">
        <f>INDEX(Data!A:A,MATCH(MAX(Data!$A:$A),Data!$A:$A,0)-$D10)</f>
        <v>45621</v>
      </c>
      <c r="B10" s="8">
        <f>INDEX(Data!B:B,MATCH(MAX(Data!$A:$A),Data!$A:$A,0)-$D10)</f>
        <v>135.36596</v>
      </c>
      <c r="C10" s="8">
        <f>INDEX(Data!G:G,MATCH(MAX(Data!$A:$A),Data!$A:$A,0)-$D10)</f>
        <v>141.40484000000001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86</v>
      </c>
      <c r="T10" s="11" t="str">
        <f>INDEX($T$17:$T$28,MONTH(MAX(A:A)))</f>
        <v>October</v>
      </c>
    </row>
    <row r="11" spans="1:20" ht="15.5" x14ac:dyDescent="0.35">
      <c r="A11" s="9">
        <f>INDEX(Data!A:A,MATCH(MAX(Data!$A:$A),Data!$A:$A,0)-$D11)</f>
        <v>45628</v>
      </c>
      <c r="B11" s="8">
        <f>INDEX(Data!B:B,MATCH(MAX(Data!$A:$A),Data!$A:$A,0)-$D11)</f>
        <v>135.92584099999999</v>
      </c>
      <c r="C11" s="8">
        <f>INDEX(Data!G:G,MATCH(MAX(Data!$A:$A),Data!$A:$A,0)-$D11)</f>
        <v>142.04014499999997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84</v>
      </c>
      <c r="T11" s="11" t="s">
        <v>85</v>
      </c>
    </row>
    <row r="12" spans="1:20" ht="15.5" x14ac:dyDescent="0.35">
      <c r="A12" s="9">
        <f>INDEX(Data!A:A,MATCH(MAX(Data!$A:$A),Data!$A:$A,0)-$D12)</f>
        <v>45635</v>
      </c>
      <c r="B12" s="8">
        <f>INDEX(Data!B:B,MATCH(MAX(Data!$A:$A),Data!$A:$A,0)-$D12)</f>
        <v>136.22645</v>
      </c>
      <c r="C12" s="8">
        <f>INDEX(Data!G:G,MATCH(MAX(Data!$A:$A),Data!$A:$A,0)-$D12)</f>
        <v>142.48728700000001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87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45642</v>
      </c>
      <c r="B13" s="8">
        <f>INDEX(Data!B:B,MATCH(MAX(Data!$A:$A),Data!$A:$A,0)-$D13)</f>
        <v>136.39128099999999</v>
      </c>
      <c r="C13" s="8">
        <f>INDEX(Data!G:G,MATCH(MAX(Data!$A:$A),Data!$A:$A,0)-$D13)</f>
        <v>142.70911500000003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45649</v>
      </c>
      <c r="B14" s="8">
        <f>INDEX(Data!B:B,MATCH(MAX(Data!$A:$A),Data!$A:$A,0)-$D14)</f>
        <v>136.385029</v>
      </c>
      <c r="C14" s="8">
        <f>INDEX(Data!G:G,MATCH(MAX(Data!$A:$A),Data!$A:$A,0)-$D14)</f>
        <v>142.848073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13 October 2025</v>
      </c>
      <c r="T14" s="4"/>
    </row>
    <row r="15" spans="1:20" ht="15.5" x14ac:dyDescent="0.35">
      <c r="A15" s="9">
        <f>INDEX(Data!A:A,MATCH(MAX(Data!$A:$A),Data!$A:$A,0)-$D15)</f>
        <v>45656</v>
      </c>
      <c r="B15" s="8">
        <f>INDEX(Data!B:B,MATCH(MAX(Data!$A:$A),Data!$A:$A,0)-$D15)</f>
        <v>136.491308</v>
      </c>
      <c r="C15" s="8">
        <f>INDEX(Data!G:G,MATCH(MAX(Data!$A:$A),Data!$A:$A,0)-$D15)</f>
        <v>142.98101699999998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45663</v>
      </c>
      <c r="B16" s="8">
        <f>INDEX(Data!B:B,MATCH(MAX(Data!$A:$A),Data!$A:$A,0)-$D16)</f>
        <v>136.60324699999998</v>
      </c>
      <c r="C16" s="8">
        <f>INDEX(Data!G:G,MATCH(MAX(Data!$A:$A),Data!$A:$A,0)-$D16)</f>
        <v>143.295242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89</v>
      </c>
      <c r="T16" s="4"/>
    </row>
    <row r="17" spans="1:20" ht="15.5" x14ac:dyDescent="0.35">
      <c r="A17" s="9">
        <f>INDEX(Data!A:A,MATCH(MAX(Data!$A:$A),Data!$A:$A,0)-$D17)</f>
        <v>45670</v>
      </c>
      <c r="B17" s="8">
        <f>INDEX(Data!B:B,MATCH(MAX(Data!$A:$A),Data!$A:$A,0)-$D17)</f>
        <v>136.509985</v>
      </c>
      <c r="C17" s="8">
        <f>INDEX(Data!G:G,MATCH(MAX(Data!$A:$A),Data!$A:$A,0)-$D17)</f>
        <v>143.32843099999999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90</v>
      </c>
    </row>
    <row r="18" spans="1:20" ht="15.5" x14ac:dyDescent="0.35">
      <c r="A18" s="9">
        <f>INDEX(Data!A:A,MATCH(MAX(Data!$A:$A),Data!$A:$A,0)-$D18)</f>
        <v>45677</v>
      </c>
      <c r="B18" s="8">
        <f>INDEX(Data!B:B,MATCH(MAX(Data!$A:$A),Data!$A:$A,0)-$D18)</f>
        <v>136.96904999999998</v>
      </c>
      <c r="C18" s="8">
        <f>INDEX(Data!G:G,MATCH(MAX(Data!$A:$A),Data!$A:$A,0)-$D18)</f>
        <v>144.26750099999998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91</v>
      </c>
    </row>
    <row r="19" spans="1:20" ht="15.5" x14ac:dyDescent="0.35">
      <c r="A19" s="9">
        <f>INDEX(Data!A:A,MATCH(MAX(Data!$A:$A),Data!$A:$A,0)-$D19)</f>
        <v>45684</v>
      </c>
      <c r="B19" s="8">
        <f>INDEX(Data!B:B,MATCH(MAX(Data!$A:$A),Data!$A:$A,0)-$D19)</f>
        <v>138.36296499999997</v>
      </c>
      <c r="C19" s="8">
        <f>INDEX(Data!G:G,MATCH(MAX(Data!$A:$A),Data!$A:$A,0)-$D19)</f>
        <v>145.574793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92</v>
      </c>
    </row>
    <row r="20" spans="1:20" ht="15.5" x14ac:dyDescent="0.35">
      <c r="A20" s="9">
        <f>INDEX(Data!A:A,MATCH(MAX(Data!$A:$A),Data!$A:$A,0)-$D20)</f>
        <v>45691</v>
      </c>
      <c r="B20" s="8">
        <f>INDEX(Data!B:B,MATCH(MAX(Data!$A:$A),Data!$A:$A,0)-$D20)</f>
        <v>138.741411</v>
      </c>
      <c r="C20" s="8">
        <f>INDEX(Data!G:G,MATCH(MAX(Data!$A:$A),Data!$A:$A,0)-$D20)</f>
        <v>146.13087400000001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93</v>
      </c>
    </row>
    <row r="21" spans="1:20" ht="15.5" x14ac:dyDescent="0.35">
      <c r="A21" s="9">
        <f>INDEX(Data!A:A,MATCH(MAX(Data!$A:$A),Data!$A:$A,0)-$D21)</f>
        <v>45698</v>
      </c>
      <c r="B21" s="8">
        <f>INDEX(Data!B:B,MATCH(MAX(Data!$A:$A),Data!$A:$A,0)-$D21)</f>
        <v>139.021659</v>
      </c>
      <c r="C21" s="8">
        <f>INDEX(Data!G:G,MATCH(MAX(Data!$A:$A),Data!$A:$A,0)-$D21)</f>
        <v>146.29333200000002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94</v>
      </c>
    </row>
    <row r="22" spans="1:20" ht="15.5" x14ac:dyDescent="0.35">
      <c r="A22" s="9">
        <f>INDEX(Data!A:A,MATCH(MAX(Data!$A:$A),Data!$A:$A,0)-$D22)</f>
        <v>45705</v>
      </c>
      <c r="B22" s="8">
        <f>INDEX(Data!B:B,MATCH(MAX(Data!$A:$A),Data!$A:$A,0)-$D22)</f>
        <v>139.217579</v>
      </c>
      <c r="C22" s="8">
        <f>INDEX(Data!G:G,MATCH(MAX(Data!$A:$A),Data!$A:$A,0)-$D22)</f>
        <v>146.44771800000001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95</v>
      </c>
    </row>
    <row r="23" spans="1:20" ht="15.5" x14ac:dyDescent="0.35">
      <c r="A23" s="9">
        <f>INDEX(Data!A:A,MATCH(MAX(Data!$A:$A),Data!$A:$A,0)-$D23)</f>
        <v>45712</v>
      </c>
      <c r="B23" s="8">
        <f>INDEX(Data!B:B,MATCH(MAX(Data!$A:$A),Data!$A:$A,0)-$D23)</f>
        <v>139.62223799999998</v>
      </c>
      <c r="C23" s="8">
        <f>INDEX(Data!G:G,MATCH(MAX(Data!$A:$A),Data!$A:$A,0)-$D23)</f>
        <v>146.82192700000002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96</v>
      </c>
    </row>
    <row r="24" spans="1:20" ht="15.5" x14ac:dyDescent="0.35">
      <c r="A24" s="9">
        <f>INDEX(Data!A:A,MATCH(MAX(Data!$A:$A),Data!$A:$A,0)-$D24)</f>
        <v>45719</v>
      </c>
      <c r="B24" s="8">
        <f>INDEX(Data!B:B,MATCH(MAX(Data!$A:$A),Data!$A:$A,0)-$D24)</f>
        <v>139.612483</v>
      </c>
      <c r="C24" s="8">
        <f>INDEX(Data!G:G,MATCH(MAX(Data!$A:$A),Data!$A:$A,0)-$D24)</f>
        <v>146.884027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97</v>
      </c>
    </row>
    <row r="25" spans="1:20" ht="15.5" x14ac:dyDescent="0.35">
      <c r="A25" s="9">
        <f>INDEX(Data!A:A,MATCH(MAX(Data!$A:$A),Data!$A:$A,0)-$D25)</f>
        <v>45726</v>
      </c>
      <c r="B25" s="8">
        <f>INDEX(Data!B:B,MATCH(MAX(Data!$A:$A),Data!$A:$A,0)-$D25)</f>
        <v>139.41696999999999</v>
      </c>
      <c r="C25" s="8">
        <f>INDEX(Data!G:G,MATCH(MAX(Data!$A:$A),Data!$A:$A,0)-$D25)</f>
        <v>146.57529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98</v>
      </c>
    </row>
    <row r="26" spans="1:20" ht="15.5" x14ac:dyDescent="0.35">
      <c r="A26" s="9">
        <f>INDEX(Data!A:A,MATCH(MAX(Data!$A:$A),Data!$A:$A,0)-$D26)</f>
        <v>45733</v>
      </c>
      <c r="B26" s="8">
        <f>INDEX(Data!B:B,MATCH(MAX(Data!$A:$A),Data!$A:$A,0)-$D26)</f>
        <v>137.971654</v>
      </c>
      <c r="C26" s="8">
        <f>INDEX(Data!G:G,MATCH(MAX(Data!$A:$A),Data!$A:$A,0)-$D26)</f>
        <v>145.38482700000003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99</v>
      </c>
    </row>
    <row r="27" spans="1:20" ht="15.5" x14ac:dyDescent="0.35">
      <c r="A27" s="9">
        <f>INDEX(Data!A:A,MATCH(MAX(Data!$A:$A),Data!$A:$A,0)-$D27)</f>
        <v>45740</v>
      </c>
      <c r="B27" s="8">
        <f>INDEX(Data!B:B,MATCH(MAX(Data!$A:$A),Data!$A:$A,0)-$D27)</f>
        <v>135.607957</v>
      </c>
      <c r="C27" s="8">
        <f>INDEX(Data!G:G,MATCH(MAX(Data!$A:$A),Data!$A:$A,0)-$D27)</f>
        <v>143.07308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100</v>
      </c>
    </row>
    <row r="28" spans="1:20" ht="15.5" x14ac:dyDescent="0.35">
      <c r="A28" s="9">
        <f>INDEX(Data!A:A,MATCH(MAX(Data!$A:$A),Data!$A:$A,0)-$D28)</f>
        <v>45747</v>
      </c>
      <c r="B28" s="8">
        <f>INDEX(Data!B:B,MATCH(MAX(Data!$A:$A),Data!$A:$A,0)-$D28)</f>
        <v>134.907432</v>
      </c>
      <c r="C28" s="8">
        <f>INDEX(Data!G:G,MATCH(MAX(Data!$A:$A),Data!$A:$A,0)-$D28)</f>
        <v>142.255009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101</v>
      </c>
    </row>
    <row r="29" spans="1:20" ht="15.5" x14ac:dyDescent="0.35">
      <c r="A29" s="9">
        <f>INDEX(Data!A:A,MATCH(MAX(Data!$A:$A),Data!$A:$A,0)-$D29)</f>
        <v>45754</v>
      </c>
      <c r="B29" s="8">
        <f>INDEX(Data!B:B,MATCH(MAX(Data!$A:$A),Data!$A:$A,0)-$D29)</f>
        <v>135.24951899999999</v>
      </c>
      <c r="C29" s="8">
        <f>INDEX(Data!G:G,MATCH(MAX(Data!$A:$A),Data!$A:$A,0)-$D29)</f>
        <v>142.54169199999998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45761</v>
      </c>
      <c r="B30" s="8">
        <f>INDEX(Data!B:B,MATCH(MAX(Data!$A:$A),Data!$A:$A,0)-$D30)</f>
        <v>134.847714</v>
      </c>
      <c r="C30" s="8">
        <f>INDEX(Data!G:G,MATCH(MAX(Data!$A:$A),Data!$A:$A,0)-$D30)</f>
        <v>141.97461799999999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45768</v>
      </c>
      <c r="B31" s="8">
        <f>INDEX(Data!B:B,MATCH(MAX(Data!$A:$A),Data!$A:$A,0)-$D31)</f>
        <v>134.26116099999999</v>
      </c>
      <c r="C31" s="8">
        <f>INDEX(Data!G:G,MATCH(MAX(Data!$A:$A),Data!$A:$A,0)-$D31)</f>
        <v>141.44217399999999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45775</v>
      </c>
      <c r="B32" s="8">
        <f>INDEX(Data!B:B,MATCH(MAX(Data!$A:$A),Data!$A:$A,0)-$D32)</f>
        <v>133.8357</v>
      </c>
      <c r="C32" s="8">
        <f>INDEX(Data!G:G,MATCH(MAX(Data!$A:$A),Data!$A:$A,0)-$D32)</f>
        <v>140.81097600000001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45782</v>
      </c>
      <c r="B33" s="8">
        <f>INDEX(Data!B:B,MATCH(MAX(Data!$A:$A),Data!$A:$A,0)-$D33)</f>
        <v>133.18171299999997</v>
      </c>
      <c r="C33" s="8">
        <f>INDEX(Data!G:G,MATCH(MAX(Data!$A:$A),Data!$A:$A,0)-$D33)</f>
        <v>140.05547999999999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45789</v>
      </c>
      <c r="B34" s="8">
        <f>INDEX(Data!B:B,MATCH(MAX(Data!$A:$A),Data!$A:$A,0)-$D34)</f>
        <v>132.31878399999999</v>
      </c>
      <c r="C34" s="8">
        <f>INDEX(Data!G:G,MATCH(MAX(Data!$A:$A),Data!$A:$A,0)-$D34)</f>
        <v>139.19787699999998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45796</v>
      </c>
      <c r="B35" s="8">
        <f>INDEX(Data!B:B,MATCH(MAX(Data!$A:$A),Data!$A:$A,0)-$D35)</f>
        <v>132.074648</v>
      </c>
      <c r="C35" s="8">
        <f>INDEX(Data!G:G,MATCH(MAX(Data!$A:$A),Data!$A:$A,0)-$D35)</f>
        <v>138.57350100000002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45803</v>
      </c>
      <c r="B36" s="8">
        <f>INDEX(Data!B:B,MATCH(MAX(Data!$A:$A),Data!$A:$A,0)-$D36)</f>
        <v>131.99</v>
      </c>
      <c r="C36" s="8">
        <f>INDEX(Data!G:G,MATCH(MAX(Data!$A:$A),Data!$A:$A,0)-$D36)</f>
        <v>138.37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45810</v>
      </c>
      <c r="B37" s="8">
        <f>INDEX(Data!B:B,MATCH(MAX(Data!$A:$A),Data!$A:$A,0)-$D37)</f>
        <v>131.45446399999997</v>
      </c>
      <c r="C37" s="8">
        <f>INDEX(Data!G:G,MATCH(MAX(Data!$A:$A),Data!$A:$A,0)-$D37)</f>
        <v>138.08744300000001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45817</v>
      </c>
      <c r="B38" s="8">
        <f>INDEX(Data!B:B,MATCH(MAX(Data!$A:$A),Data!$A:$A,0)-$D38)</f>
        <v>131.347556</v>
      </c>
      <c r="C38" s="8">
        <f>INDEX(Data!G:G,MATCH(MAX(Data!$A:$A),Data!$A:$A,0)-$D38)</f>
        <v>137.53903200000002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45824</v>
      </c>
      <c r="B39" s="8">
        <f>INDEX(Data!B:B,MATCH(MAX(Data!$A:$A),Data!$A:$A,0)-$D39)</f>
        <v>131.39140800000001</v>
      </c>
      <c r="C39" s="8">
        <f>INDEX(Data!G:G,MATCH(MAX(Data!$A:$A),Data!$A:$A,0)-$D39)</f>
        <v>137.542314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45831</v>
      </c>
      <c r="B40" s="8">
        <f>INDEX(Data!B:B,MATCH(MAX(Data!$A:$A),Data!$A:$A,0)-$D40)</f>
        <v>132.33000000000001</v>
      </c>
      <c r="C40" s="8">
        <f>INDEX(Data!G:G,MATCH(MAX(Data!$A:$A),Data!$A:$A,0)-$D40)</f>
        <v>139.03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45838</v>
      </c>
      <c r="B41" s="8">
        <f>INDEX(Data!B:B,MATCH(MAX(Data!$A:$A),Data!$A:$A,0)-$D41)</f>
        <v>132.95441300000002</v>
      </c>
      <c r="C41" s="8">
        <f>INDEX(Data!G:G,MATCH(MAX(Data!$A:$A),Data!$A:$A,0)-$D41)</f>
        <v>140.26409099999998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45845</v>
      </c>
      <c r="B42" s="8">
        <f>INDEX(Data!B:B,MATCH(MAX(Data!$A:$A),Data!$A:$A,0)-$D42)</f>
        <v>133.18821600000001</v>
      </c>
      <c r="C42" s="8">
        <f>INDEX(Data!G:G,MATCH(MAX(Data!$A:$A),Data!$A:$A,0)-$D42)</f>
        <v>140.57684799999998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45852</v>
      </c>
      <c r="B43" s="8">
        <f>INDEX(Data!B:B,MATCH(MAX(Data!$A:$A),Data!$A:$A,0)-$D43)</f>
        <v>133.94999999999999</v>
      </c>
      <c r="C43" s="8">
        <f>INDEX(Data!G:G,MATCH(MAX(Data!$A:$A),Data!$A:$A,0)-$D43)</f>
        <v>141.1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45859</v>
      </c>
      <c r="B44" s="8">
        <f>INDEX(Data!B:B,MATCH(MAX(Data!$A:$A),Data!$A:$A,0)-$D44)</f>
        <v>134.09445300000002</v>
      </c>
      <c r="C44" s="8">
        <f>INDEX(Data!G:G,MATCH(MAX(Data!$A:$A),Data!$A:$A,0)-$D44)</f>
        <v>141.850977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45866</v>
      </c>
      <c r="B45" s="8">
        <f>INDEX(Data!B:B,MATCH(MAX(Data!$A:$A),Data!$A:$A,0)-$D45)</f>
        <v>134.24</v>
      </c>
      <c r="C45" s="8">
        <f>INDEX(Data!G:G,MATCH(MAX(Data!$A:$A),Data!$A:$A,0)-$D45)</f>
        <v>142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45873</v>
      </c>
      <c r="B46" s="8">
        <f>INDEX(Data!B:B,MATCH(MAX(Data!$A:$A),Data!$A:$A,0)-$D46)</f>
        <v>134.30000000000001</v>
      </c>
      <c r="C46" s="8">
        <f>INDEX(Data!G:G,MATCH(MAX(Data!$A:$A),Data!$A:$A,0)-$D46)</f>
        <v>142.13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45880</v>
      </c>
      <c r="B47" s="8">
        <f>INDEX(Data!B:B,MATCH(MAX(Data!$A:$A),Data!$A:$A,0)-$D47)</f>
        <v>134.38999999999999</v>
      </c>
      <c r="C47" s="8">
        <f>INDEX(Data!G:G,MATCH(MAX(Data!$A:$A),Data!$A:$A,0)-$D47)</f>
        <v>142.49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45887</v>
      </c>
      <c r="B48" s="8">
        <f>INDEX(Data!B:B,MATCH(MAX(Data!$A:$A),Data!$A:$A,0)-$D48)</f>
        <v>134.30053199999998</v>
      </c>
      <c r="C48" s="8">
        <f>INDEX(Data!G:G,MATCH(MAX(Data!$A:$A),Data!$A:$A,0)-$D48)</f>
        <v>142.49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45894</v>
      </c>
      <c r="B49" s="8">
        <f>INDEX(Data!B:B,MATCH(MAX(Data!$A:$A),Data!$A:$A,0)-$D49)</f>
        <v>133.91452700000002</v>
      </c>
      <c r="C49" s="8">
        <f>INDEX(Data!G:G,MATCH(MAX(Data!$A:$A),Data!$A:$A,0)-$D49)</f>
        <v>141.917306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45901</v>
      </c>
      <c r="B50" s="8">
        <f>INDEX(Data!B:B,MATCH(MAX(Data!$A:$A),Data!$A:$A,0)-$D50)</f>
        <v>133.860963</v>
      </c>
      <c r="C50" s="8">
        <f>INDEX(Data!G:G,MATCH(MAX(Data!$A:$A),Data!$A:$A,0)-$D50)</f>
        <v>141.65410799999998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45908</v>
      </c>
      <c r="B51" s="8">
        <f>INDEX(Data!B:B,MATCH(MAX(Data!$A:$A),Data!$A:$A,0)-$D51)</f>
        <v>133.72</v>
      </c>
      <c r="C51" s="8">
        <f>INDEX(Data!G:G,MATCH(MAX(Data!$A:$A),Data!$A:$A,0)-$D51)</f>
        <v>141.58000000000001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45915</v>
      </c>
      <c r="B52" s="8">
        <f>INDEX(Data!B:B,MATCH(MAX(Data!$A:$A),Data!$A:$A,0)-$D52)</f>
        <v>133.81</v>
      </c>
      <c r="C52" s="8">
        <f>INDEX(Data!G:G,MATCH(MAX(Data!$A:$A),Data!$A:$A,0)-$D52)</f>
        <v>141.69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45922</v>
      </c>
      <c r="B53" s="8">
        <f>INDEX(Data!B:B,MATCH(MAX(Data!$A:$A),Data!$A:$A,0)-$D53)</f>
        <v>134.14521299999998</v>
      </c>
      <c r="C53" s="8">
        <f>INDEX(Data!G:G,MATCH(MAX(Data!$A:$A),Data!$A:$A,0)-$D53)</f>
        <v>142.024261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45929</v>
      </c>
      <c r="B54" s="8">
        <f>INDEX(Data!B:B,MATCH(MAX(Data!$A:$A),Data!$A:$A,0)-$D54)</f>
        <v>134.36203600000002</v>
      </c>
      <c r="C54" s="8">
        <f>INDEX(Data!G:G,MATCH(MAX(Data!$A:$A),Data!$A:$A,0)-$D54)</f>
        <v>142.23597000000001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45936</v>
      </c>
      <c r="B55" s="8">
        <f>INDEX(Data!B:B,MATCH(MAX(Data!$A:$A),Data!$A:$A,0)-$D55)</f>
        <v>134.76</v>
      </c>
      <c r="C55" s="8">
        <f>INDEX(Data!G:G,MATCH(MAX(Data!$A:$A),Data!$A:$A,0)-$D55)</f>
        <v>142.91999999999999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45943</v>
      </c>
      <c r="B56" s="8">
        <f>INDEX(Data!B:B,MATCH(MAX(Data!$A:$A),Data!$A:$A,0)-$D56)</f>
        <v>134.81126799999998</v>
      </c>
      <c r="C56" s="8">
        <f>INDEX(Data!G:G,MATCH(MAX(Data!$A:$A),Data!$A:$A,0)-$D56)</f>
        <v>142.98682199999999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 t="e">
        <f>IF(AND(ISNUMBER(Data!A1176),ISNUMBER(G723)),Data!A1176,NA())</f>
        <v>#N/A</v>
      </c>
      <c r="H724" s="8" t="e">
        <f>IF(AND(ISNUMBER(Data!B1176),ISNUMBER(H723)),Data!B1176,NA())</f>
        <v>#N/A</v>
      </c>
      <c r="I724" s="8" t="e">
        <f>IF(AND(ISNUMBER(Data!G1176),ISNUMBER(I723)),Data!G1176,NA())</f>
        <v>#N/A</v>
      </c>
    </row>
    <row r="725" spans="7:9" ht="15.5" x14ac:dyDescent="0.35">
      <c r="G725" s="9" t="e">
        <f>IF(AND(ISNUMBER(Data!A1177),ISNUMBER(G724)),Data!A1177,NA())</f>
        <v>#N/A</v>
      </c>
      <c r="H725" s="8" t="e">
        <f>IF(AND(ISNUMBER(Data!B1177),ISNUMBER(H724)),Data!B1177,NA())</f>
        <v>#N/A</v>
      </c>
      <c r="I725" s="8" t="e">
        <f>IF(AND(ISNUMBER(Data!G1177),ISNUMBER(I724)),Data!G1177,NA())</f>
        <v>#N/A</v>
      </c>
    </row>
    <row r="726" spans="7:9" ht="15.5" x14ac:dyDescent="0.35">
      <c r="G726" s="9" t="e">
        <f>IF(AND(ISNUMBER(Data!A1178),ISNUMBER(G725)),Data!A1178,NA())</f>
        <v>#N/A</v>
      </c>
      <c r="H726" s="8" t="e">
        <f>IF(AND(ISNUMBER(Data!B1178),ISNUMBER(H725)),Data!B1178,NA())</f>
        <v>#N/A</v>
      </c>
      <c r="I726" s="8" t="e">
        <f>IF(AND(ISNUMBER(Data!G1178),ISNUMBER(I725)),Data!G1178,NA())</f>
        <v>#N/A</v>
      </c>
    </row>
    <row r="727" spans="7:9" ht="15.5" x14ac:dyDescent="0.35">
      <c r="G727" s="9" t="e">
        <f>IF(AND(ISNUMBER(Data!A1179),ISNUMBER(G726)),Data!A1179,NA())</f>
        <v>#N/A</v>
      </c>
      <c r="H727" s="8" t="e">
        <f>IF(AND(ISNUMBER(Data!B1179),ISNUMBER(H726)),Data!B1179,NA())</f>
        <v>#N/A</v>
      </c>
      <c r="I727" s="8" t="e">
        <f>IF(AND(ISNUMBER(Data!G1179),ISNUMBER(I726)),Data!G1179,NA())</f>
        <v>#N/A</v>
      </c>
    </row>
    <row r="728" spans="7:9" ht="15.5" x14ac:dyDescent="0.35">
      <c r="G728" s="9" t="e">
        <f>IF(AND(ISNUMBER(Data!A1180),ISNUMBER(G727)),Data!A1180,NA())</f>
        <v>#N/A</v>
      </c>
      <c r="H728" s="8" t="e">
        <f>IF(AND(ISNUMBER(Data!B1180),ISNUMBER(H727)),Data!B1180,NA())</f>
        <v>#N/A</v>
      </c>
      <c r="I728" s="8" t="e">
        <f>IF(AND(ISNUMBER(Data!G1180),ISNUMBER(I727)),Data!G1180,NA())</f>
        <v>#N/A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2025-10-13T14:01:16Z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