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5A411461-B920-47CD-83A2-D3C12B7C6230}" xr6:coauthVersionLast="47" xr6:coauthVersionMax="47" xr10:uidLastSave="{00000000-0000-0000-0000-000000000000}"/>
  <bookViews>
    <workbookView xWindow="-110" yWindow="-110" windowWidth="19420" windowHeight="1030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10" l="1"/>
  <c r="F126" i="10"/>
  <c r="E126" i="10"/>
  <c r="D126" i="10"/>
  <c r="C126" i="10"/>
  <c r="B126" i="10"/>
  <c r="G125" i="10"/>
  <c r="F125" i="10"/>
  <c r="E125" i="10"/>
  <c r="D125" i="10"/>
  <c r="C125" i="10"/>
  <c r="B125" i="10"/>
  <c r="D380" i="18"/>
  <c r="D381" i="18" s="1"/>
  <c r="D382" i="18" s="1"/>
  <c r="D383" i="18" s="1"/>
  <c r="D384" i="18" s="1"/>
  <c r="D385" i="18" s="1"/>
  <c r="D386" i="18" s="1"/>
  <c r="E380" i="18"/>
  <c r="E381" i="18" s="1"/>
  <c r="E382" i="18" s="1"/>
  <c r="E383" i="18" s="1"/>
  <c r="E384" i="18" s="1"/>
  <c r="E385" i="18" s="1"/>
  <c r="E386" i="18" s="1"/>
  <c r="F380" i="18"/>
  <c r="F381" i="18" s="1"/>
  <c r="F382" i="18" s="1"/>
  <c r="F383" i="18" s="1"/>
  <c r="F384" i="18" s="1"/>
  <c r="F385" i="18" s="1"/>
  <c r="F386" i="18" s="1"/>
  <c r="G380" i="18"/>
  <c r="G381" i="18" s="1"/>
  <c r="G382" i="18" s="1"/>
  <c r="G383" i="18" s="1"/>
  <c r="G384" i="18" s="1"/>
  <c r="G385" i="18" s="1"/>
  <c r="G386" i="18" s="1"/>
  <c r="H380" i="18"/>
  <c r="H381" i="18" s="1"/>
  <c r="H382" i="18" s="1"/>
  <c r="H383" i="18" s="1"/>
  <c r="H384" i="18" s="1"/>
  <c r="H385" i="18" s="1"/>
  <c r="H386" i="18" s="1"/>
  <c r="C380" i="18"/>
  <c r="C381" i="18" s="1"/>
  <c r="C382" i="18" s="1"/>
  <c r="C383" i="18" s="1"/>
  <c r="C384" i="18" s="1"/>
  <c r="C385" i="18" s="1"/>
  <c r="C386"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B14" i="8"/>
  <c r="A5" i="8"/>
  <c r="F14" i="8"/>
  <c r="D14" i="8"/>
  <c r="G14" i="8"/>
  <c r="E14" i="8"/>
  <c r="C14" i="8"/>
  <c r="A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B5" i="8"/>
  <c r="F6" i="8"/>
  <c r="B15" i="8"/>
  <c r="D15" i="8"/>
  <c r="C5" i="8"/>
  <c r="G6" i="8"/>
  <c r="F5" i="8"/>
  <c r="E15" i="8"/>
  <c r="E6" i="8"/>
  <c r="C6" i="8"/>
  <c r="A6" i="8"/>
  <c r="A15" i="8"/>
  <c r="G5" i="8"/>
  <c r="F15" i="8"/>
  <c r="E5" i="8"/>
  <c r="C15" i="8"/>
  <c r="D6" i="8"/>
  <c r="D5" i="8"/>
  <c r="C16" i="8"/>
  <c r="G15" i="8"/>
  <c r="B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C7" i="8"/>
  <c r="A7" i="8"/>
  <c r="A16" i="8"/>
  <c r="F16" i="8"/>
  <c r="E16" i="8"/>
  <c r="E7" i="8"/>
  <c r="D16" i="8"/>
  <c r="B7" i="8"/>
  <c r="G7" i="8"/>
  <c r="G16" i="8"/>
  <c r="F7" i="8"/>
  <c r="B16" i="8"/>
  <c r="D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D8" i="8"/>
  <c r="F8" i="8"/>
  <c r="G8" i="8"/>
  <c r="C8" i="8"/>
  <c r="B8" i="8"/>
  <c r="A8" i="8"/>
  <c r="E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E9" i="8"/>
  <c r="A9" i="8"/>
  <c r="G9" i="8"/>
  <c r="B9" i="8"/>
  <c r="C9" i="8"/>
  <c r="D9" i="8"/>
  <c r="F9" i="8"/>
  <c r="A11"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G12" i="8"/>
  <c r="C12" i="8"/>
  <c r="F12" i="8"/>
  <c r="D329" i="18" l="1"/>
  <c r="G330" i="18"/>
  <c r="F330" i="18"/>
  <c r="E329" i="18"/>
  <c r="C331" i="18"/>
  <c r="H329" i="18"/>
  <c r="P30" i="18"/>
  <c r="O30" i="18"/>
  <c r="S30" i="18"/>
  <c r="R30" i="18"/>
  <c r="U30" i="18"/>
  <c r="T30" i="18"/>
  <c r="Q30" i="18"/>
  <c r="M31" i="18"/>
  <c r="N30" i="18"/>
  <c r="B12" i="8"/>
  <c r="E12" i="8"/>
  <c r="D12" i="8"/>
  <c r="B11" i="8"/>
  <c r="G331" i="18" l="1"/>
  <c r="D330" i="18"/>
  <c r="B13" i="8"/>
  <c r="H330" i="18"/>
  <c r="F331" i="18"/>
  <c r="E330" i="18"/>
  <c r="Q31" i="18"/>
  <c r="P31" i="18"/>
  <c r="M32" i="18"/>
  <c r="T31" i="18"/>
  <c r="U31" i="18"/>
  <c r="O31" i="18"/>
  <c r="S31" i="18"/>
  <c r="R31" i="18"/>
  <c r="N31" i="18"/>
  <c r="E11" i="8"/>
  <c r="F11" i="8"/>
  <c r="E13" i="8" l="1"/>
  <c r="F13" i="8"/>
  <c r="D331" i="18"/>
  <c r="H331" i="18"/>
  <c r="E331" i="18"/>
  <c r="R32" i="18"/>
  <c r="Q32" i="18"/>
  <c r="U32" i="18"/>
  <c r="S32" i="18"/>
  <c r="P32" i="18"/>
  <c r="M33" i="18"/>
  <c r="O32" i="18"/>
  <c r="N32" i="18"/>
  <c r="T32" i="18"/>
  <c r="G11" i="8"/>
  <c r="C11" i="8"/>
  <c r="D11" i="8"/>
  <c r="G13" i="8" l="1"/>
  <c r="D13" i="8"/>
  <c r="C13" i="8"/>
  <c r="S33" i="18"/>
  <c r="R33" i="18"/>
  <c r="N33" i="18"/>
  <c r="P33" i="18"/>
  <c r="M34" i="18"/>
  <c r="O33" i="18"/>
  <c r="U33" i="18"/>
  <c r="T33" i="18"/>
  <c r="Q33" i="18"/>
  <c r="M35" i="18" l="1"/>
  <c r="T34" i="18"/>
  <c r="S34" i="18"/>
  <c r="O34" i="18"/>
  <c r="N34" i="18"/>
  <c r="R34" i="18"/>
  <c r="U34" i="18"/>
  <c r="Q34" i="18"/>
  <c r="P34" i="18"/>
  <c r="C18" i="8"/>
  <c r="F18" i="8"/>
  <c r="D18" i="8"/>
  <c r="A18" i="8"/>
  <c r="E18" i="8"/>
  <c r="G18" i="8"/>
  <c r="B18" i="8"/>
  <c r="U35" i="18" l="1"/>
  <c r="M36" i="18"/>
  <c r="T35" i="18"/>
  <c r="P35" i="18"/>
  <c r="S35" i="18"/>
  <c r="Q35" i="18"/>
  <c r="R35" i="18"/>
  <c r="O35" i="18"/>
  <c r="N35" i="18"/>
  <c r="A19" i="8"/>
  <c r="E19" i="8"/>
  <c r="F19" i="8"/>
  <c r="B19" i="8"/>
  <c r="C19" i="8"/>
  <c r="G19" i="8"/>
  <c r="D19" i="8"/>
  <c r="N36" i="18" l="1"/>
  <c r="U36" i="18"/>
  <c r="Q36" i="18"/>
  <c r="O36" i="18"/>
  <c r="T36" i="18"/>
  <c r="S36" i="18"/>
  <c r="R36" i="18"/>
  <c r="P36" i="18"/>
  <c r="E20" i="8"/>
  <c r="G20" i="8"/>
  <c r="F20" i="8"/>
  <c r="D20" i="8"/>
  <c r="C20" i="8"/>
  <c r="B20" i="8"/>
  <c r="A20" i="8"/>
  <c r="B21" i="8" l="1"/>
  <c r="F21" i="8"/>
  <c r="E21" i="8"/>
  <c r="D21" i="8"/>
  <c r="G21" i="8"/>
  <c r="C21" i="8"/>
  <c r="G22" i="8" l="1"/>
  <c r="F22" i="8"/>
  <c r="E22" i="8"/>
  <c r="C22" i="8"/>
  <c r="B22" i="8"/>
</calcChain>
</file>

<file path=xl/sharedStrings.xml><?xml version="1.0" encoding="utf-8"?>
<sst xmlns="http://schemas.openxmlformats.org/spreadsheetml/2006/main" count="1059" uniqueCount="696">
  <si>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</si>
  <si>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</si>
  <si>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</si>
  <si>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</si>
  <si>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</si>
  <si>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</si>
  <si>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</si>
  <si>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</si>
  <si>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</si>
  <si>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</si>
  <si>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</si>
  <si>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</si>
  <si>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</si>
  <si>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</si>
  <si>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</si>
  <si>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</si>
  <si>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</si>
  <si>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</si>
  <si>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</si>
  <si>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</si>
  <si>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</si>
  <si>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</si>
  <si>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</si>
  <si>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</si>
  <si>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</si>
  <si>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</si>
  <si>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</si>
  <si>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</si>
  <si>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</si>
  <si>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</si>
  <si>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</si>
  <si>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</si>
  <si>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</si>
  <si>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</si>
  <si>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</si>
  <si>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</si>
  <si>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</si>
  <si>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</si>
  <si>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</si>
  <si>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</si>
  <si>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</si>
  <si>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</si>
  <si>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</si>
  <si>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</si>
  <si>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</si>
  <si>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</si>
  <si>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</si>
  <si>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</si>
  <si>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</si>
  <si>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</si>
  <si>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</si>
  <si>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</si>
  <si>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</si>
  <si>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</si>
  <si>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</si>
  <si>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</si>
  <si>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</si>
  <si>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</si>
  <si>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</si>
  <si>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</si>
  <si>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</si>
  <si>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</si>
  <si>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</si>
  <si>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</si>
  <si>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</si>
  <si>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</si>
  <si>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</si>
  <si>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</si>
  <si>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</si>
  <si>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</si>
  <si>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</si>
  <si>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</si>
  <si>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</si>
  <si>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</si>
  <si>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</si>
  <si>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</si>
  <si>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</si>
  <si>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</si>
  <si>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</si>
  <si>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</si>
  <si>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</si>
  <si>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</si>
  <si>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</si>
  <si>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</si>
  <si>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</si>
  <si>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</si>
  <si>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</si>
  <si>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</si>
  <si>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</si>
  <si>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</si>
  <si>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</si>
  <si>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</si>
  <si>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</si>
  <si>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</si>
  <si>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</si>
  <si>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</si>
  <si>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</si>
  <si>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</si>
  <si>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</si>
  <si>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</si>
  <si>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</si>
  <si>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</si>
  <si>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</si>
  <si>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</si>
  <si>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</si>
  <si>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</si>
  <si>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</si>
  <si>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</si>
  <si>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</si>
  <si>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</si>
  <si>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</si>
  <si>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</si>
  <si>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</si>
  <si>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</si>
  <si>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</si>
  <si>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</si>
  <si>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</si>
  <si>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</si>
  <si>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</si>
  <si>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</si>
  <si>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</si>
  <si>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</si>
  <si>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</si>
  <si>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</si>
  <si>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</si>
  <si>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</si>
  <si>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</si>
  <si>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</si>
  <si>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</si>
  <si>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</si>
  <si>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</si>
  <si>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</si>
  <si>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</si>
  <si>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</si>
  <si>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</si>
  <si>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</si>
  <si>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</si>
  <si>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</si>
  <si>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</si>
  <si>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</si>
  <si>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</si>
  <si>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</si>
  <si>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</si>
  <si>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</si>
  <si>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</si>
  <si>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</si>
  <si>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</si>
  <si>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</si>
  <si>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</si>
  <si>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</si>
  <si>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</si>
  <si>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</si>
  <si>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</si>
  <si>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</si>
  <si>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</si>
  <si>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</si>
  <si>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</si>
  <si>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</si>
  <si>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</si>
  <si>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</si>
  <si>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</si>
  <si>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</si>
  <si>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</si>
  <si>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</si>
  <si>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</si>
  <si>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</si>
  <si>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</si>
  <si>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</si>
  <si>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</si>
  <si>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</si>
  <si>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</si>
  <si>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</si>
  <si>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</si>
  <si>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</si>
  <si>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</si>
  <si>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</si>
  <si>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</si>
  <si>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</si>
  <si>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</si>
  <si>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</si>
  <si>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</si>
  <si>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</si>
  <si>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</si>
  <si>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</si>
  <si>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</si>
  <si>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</si>
  <si>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</si>
  <si>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</si>
  <si>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</si>
  <si>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</si>
  <si>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</si>
  <si>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</si>
  <si>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</si>
  <si>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</si>
  <si>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</si>
  <si>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</si>
  <si>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</si>
  <si>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</si>
  <si>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</si>
  <si>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</si>
  <si>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</si>
  <si>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</si>
  <si>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</si>
  <si>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</si>
  <si>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</si>
  <si>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</si>
  <si>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</si>
  <si>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</si>
  <si>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</si>
  <si>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</si>
  <si>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</si>
  <si>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</si>
  <si>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</si>
  <si>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</si>
  <si>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</si>
  <si>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</si>
  <si>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</si>
  <si>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</si>
  <si>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</si>
  <si>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</si>
  <si>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</si>
  <si>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</si>
  <si>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</si>
  <si>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</si>
  <si>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</si>
  <si>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</si>
  <si>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</si>
  <si>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</si>
  <si>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</si>
  <si>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</si>
  <si>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</si>
  <si>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</si>
  <si>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</si>
  <si>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</si>
  <si>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</si>
  <si>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</si>
  <si>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</si>
  <si>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</si>
  <si>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</si>
  <si>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</si>
  <si>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</si>
  <si>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</si>
  <si>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</si>
  <si>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</si>
  <si>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</si>
  <si>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</si>
  <si>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</si>
  <si>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</si>
  <si>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</si>
  <si>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</si>
  <si>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</si>
  <si>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</si>
  <si>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</si>
  <si>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</si>
  <si>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</si>
  <si>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</si>
  <si>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</si>
  <si>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</si>
  <si>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</si>
  <si>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</si>
  <si>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</si>
  <si>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</si>
  <si>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</si>
  <si>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</si>
  <si>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</si>
  <si>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</si>
  <si>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</si>
  <si>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</si>
  <si>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</si>
  <si>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</si>
  <si>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</si>
  <si>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</si>
  <si>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</si>
  <si>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</si>
  <si>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</si>
  <si>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</si>
  <si>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</si>
  <si>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</si>
  <si>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</si>
  <si>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</si>
  <si>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</si>
  <si>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</si>
  <si>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</si>
  <si>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</si>
  <si>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</si>
  <si>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</si>
  <si>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</si>
  <si>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</si>
  <si>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</si>
  <si>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</si>
  <si>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</si>
  <si>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</si>
  <si>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</si>
  <si>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</si>
  <si>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</si>
  <si>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</si>
  <si>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</si>
  <si>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</si>
  <si>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</si>
  <si>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</si>
  <si>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</si>
  <si>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</si>
  <si>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</si>
  <si>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</si>
  <si>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</si>
  <si>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</si>
  <si>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</si>
  <si>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</si>
  <si>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</si>
  <si>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</si>
  <si>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</si>
  <si>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</si>
  <si>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</si>
  <si>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</si>
  <si>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</si>
  <si>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</si>
  <si>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</si>
  <si>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</si>
  <si>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</si>
  <si>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</si>
  <si>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</si>
  <si>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</si>
  <si>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</si>
  <si>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</si>
  <si>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</si>
  <si>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</si>
  <si>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</si>
  <si>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</si>
  <si>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</si>
  <si>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</si>
  <si>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</si>
  <si>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</si>
  <si>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</si>
  <si>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</si>
  <si>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</si>
  <si>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</si>
  <si>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</si>
  <si>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</si>
  <si>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</si>
  <si>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</si>
  <si>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</si>
  <si>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</si>
  <si>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</si>
  <si>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</si>
  <si>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</si>
  <si>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</si>
  <si>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</si>
  <si>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</si>
  <si>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</si>
  <si>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</si>
  <si>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</si>
  <si>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</si>
  <si>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</si>
  <si>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</si>
  <si>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</si>
  <si>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</si>
  <si>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</si>
  <si>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</si>
  <si>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</si>
  <si>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</si>
  <si>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</si>
  <si>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</si>
  <si>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</si>
  <si>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</si>
  <si>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</si>
  <si>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</si>
  <si>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</si>
  <si>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</si>
  <si>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</si>
  <si>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</si>
  <si>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</si>
  <si>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</si>
  <si>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</si>
  <si>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</si>
  <si>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</si>
  <si>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</si>
  <si>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</si>
  <si>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</si>
  <si>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</si>
  <si>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</si>
  <si>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</si>
  <si>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</si>
  <si>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</si>
  <si>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</si>
  <si>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</si>
  <si>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</si>
  <si>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</si>
  <si>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</si>
  <si>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</si>
  <si>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</si>
  <si>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</si>
  <si>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</si>
  <si>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</si>
  <si>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</si>
  <si>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</si>
  <si>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</si>
  <si>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</si>
  <si>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</si>
  <si>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</si>
  <si>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</si>
  <si>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</si>
  <si>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</si>
  <si>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</si>
  <si>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</si>
  <si>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</si>
  <si>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</si>
  <si>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</si>
  <si>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</si>
  <si>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</si>
  <si>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</si>
  <si>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</si>
  <si>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</si>
  <si>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</si>
  <si>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</si>
  <si>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</si>
  <si>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</si>
  <si>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</si>
  <si>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</si>
  <si>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</si>
  <si>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</si>
  <si>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</si>
  <si>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</si>
  <si>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</si>
  <si>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</si>
  <si>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</si>
  <si>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</si>
  <si>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</si>
  <si>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</si>
  <si>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</si>
  <si>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</si>
  <si>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</si>
  <si>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</si>
  <si>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</si>
  <si>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</si>
  <si>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</si>
  <si>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</si>
  <si>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</si>
  <si>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</si>
  <si>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</si>
  <si>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</si>
  <si>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</si>
  <si>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</si>
  <si>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</si>
  <si>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</si>
  <si>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</si>
  <si>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</si>
  <si>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</si>
  <si>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</si>
  <si>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</si>
  <si>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</si>
  <si>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</si>
  <si>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</si>
  <si>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</si>
  <si>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</si>
  <si>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</si>
  <si>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</si>
  <si>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</si>
  <si>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</si>
  <si>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</si>
  <si>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</si>
  <si>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</si>
  <si>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</si>
  <si>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</si>
  <si>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</si>
  <si>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</si>
  <si>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</si>
  <si>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</si>
  <si>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</si>
  <si>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</si>
  <si>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</si>
  <si>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</si>
  <si>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</si>
  <si>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</si>
  <si>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</si>
  <si>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</si>
  <si>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</si>
  <si>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</si>
  <si>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</si>
  <si>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</si>
  <si>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</si>
  <si>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</si>
  <si>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</si>
  <si>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</si>
  <si>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</si>
  <si>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</si>
  <si>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</si>
  <si>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</si>
  <si>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</si>
  <si>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</si>
  <si>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</si>
  <si>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</si>
  <si>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</si>
  <si>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</si>
  <si>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</si>
  <si>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</si>
  <si>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</si>
  <si>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</si>
  <si>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</si>
  <si>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</si>
  <si>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</si>
  <si>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</si>
  <si>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</si>
  <si>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</si>
  <si>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</si>
  <si>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</si>
  <si>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</si>
  <si>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</si>
  <si>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</si>
  <si>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</si>
  <si>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</si>
  <si>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</si>
  <si>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</si>
  <si>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</si>
  <si>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</si>
  <si>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</si>
  <si>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</si>
  <si>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</si>
  <si>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</si>
  <si>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</si>
  <si>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</si>
  <si>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</si>
  <si>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</si>
  <si>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</si>
  <si>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</si>
  <si>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</si>
  <si>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</si>
  <si>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</si>
  <si>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</si>
  <si>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</si>
  <si>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</si>
  <si>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</si>
  <si>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</si>
  <si>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</si>
  <si>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</si>
  <si>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</si>
  <si>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</si>
  <si>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</si>
  <si>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</si>
  <si>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</si>
  <si>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</si>
  <si>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</si>
  <si>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</si>
  <si>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</si>
  <si>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</si>
  <si>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</si>
  <si>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</si>
  <si>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</si>
  <si>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</si>
  <si>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</si>
  <si>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</si>
  <si>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</si>
  <si>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</si>
  <si>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</si>
  <si>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</si>
  <si>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</si>
  <si>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</si>
  <si>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</si>
  <si>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</si>
  <si>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</si>
  <si>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</si>
  <si>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</si>
  <si>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</si>
  <si>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</si>
  <si>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</si>
  <si>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</si>
  <si>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</si>
  <si>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</si>
  <si>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</si>
  <si>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</si>
  <si>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</si>
  <si>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</si>
  <si>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</si>
  <si>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</si>
  <si>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</si>
  <si>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</si>
  <si>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</si>
  <si>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</si>
  <si>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</si>
  <si>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</si>
  <si>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</si>
  <si>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</si>
  <si>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</si>
  <si>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</si>
  <si>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</si>
  <si>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</si>
  <si>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</si>
  <si>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</si>
  <si>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</si>
  <si>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</si>
  <si>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</si>
  <si>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</si>
  <si>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</si>
  <si>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</si>
  <si>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</si>
  <si>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</si>
  <si>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</si>
  <si>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</si>
  <si>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</si>
  <si>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</si>
  <si>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</si>
  <si>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</si>
  <si>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</si>
  <si>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</si>
  <si>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</si>
  <si>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</si>
  <si>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</si>
  <si>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</si>
  <si>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</si>
  <si>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</si>
  <si>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</si>
  <si>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</si>
  <si>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</si>
  <si>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</si>
  <si>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</si>
  <si>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</si>
  <si>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</si>
  <si>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</si>
  <si>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</si>
  <si>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</si>
  <si>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</si>
  <si>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</si>
  <si>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</si>
  <si>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</si>
  <si>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</si>
  <si>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</si>
  <si>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</si>
  <si>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</si>
  <si>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</si>
  <si>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</si>
  <si>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</si>
  <si>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</si>
  <si>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</si>
  <si>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</si>
  <si>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</si>
  <si>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</si>
  <si>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</si>
  <si>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</si>
  <si>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</si>
  <si>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</si>
  <si>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</si>
  <si>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</si>
  <si>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</si>
  <si>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</si>
  <si>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</si>
  <si>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</si>
  <si>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</si>
  <si>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</si>
  <si>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</si>
  <si>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</si>
  <si>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</si>
  <si>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</si>
  <si>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</si>
  <si>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</si>
  <si>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</si>
  <si>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</si>
  <si>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</si>
  <si>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</si>
  <si>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</si>
  <si>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</si>
  <si>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</si>
  <si>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</si>
  <si>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</si>
  <si>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</si>
  <si>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</si>
  <si>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</si>
  <si>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</si>
  <si>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</si>
  <si>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</si>
  <si>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</si>
  <si>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</si>
  <si>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</si>
  <si>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</si>
  <si>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t>
  </si>
  <si>
    <t>April 2025</t>
  </si>
  <si>
    <t>May 2025</t>
  </si>
  <si>
    <t>Quarter 2 2025 [provisional]</t>
  </si>
  <si>
    <t>Quarter 1 2025</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</si>
  <si>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</si>
  <si>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</si>
  <si>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</si>
  <si>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</si>
  <si>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</si>
  <si>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</si>
  <si>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</si>
  <si>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</si>
  <si>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</si>
  <si>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</si>
  <si>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</si>
  <si>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This spreadsheet forms part of the Accredited Official Statistics publication Energy Trends produced by the Department for Energy Security &amp; Net Zero (DESNZ).
The data presented is on coal production and foreign trade. Monthly data are published two months in arrears in thousand tonnes.</t>
  </si>
  <si>
    <t>July 2025 [provisional]</t>
  </si>
  <si>
    <t>June 2025</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</si>
  <si>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 2025</t>
    </r>
  </si>
  <si>
    <r>
      <t xml:space="preserve">This spreadsheet contains monthly data including </t>
    </r>
    <r>
      <rPr>
        <b/>
        <sz val="12"/>
        <color theme="1"/>
        <rFont val="Calibri"/>
        <family val="2"/>
        <scheme val="minor"/>
      </rPr>
      <t>new data for July 2025</t>
    </r>
  </si>
  <si>
    <t>The revisions period is January to June 2025
Revisions are due to updates from data suppliers or the receipt of data replacing estimates unless otherwise stated</t>
  </si>
  <si>
    <t>Coal production in the three months to July 2025 rose to 33 thousand tonnes, 43 per cent higher than the same period a year earlier but remaining at historically low levels.
With the last large surface mine Ffos-y-Fran closing at the end of November 2023, there is currently no large-scale surface mining in the UK.
In the three months to July 2025, 33 thousand tonnes were produced from deep mines. Deep mined production has been at low levels since December 2015 when the last of the large deep mines closed.
In the three months to July 2025 imports of coal fell to 376 thousand tonnes, 24 per cent lower compared to the same period last year. Exports were down 25 per cent compared to the same period last year.</t>
  </si>
  <si>
    <t xml:space="preserve">Coal production remains at historically low levels despite increase while imports fell due to lower UK coal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</si>
</sst>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xf numFmtId="0" fontId="20" fillId="0" borderId="0" xfId="0" applyFont="1" applyAlignment="1" applyProtection="1">
      <alignment horizontal="left" vertical="top" wrapText="1"/>
      <protection hidden="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6"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71"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688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691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692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693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616</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615</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613</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3" t="s">
        <v>695</v>
      </c>
    </row>
    <row r="4" spans="1:1" s="3" customFormat="1" ht="155" x14ac:dyDescent="0.35">
      <c r="A4" s="94" t="s">
        <v>694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f ca="1">INDIRECT(calculation_hide!N13)</f>
        <v>2024</v>
      </c>
      <c r="B9" s="71">
        <f ca="1">INDIRECT(calculation_hide!O13)</f>
        <v>106.5</v>
      </c>
      <c r="C9" s="72">
        <f ca="1">INDIRECT(calculation_hide!P13)</f>
        <v>105.69</v>
      </c>
      <c r="D9" s="72">
        <f ca="1">INDIRECT(calculation_hide!Q13)</f>
        <v>0.81</v>
      </c>
      <c r="E9" s="72">
        <f ca="1">INDIRECT(calculation_hide!R13)</f>
        <v>679.2399999999999</v>
      </c>
      <c r="F9" s="72">
        <f ca="1">INDIRECT(calculation_hide!S13)</f>
        <v>1760.6699999999998</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-75.318313953488385</v>
      </c>
      <c r="F10" s="77">
        <f t="shared" ca="1" si="0"/>
        <v>-49.444532180954162</v>
      </c>
      <c r="G10" s="79">
        <f t="shared" ca="1" si="0"/>
        <v>48.013358334587949</v>
      </c>
      <c r="J10" s="84"/>
      <c r="K10" s="83"/>
    </row>
    <row r="11" spans="1:14" x14ac:dyDescent="0.35">
      <c r="A11" s="56" t="str">
        <f ca="1">INDIRECT(calculation_hide!N41)</f>
        <v xml:space="preserve">January - July 2024 </v>
      </c>
      <c r="B11" s="71">
        <f ca="1">INDIRECT(calculation_hide!O41)</f>
        <v>47.79</v>
      </c>
      <c r="C11" s="72">
        <f ca="1">INDIRECT(calculation_hide!P41)</f>
        <v>46.98</v>
      </c>
      <c r="D11" s="72">
        <f ca="1">INDIRECT(calculation_hide!Q41)</f>
        <v>0.81</v>
      </c>
      <c r="E11" s="72">
        <f ca="1">INDIRECT(calculation_hide!R41)</f>
        <v>436.4</v>
      </c>
      <c r="F11" s="72">
        <f ca="1">INDIRECT(calculation_hide!S41)</f>
        <v>976.09</v>
      </c>
      <c r="G11" s="73">
        <f ca="1">INDIRECT(calculation_hide!T41)</f>
        <v>539.69000000000005</v>
      </c>
      <c r="I11" s="89"/>
      <c r="J11" s="84"/>
      <c r="K11" s="83"/>
      <c r="L11" s="83"/>
      <c r="M11" s="83"/>
      <c r="N11" s="83"/>
    </row>
    <row r="12" spans="1:14" x14ac:dyDescent="0.35">
      <c r="A12" s="78" t="str">
        <f ca="1">INDIRECT(calculation_hide!N42)</f>
        <v>January - July 2025 [provisional]</v>
      </c>
      <c r="B12" s="71">
        <f ca="1">INDIRECT(calculation_hide!O42)</f>
        <v>72.72</v>
      </c>
      <c r="C12" s="72">
        <f ca="1">INDIRECT(calculation_hide!P42)</f>
        <v>72.72</v>
      </c>
      <c r="D12" s="72">
        <f ca="1">INDIRECT(calculation_hide!Q42)</f>
        <v>0</v>
      </c>
      <c r="E12" s="72">
        <f ca="1">INDIRECT(calculation_hide!R42)</f>
        <v>602.08000000000004</v>
      </c>
      <c r="F12" s="72">
        <f ca="1">INDIRECT(calculation_hide!S42)</f>
        <v>950.24</v>
      </c>
      <c r="G12" s="73">
        <f ca="1">INDIRECT(calculation_hide!T42)</f>
        <v>348.17</v>
      </c>
      <c r="I12" s="89"/>
      <c r="J12" s="84"/>
      <c r="K12" s="83"/>
      <c r="L12" s="83"/>
      <c r="M12" s="83"/>
      <c r="N12" s="83"/>
    </row>
    <row r="13" spans="1:14" x14ac:dyDescent="0.35">
      <c r="A13" s="60" t="s">
        <v>33</v>
      </c>
      <c r="B13" s="81">
        <f ca="1">IF(((B12-B11)/B11)*100&gt;100,"(+)  ",IF(((B12-B11)/B11)*100&lt;-100,"(-)  ",IF(ROUND((((B12-B11)/B11)*100),1)=0,"-  ",((B12-B11)/B11)*100)))</f>
        <v>52.165725047080983</v>
      </c>
      <c r="C13" s="77">
        <f ca="1">IF(((C12-C11)/C11)*100&gt;100,"(+)  ",IF(((C12-C11)/C11)*100&lt;-100,"(-)  ",IF(ROUND((((C12-C11)/C11)*100),1)=0,"-  ",((C12-C11)/C11)*100)))</f>
        <v>54.789272030651347</v>
      </c>
      <c r="D13" s="77">
        <f ca="1">IF(((D12-D11)/D11)*100&gt;100,"(+)  ",IF(((D12-D11)/D11)*100&lt;-100,"(-)  ",IF(ROUND((((D12-D11)/D11)*100),1)=0,"-  ",((D12-D11)/D11)*100)))</f>
        <v>-100</v>
      </c>
      <c r="E13" s="77">
        <f ca="1">IF(((E12-E11)/E11)*100&gt;100,"(+)  ",IF(((E12-E11)/E11)*100&lt;-100,"(-)  ",IF(ROUND((((E12-E11)/E11)*100),1)=0,"-  ",((E12-E11)/E11)*100)))</f>
        <v>37.965169569202587</v>
      </c>
      <c r="F13" s="77">
        <f ca="1">IF(((F12-F11)/F11)*100&gt;100,"(+)  ",IF(((F12-F11)/F11)*100&lt;-100,"(-)  ",IF(ROUND((((F12-F11)/F11)*100),1)=0,"-  ",((F12-F11)/F11)*100)))</f>
        <v>-2.6483213638086678</v>
      </c>
      <c r="G13" s="79">
        <f ca="1">IF(((G12-G11)/G11)*100&gt;100,"(+)  ",IF(((G12-G11)/G11)*100&lt;-50,"(-)  ",IF(ROUND((((G12-G11)/G11)*100),1)=0,"-  ",((G12-G11)/G11)*100)))</f>
        <v>-35.487038855639355</v>
      </c>
      <c r="I13" s="89"/>
      <c r="J13" s="84"/>
      <c r="K13" s="92"/>
      <c r="L13" s="83"/>
      <c r="M13" s="83"/>
      <c r="N13" s="83"/>
    </row>
    <row r="14" spans="1:14" x14ac:dyDescent="0.35">
      <c r="A14" s="56" t="str">
        <f ca="1">INDIRECT(calculation_hide!N22)</f>
        <v>May 2024</v>
      </c>
      <c r="B14" s="71">
        <f ca="1">INDIRECT(calculation_hide!O22)</f>
        <v>6.65</v>
      </c>
      <c r="C14" s="72">
        <f ca="1">INDIRECT(calculation_hide!P22)</f>
        <v>6.65</v>
      </c>
      <c r="D14" s="72">
        <f ca="1">INDIRECT(calculation_hide!Q22)</f>
        <v>0</v>
      </c>
      <c r="E14" s="72">
        <f ca="1">INDIRECT(calculation_hide!R22)</f>
        <v>128.46</v>
      </c>
      <c r="F14" s="72">
        <f ca="1">INDIRECT(calculation_hide!S22)</f>
        <v>174.71</v>
      </c>
      <c r="G14" s="73">
        <f ca="1">INDIRECT(calculation_hide!T22)</f>
        <v>46.25</v>
      </c>
      <c r="I14" s="89"/>
      <c r="J14" s="84"/>
      <c r="K14" s="83"/>
      <c r="L14" s="83"/>
      <c r="M14" s="83"/>
      <c r="N14" s="83"/>
    </row>
    <row r="15" spans="1:14" x14ac:dyDescent="0.35">
      <c r="A15" s="56" t="str">
        <f ca="1">INDIRECT(calculation_hide!N23)</f>
        <v>June 2024</v>
      </c>
      <c r="B15" s="71">
        <f ca="1">INDIRECT(calculation_hide!O23)</f>
        <v>7.58</v>
      </c>
      <c r="C15" s="72">
        <f ca="1">INDIRECT(calculation_hide!P23)</f>
        <v>7.58</v>
      </c>
      <c r="D15" s="72">
        <f ca="1">INDIRECT(calculation_hide!Q23)</f>
        <v>0</v>
      </c>
      <c r="E15" s="72">
        <f ca="1">INDIRECT(calculation_hide!R23)</f>
        <v>46.33</v>
      </c>
      <c r="F15" s="72">
        <f ca="1">INDIRECT(calculation_hide!S23)</f>
        <v>160.36000000000001</v>
      </c>
      <c r="G15" s="73">
        <f ca="1">INDIRECT(calculation_hide!T23)</f>
        <v>114.03</v>
      </c>
      <c r="I15" s="89"/>
      <c r="J15" s="84"/>
      <c r="K15" s="83"/>
      <c r="L15" s="83"/>
      <c r="M15" s="83"/>
      <c r="N15" s="83"/>
    </row>
    <row r="16" spans="1:14" x14ac:dyDescent="0.35">
      <c r="A16" s="56" t="str">
        <f ca="1">INDIRECT(calculation_hide!N24)</f>
        <v>July 2024</v>
      </c>
      <c r="B16" s="71">
        <f ca="1">INDIRECT(calculation_hide!O24)</f>
        <v>8.75</v>
      </c>
      <c r="C16" s="72">
        <f ca="1">INDIRECT(calculation_hide!P24)</f>
        <v>8.75</v>
      </c>
      <c r="D16" s="72">
        <f ca="1">INDIRECT(calculation_hide!Q24)</f>
        <v>0</v>
      </c>
      <c r="E16" s="72">
        <f ca="1">INDIRECT(calculation_hide!R24)</f>
        <v>59.09</v>
      </c>
      <c r="F16" s="72">
        <f ca="1">INDIRECT(calculation_hide!S24)</f>
        <v>160.29</v>
      </c>
      <c r="G16" s="73">
        <f ca="1">INDIRECT(calculation_hide!T24)</f>
        <v>101.2</v>
      </c>
      <c r="J16" s="84"/>
    </row>
    <row r="17" spans="1:14" x14ac:dyDescent="0.35">
      <c r="A17" s="61" t="s">
        <v>104</v>
      </c>
      <c r="B17" s="74">
        <f ca="1">SUM(B14:B16)</f>
        <v>22.98</v>
      </c>
      <c r="C17" s="75">
        <f t="shared" ref="C17:G17" ca="1" si="1">SUM(C14:C16)</f>
        <v>22.98</v>
      </c>
      <c r="D17" s="75">
        <f t="shared" ca="1" si="1"/>
        <v>0</v>
      </c>
      <c r="E17" s="75">
        <f t="shared" ca="1" si="1"/>
        <v>233.88000000000002</v>
      </c>
      <c r="F17" s="75">
        <f t="shared" ca="1" si="1"/>
        <v>495.36</v>
      </c>
      <c r="G17" s="76">
        <f t="shared" ca="1" si="1"/>
        <v>261.48</v>
      </c>
      <c r="I17" s="49"/>
      <c r="J17" s="84"/>
    </row>
    <row r="18" spans="1:14" x14ac:dyDescent="0.35">
      <c r="A18" s="56" t="str">
        <f ca="1">INDIRECT(calculation_hide!N34)</f>
        <v>May 2025</v>
      </c>
      <c r="B18" s="71">
        <f ca="1">INDIRECT(calculation_hide!O34)</f>
        <v>9.2799999999999994</v>
      </c>
      <c r="C18" s="72">
        <f ca="1">INDIRECT(calculation_hide!P34)</f>
        <v>9.2799999999999994</v>
      </c>
      <c r="D18" s="72">
        <f ca="1">INDIRECT(calculation_hide!Q34)</f>
        <v>0</v>
      </c>
      <c r="E18" s="72">
        <f ca="1">INDIRECT(calculation_hide!R34)</f>
        <v>129.33000000000001</v>
      </c>
      <c r="F18" s="72">
        <f ca="1">INDIRECT(calculation_hide!S34)</f>
        <v>170.88</v>
      </c>
      <c r="G18" s="73">
        <f ca="1">INDIRECT(calculation_hide!T34)</f>
        <v>41.56</v>
      </c>
      <c r="J18" s="84"/>
    </row>
    <row r="19" spans="1:14" x14ac:dyDescent="0.35">
      <c r="A19" s="56" t="str">
        <f ca="1">INDIRECT(calculation_hide!N35)</f>
        <v>June 2025</v>
      </c>
      <c r="B19" s="71">
        <f ca="1">INDIRECT(calculation_hide!O35)</f>
        <v>11.79</v>
      </c>
      <c r="C19" s="72">
        <f ca="1">INDIRECT(calculation_hide!P35)</f>
        <v>11.79</v>
      </c>
      <c r="D19" s="72">
        <f ca="1">INDIRECT(calculation_hide!Q35)</f>
        <v>0</v>
      </c>
      <c r="E19" s="72">
        <f ca="1">INDIRECT(calculation_hide!R35)</f>
        <v>69.040000000000006</v>
      </c>
      <c r="F19" s="72">
        <f ca="1">INDIRECT(calculation_hide!S35)</f>
        <v>128.22999999999999</v>
      </c>
      <c r="G19" s="73">
        <f ca="1">INDIRECT(calculation_hide!T35)</f>
        <v>59.19</v>
      </c>
      <c r="I19" s="85"/>
      <c r="J19" s="84"/>
      <c r="K19" s="85"/>
      <c r="L19" s="85"/>
      <c r="M19" s="85"/>
      <c r="N19" s="85"/>
    </row>
    <row r="20" spans="1:14" x14ac:dyDescent="0.35">
      <c r="A20" s="56" t="str">
        <f ca="1">INDIRECT(calculation_hide!N36)</f>
        <v>July 2025 [provisional]</v>
      </c>
      <c r="B20" s="71">
        <f ca="1">INDIRECT(calculation_hide!O36)</f>
        <v>11.86</v>
      </c>
      <c r="C20" s="72">
        <f ca="1">INDIRECT(calculation_hide!P36)</f>
        <v>11.86</v>
      </c>
      <c r="D20" s="72">
        <f ca="1">INDIRECT(calculation_hide!Q36)</f>
        <v>0</v>
      </c>
      <c r="E20" s="72">
        <f ca="1">INDIRECT(calculation_hide!R36)</f>
        <v>-18.63</v>
      </c>
      <c r="F20" s="72">
        <f ca="1">INDIRECT(calculation_hide!S36)</f>
        <v>76.81</v>
      </c>
      <c r="G20" s="73">
        <f ca="1">INDIRECT(calculation_hide!T36)</f>
        <v>95.44</v>
      </c>
      <c r="J20" s="84"/>
      <c r="K20" s="85"/>
    </row>
    <row r="21" spans="1:14" x14ac:dyDescent="0.35">
      <c r="A21" s="61" t="s">
        <v>104</v>
      </c>
      <c r="B21" s="74">
        <f ca="1">SUM(B18:B20)</f>
        <v>32.93</v>
      </c>
      <c r="C21" s="75">
        <f t="shared" ref="C21:G21" ca="1" si="2">SUM(C18:C20)</f>
        <v>32.93</v>
      </c>
      <c r="D21" s="75">
        <f t="shared" ca="1" si="2"/>
        <v>0</v>
      </c>
      <c r="E21" s="75">
        <f t="shared" ca="1" si="2"/>
        <v>179.74</v>
      </c>
      <c r="F21" s="75">
        <f t="shared" ca="1" si="2"/>
        <v>375.92</v>
      </c>
      <c r="G21" s="76">
        <f t="shared" ca="1" si="2"/>
        <v>196.19</v>
      </c>
      <c r="I21" s="49"/>
      <c r="J21" s="84"/>
      <c r="K21" s="85"/>
    </row>
    <row r="22" spans="1:14" x14ac:dyDescent="0.35">
      <c r="A22" s="60" t="s">
        <v>105</v>
      </c>
      <c r="B22" s="81">
        <f t="shared" ref="B22:F22" ca="1" si="3">IF(((B21-B17)/B17)*100&gt;100,"(+)  ",IF(((B21-B17)/B17)*100&lt;-100,"(-)  ",IF(ROUND((((B21-B17)/B17)*100),1)=0,"-  ",((B21-B17)/B17)*100)))</f>
        <v>43.298520452567445</v>
      </c>
      <c r="C22" s="77">
        <f t="shared" ca="1" si="3"/>
        <v>43.298520452567445</v>
      </c>
      <c r="D22" s="77" t="s">
        <v>672</v>
      </c>
      <c r="E22" s="77">
        <f t="shared" ca="1" si="3"/>
        <v>-23.148623225585773</v>
      </c>
      <c r="F22" s="77">
        <f t="shared" ca="1" si="3"/>
        <v>-24.111757105943152</v>
      </c>
      <c r="G22" s="79">
        <f ca="1">IF(((G21-G17)/G17)*100&gt;100,"(+)  ",IF(((G21-G17)/G17)*100&lt;-100,"(-)  ",IF(ROUND((((G21-G17)/G17)*100),1)=0,"-  ",((G21-G17)/G17)*100)))</f>
        <v>-24.969404925806952</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v>2024</v>
      </c>
      <c r="B33" s="49">
        <f>SUM(Quarter!B121:B124)</f>
        <v>106.5</v>
      </c>
      <c r="C33" s="49">
        <f>SUM(Quarter!C121:C124)</f>
        <v>105.69</v>
      </c>
      <c r="D33" s="49">
        <f>SUM(Quarter!D121:D124)</f>
        <v>0.81</v>
      </c>
      <c r="E33" s="49">
        <f>SUM(Quarter!E121:E124)</f>
        <v>679.2399999999999</v>
      </c>
      <c r="F33" s="49">
        <f>SUM(Quarter!F121:F124)</f>
        <v>1760.6699999999998</v>
      </c>
      <c r="G33" s="54">
        <f>SUM(Quarter!G121:G124)</f>
        <v>1081.43</v>
      </c>
    </row>
    <row r="34" spans="1:7" x14ac:dyDescent="0.35">
      <c r="B34" s="49"/>
    </row>
    <row r="35" spans="1:7" x14ac:dyDescent="0.35">
      <c r="B35" s="83"/>
      <c r="C35" s="91"/>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6"/>
  <sheetViews>
    <sheetView showGridLines="0" zoomScaleNormal="100" workbookViewId="0">
      <pane xSplit="1" ySplit="4" topLeftCell="B121" activePane="bottomRight" state="frozen"/>
      <selection activeCell="A347" sqref="A347"/>
      <selection pane="topRight" activeCell="A347" sqref="A347"/>
      <selection pane="bottomLeft" activeCell="A347" sqref="A347"/>
      <selection pane="bottomRight" activeCell="A121" sqref="A121"/>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612</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619</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623</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627</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642</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646</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650</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654</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670</v>
      </c>
      <c r="B124" s="49">
        <f>SUM(Month!B362:B364)</f>
        <v>37.479999999999997</v>
      </c>
      <c r="C124" s="49">
        <f>SUM(Month!C362:C364)</f>
        <v>37.479999999999997</v>
      </c>
      <c r="D124" s="49">
        <f>SUM(Month!D362:D364)</f>
        <v>0</v>
      </c>
      <c r="E124" s="49">
        <f>SUM(Month!E362:E364)</f>
        <v>72.919999999999987</v>
      </c>
      <c r="F124" s="49">
        <f>SUM(Month!F362:F364)</f>
        <v>303.99</v>
      </c>
      <c r="G124" s="54">
        <f>SUM(Month!G362:G364)</f>
        <v>231.07</v>
      </c>
    </row>
    <row r="125" spans="1:7" x14ac:dyDescent="0.35">
      <c r="A125" s="69" t="s">
        <v>676</v>
      </c>
      <c r="B125" s="49">
        <f>SUM(Month!B365:B367)</f>
        <v>31.76</v>
      </c>
      <c r="C125" s="49">
        <f>SUM(Month!C365:C367)</f>
        <v>31.76</v>
      </c>
      <c r="D125" s="49">
        <f>SUM(Month!D365:D367)</f>
        <v>0</v>
      </c>
      <c r="E125" s="49">
        <f>SUM(Month!E365:E367)</f>
        <v>310.24</v>
      </c>
      <c r="F125" s="49">
        <f>SUM(Month!F365:F367)</f>
        <v>428.99</v>
      </c>
      <c r="G125" s="54">
        <f>SUM(Month!G365:G367)</f>
        <v>118.74000000000001</v>
      </c>
    </row>
    <row r="126" spans="1:7" x14ac:dyDescent="0.35">
      <c r="A126" s="69" t="s">
        <v>675</v>
      </c>
      <c r="B126" s="49">
        <f>SUM(Month!B368:B370)</f>
        <v>29.099999999999998</v>
      </c>
      <c r="C126" s="49">
        <f>SUM(Month!C368:C370)</f>
        <v>29.099999999999998</v>
      </c>
      <c r="D126" s="49">
        <f>SUM(Month!D368:D370)</f>
        <v>0</v>
      </c>
      <c r="E126" s="49">
        <f>SUM(Month!E368:E370)</f>
        <v>310.47000000000003</v>
      </c>
      <c r="F126" s="49">
        <f>SUM(Month!F368:F370)</f>
        <v>444.44000000000005</v>
      </c>
      <c r="G126" s="54">
        <f>SUM(Month!G368:G370)</f>
        <v>133.99</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B125:G125 B126:G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71"/>
  <sheetViews>
    <sheetView showGridLines="0" zoomScaleNormal="100" workbookViewId="0">
      <pane xSplit="1" ySplit="4" topLeftCell="B365" activePane="bottomRight" state="frozen"/>
      <selection activeCell="A4" sqref="A4"/>
      <selection pane="topRight" activeCell="A4" sqref="A4"/>
      <selection pane="bottomLeft" activeCell="A4" sqref="A4"/>
      <selection pane="bottomRight" activeCell="A365" sqref="A365"/>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609</v>
      </c>
      <c r="B340" s="49">
        <v>43.69</v>
      </c>
      <c r="C340" s="49">
        <v>5.68</v>
      </c>
      <c r="D340" s="49">
        <v>38.01</v>
      </c>
      <c r="E340" s="49">
        <v>556.11</v>
      </c>
      <c r="F340" s="49">
        <v>594.48</v>
      </c>
      <c r="G340" s="54">
        <v>38.380000000000003</v>
      </c>
    </row>
    <row r="341" spans="1:11" x14ac:dyDescent="0.35">
      <c r="A341" s="80" t="s">
        <v>610</v>
      </c>
      <c r="B341" s="49">
        <v>24.91</v>
      </c>
      <c r="C341" s="49">
        <v>7.08</v>
      </c>
      <c r="D341" s="49">
        <v>17.82</v>
      </c>
      <c r="E341" s="49">
        <v>314.58999999999997</v>
      </c>
      <c r="F341" s="49">
        <v>421.26</v>
      </c>
      <c r="G341" s="54">
        <v>106.67</v>
      </c>
    </row>
    <row r="342" spans="1:11" x14ac:dyDescent="0.35">
      <c r="A342" s="80" t="s">
        <v>611</v>
      </c>
      <c r="B342" s="49">
        <v>33.79</v>
      </c>
      <c r="C342" s="49">
        <v>9.82</v>
      </c>
      <c r="D342" s="49">
        <v>23.97</v>
      </c>
      <c r="E342" s="49">
        <v>364.43</v>
      </c>
      <c r="F342" s="49">
        <v>389.54</v>
      </c>
      <c r="G342" s="54">
        <v>25.11</v>
      </c>
    </row>
    <row r="343" spans="1:11" x14ac:dyDescent="0.35">
      <c r="A343" s="80" t="s">
        <v>614</v>
      </c>
      <c r="B343" s="49">
        <v>34.53</v>
      </c>
      <c r="C343" s="49">
        <v>9.9700000000000006</v>
      </c>
      <c r="D343" s="49">
        <v>24.56</v>
      </c>
      <c r="E343" s="49">
        <v>381.48</v>
      </c>
      <c r="F343" s="49">
        <v>457.58</v>
      </c>
      <c r="G343" s="54">
        <v>76.099999999999994</v>
      </c>
    </row>
    <row r="344" spans="1:11" x14ac:dyDescent="0.35">
      <c r="A344" s="80" t="s">
        <v>617</v>
      </c>
      <c r="B344" s="49">
        <v>28.91</v>
      </c>
      <c r="C344" s="49">
        <v>5.54</v>
      </c>
      <c r="D344" s="49">
        <v>23.37</v>
      </c>
      <c r="E344" s="49">
        <v>172.05</v>
      </c>
      <c r="F344" s="49">
        <v>226.18</v>
      </c>
      <c r="G344" s="54">
        <v>54.12</v>
      </c>
      <c r="I344" s="49"/>
    </row>
    <row r="345" spans="1:11" x14ac:dyDescent="0.35">
      <c r="A345" s="80" t="s">
        <v>618</v>
      </c>
      <c r="B345" s="49">
        <v>41.21</v>
      </c>
      <c r="C345" s="49">
        <v>6.4</v>
      </c>
      <c r="D345" s="49">
        <v>34.81</v>
      </c>
      <c r="E345" s="49">
        <v>205.53</v>
      </c>
      <c r="F345" s="49">
        <v>239.38</v>
      </c>
      <c r="G345" s="54">
        <v>33.85</v>
      </c>
    </row>
    <row r="346" spans="1:11" x14ac:dyDescent="0.35">
      <c r="A346" s="80" t="s">
        <v>620</v>
      </c>
      <c r="B346" s="49">
        <v>49.92</v>
      </c>
      <c r="C346" s="49">
        <v>3.34</v>
      </c>
      <c r="D346" s="49">
        <v>46.58</v>
      </c>
      <c r="E346" s="49">
        <v>134.41</v>
      </c>
      <c r="F346" s="49">
        <v>230.7</v>
      </c>
      <c r="G346" s="54">
        <v>96.29</v>
      </c>
    </row>
    <row r="347" spans="1:11" x14ac:dyDescent="0.35">
      <c r="A347" s="80" t="s">
        <v>621</v>
      </c>
      <c r="B347" s="49">
        <v>45.96</v>
      </c>
      <c r="C347" s="49">
        <v>5.96</v>
      </c>
      <c r="D347" s="49">
        <v>40</v>
      </c>
      <c r="E347" s="49">
        <v>135.79</v>
      </c>
      <c r="F347" s="49">
        <v>148.80000000000001</v>
      </c>
      <c r="G347" s="54">
        <v>13.01</v>
      </c>
    </row>
    <row r="348" spans="1:11" x14ac:dyDescent="0.35">
      <c r="A348" s="80" t="s">
        <v>622</v>
      </c>
      <c r="B348" s="49">
        <v>47.99</v>
      </c>
      <c r="C348" s="49">
        <v>6.64</v>
      </c>
      <c r="D348" s="49">
        <v>41.35</v>
      </c>
      <c r="E348" s="49">
        <v>65.69</v>
      </c>
      <c r="F348" s="49">
        <v>161.83000000000001</v>
      </c>
      <c r="G348" s="54">
        <v>96.14</v>
      </c>
    </row>
    <row r="349" spans="1:11" x14ac:dyDescent="0.35">
      <c r="A349" s="80" t="s">
        <v>624</v>
      </c>
      <c r="B349" s="49">
        <v>50.43</v>
      </c>
      <c r="C349" s="49">
        <v>7.19</v>
      </c>
      <c r="D349" s="49">
        <v>43.24</v>
      </c>
      <c r="E349" s="49">
        <v>227.46</v>
      </c>
      <c r="F349" s="49">
        <v>254.52</v>
      </c>
      <c r="G349" s="54">
        <v>27.06</v>
      </c>
    </row>
    <row r="350" spans="1:11" x14ac:dyDescent="0.35">
      <c r="A350" s="80" t="s">
        <v>625</v>
      </c>
      <c r="B350" s="49">
        <v>76.099999999999994</v>
      </c>
      <c r="C350" s="49">
        <v>6.61</v>
      </c>
      <c r="D350" s="49">
        <v>69.489999999999995</v>
      </c>
      <c r="E350" s="49">
        <v>190.62</v>
      </c>
      <c r="F350" s="49">
        <v>280.57</v>
      </c>
      <c r="G350" s="54">
        <v>89.95</v>
      </c>
    </row>
    <row r="351" spans="1:11" x14ac:dyDescent="0.35">
      <c r="A351" s="80" t="s">
        <v>626</v>
      </c>
      <c r="B351" s="49">
        <v>66.73</v>
      </c>
      <c r="C351" s="49">
        <v>7.38</v>
      </c>
      <c r="D351" s="49">
        <v>59.36</v>
      </c>
      <c r="E351" s="49">
        <v>324.89999999999998</v>
      </c>
      <c r="F351" s="49">
        <v>399.31</v>
      </c>
      <c r="G351" s="54">
        <v>74.41</v>
      </c>
    </row>
    <row r="352" spans="1:11" x14ac:dyDescent="0.35">
      <c r="A352" s="80" t="s">
        <v>628</v>
      </c>
      <c r="B352" s="49">
        <v>5.44</v>
      </c>
      <c r="C352" s="49">
        <v>5.44</v>
      </c>
      <c r="D352" s="49">
        <v>0</v>
      </c>
      <c r="E352" s="49">
        <v>235.05</v>
      </c>
      <c r="F352" s="49">
        <v>272.98</v>
      </c>
      <c r="G352" s="54">
        <v>37.92</v>
      </c>
    </row>
    <row r="353" spans="1:7" x14ac:dyDescent="0.35">
      <c r="A353" s="80" t="s">
        <v>640</v>
      </c>
      <c r="B353" s="49">
        <v>7.54</v>
      </c>
      <c r="C353" s="49">
        <v>6.73</v>
      </c>
      <c r="D353" s="49">
        <v>0.81</v>
      </c>
      <c r="E353" s="49">
        <v>-38.880000000000003</v>
      </c>
      <c r="F353" s="49">
        <v>71.47</v>
      </c>
      <c r="G353" s="54">
        <v>110.35</v>
      </c>
    </row>
    <row r="354" spans="1:7" x14ac:dyDescent="0.35">
      <c r="A354" s="80" t="s">
        <v>641</v>
      </c>
      <c r="B354" s="49">
        <v>5.86</v>
      </c>
      <c r="C354" s="49">
        <v>5.86</v>
      </c>
      <c r="D354" s="49">
        <v>0</v>
      </c>
      <c r="E354" s="49">
        <v>125.66</v>
      </c>
      <c r="F354" s="49">
        <v>204.64</v>
      </c>
      <c r="G354" s="54">
        <v>78.98</v>
      </c>
    </row>
    <row r="355" spans="1:7" x14ac:dyDescent="0.35">
      <c r="A355" s="80" t="s">
        <v>643</v>
      </c>
      <c r="B355" s="49">
        <v>6.87</v>
      </c>
      <c r="C355" s="49">
        <v>6.87</v>
      </c>
      <c r="D355" s="49">
        <v>0</v>
      </c>
      <c r="E355" s="49">
        <v>107.85</v>
      </c>
      <c r="F355" s="49">
        <v>141.32</v>
      </c>
      <c r="G355" s="54">
        <v>33.47</v>
      </c>
    </row>
    <row r="356" spans="1:7" x14ac:dyDescent="0.35">
      <c r="A356" s="80" t="s">
        <v>644</v>
      </c>
      <c r="B356" s="49">
        <v>4.54</v>
      </c>
      <c r="C356" s="49">
        <v>4.54</v>
      </c>
      <c r="D356" s="49">
        <v>0</v>
      </c>
      <c r="E356" s="49">
        <v>7.89</v>
      </c>
      <c r="F356" s="49">
        <v>63.3</v>
      </c>
      <c r="G356" s="54">
        <v>55.41</v>
      </c>
    </row>
    <row r="357" spans="1:7" x14ac:dyDescent="0.35">
      <c r="A357" s="80" t="s">
        <v>645</v>
      </c>
      <c r="B357" s="49">
        <v>6.65</v>
      </c>
      <c r="C357" s="49">
        <v>6.65</v>
      </c>
      <c r="D357" s="49">
        <v>0</v>
      </c>
      <c r="E357" s="49">
        <v>128.46</v>
      </c>
      <c r="F357" s="49">
        <v>174.71</v>
      </c>
      <c r="G357" s="54">
        <v>46.25</v>
      </c>
    </row>
    <row r="358" spans="1:7" x14ac:dyDescent="0.35">
      <c r="A358" s="80" t="s">
        <v>647</v>
      </c>
      <c r="B358" s="49">
        <v>7.58</v>
      </c>
      <c r="C358" s="49">
        <v>7.58</v>
      </c>
      <c r="D358" s="49">
        <v>0</v>
      </c>
      <c r="E358" s="49">
        <v>46.33</v>
      </c>
      <c r="F358" s="49">
        <v>160.36000000000001</v>
      </c>
      <c r="G358" s="54">
        <v>114.03</v>
      </c>
    </row>
    <row r="359" spans="1:7" x14ac:dyDescent="0.35">
      <c r="A359" s="80" t="s">
        <v>648</v>
      </c>
      <c r="B359" s="49">
        <v>8.75</v>
      </c>
      <c r="C359" s="49">
        <v>8.75</v>
      </c>
      <c r="D359" s="49">
        <v>0</v>
      </c>
      <c r="E359" s="49">
        <v>59.09</v>
      </c>
      <c r="F359" s="49">
        <v>160.29</v>
      </c>
      <c r="G359" s="54">
        <v>101.2</v>
      </c>
    </row>
    <row r="360" spans="1:7" x14ac:dyDescent="0.35">
      <c r="A360" s="80" t="s">
        <v>649</v>
      </c>
      <c r="B360" s="49">
        <v>8.52</v>
      </c>
      <c r="C360" s="49">
        <v>8.52</v>
      </c>
      <c r="D360" s="49">
        <v>0</v>
      </c>
      <c r="E360" s="49">
        <v>110.3</v>
      </c>
      <c r="F360" s="49">
        <v>242.2</v>
      </c>
      <c r="G360" s="54">
        <v>131.9</v>
      </c>
    </row>
    <row r="361" spans="1:7" x14ac:dyDescent="0.35">
      <c r="A361" s="80" t="s">
        <v>651</v>
      </c>
      <c r="B361" s="49">
        <v>12.71</v>
      </c>
      <c r="C361" s="49">
        <v>12.71</v>
      </c>
      <c r="D361" s="49">
        <v>0</v>
      </c>
      <c r="E361" s="49">
        <v>59.62</v>
      </c>
      <c r="F361" s="49">
        <v>238.39</v>
      </c>
      <c r="G361" s="54">
        <v>178.77</v>
      </c>
    </row>
    <row r="362" spans="1:7" x14ac:dyDescent="0.35">
      <c r="A362" s="80" t="s">
        <v>652</v>
      </c>
      <c r="B362" s="49">
        <v>14.83</v>
      </c>
      <c r="C362" s="49">
        <v>14.83</v>
      </c>
      <c r="D362" s="49">
        <v>0</v>
      </c>
      <c r="E362" s="49">
        <v>-23.2</v>
      </c>
      <c r="F362" s="49">
        <v>54.47</v>
      </c>
      <c r="G362" s="54">
        <v>77.67</v>
      </c>
    </row>
    <row r="363" spans="1:7" x14ac:dyDescent="0.35">
      <c r="A363" s="80" t="s">
        <v>653</v>
      </c>
      <c r="B363" s="49">
        <v>12.21</v>
      </c>
      <c r="C363" s="49">
        <v>12.21</v>
      </c>
      <c r="D363" s="49">
        <v>0</v>
      </c>
      <c r="E363" s="49">
        <v>-1.1200000000000001</v>
      </c>
      <c r="F363" s="49">
        <v>128.58000000000001</v>
      </c>
      <c r="G363" s="54">
        <v>129.69999999999999</v>
      </c>
    </row>
    <row r="364" spans="1:7" x14ac:dyDescent="0.35">
      <c r="A364" s="80" t="s">
        <v>667</v>
      </c>
      <c r="B364" s="49">
        <v>10.44</v>
      </c>
      <c r="C364" s="49">
        <v>10.44</v>
      </c>
      <c r="D364" s="49">
        <v>0</v>
      </c>
      <c r="E364" s="49">
        <v>97.24</v>
      </c>
      <c r="F364" s="49">
        <v>120.94</v>
      </c>
      <c r="G364" s="54">
        <v>23.7</v>
      </c>
    </row>
    <row r="365" spans="1:7" x14ac:dyDescent="0.35">
      <c r="A365" s="80" t="s">
        <v>668</v>
      </c>
      <c r="B365" s="49">
        <v>11.07</v>
      </c>
      <c r="C365" s="49">
        <v>11.07</v>
      </c>
      <c r="D365" s="49">
        <v>0</v>
      </c>
      <c r="E365" s="49">
        <v>129.91999999999999</v>
      </c>
      <c r="F365" s="49">
        <v>160.76</v>
      </c>
      <c r="G365" s="54">
        <v>30.84</v>
      </c>
    </row>
    <row r="366" spans="1:7" x14ac:dyDescent="0.35">
      <c r="A366" s="80" t="s">
        <v>669</v>
      </c>
      <c r="B366" s="49">
        <v>11.48</v>
      </c>
      <c r="C366" s="49">
        <v>11.48</v>
      </c>
      <c r="D366" s="49">
        <v>0</v>
      </c>
      <c r="E366" s="49">
        <v>99.23</v>
      </c>
      <c r="F366" s="49">
        <v>160.82</v>
      </c>
      <c r="G366" s="54">
        <v>61.58</v>
      </c>
    </row>
    <row r="367" spans="1:7" x14ac:dyDescent="0.35">
      <c r="A367" s="80" t="s">
        <v>671</v>
      </c>
      <c r="B367" s="49">
        <v>9.2100000000000009</v>
      </c>
      <c r="C367" s="49">
        <v>9.2100000000000009</v>
      </c>
      <c r="D367" s="49">
        <v>0</v>
      </c>
      <c r="E367" s="49">
        <v>81.09</v>
      </c>
      <c r="F367" s="49">
        <v>107.41</v>
      </c>
      <c r="G367" s="54">
        <v>26.32</v>
      </c>
    </row>
    <row r="368" spans="1:7" x14ac:dyDescent="0.35">
      <c r="A368" s="80" t="s">
        <v>673</v>
      </c>
      <c r="B368" s="49">
        <v>8.0299999999999994</v>
      </c>
      <c r="C368" s="49">
        <v>8.0299999999999994</v>
      </c>
      <c r="D368" s="49">
        <v>0</v>
      </c>
      <c r="E368" s="49">
        <v>112.1</v>
      </c>
      <c r="F368" s="49">
        <v>145.33000000000001</v>
      </c>
      <c r="G368" s="54">
        <v>33.24</v>
      </c>
    </row>
    <row r="369" spans="1:7" x14ac:dyDescent="0.35">
      <c r="A369" s="80" t="s">
        <v>674</v>
      </c>
      <c r="B369" s="49">
        <v>9.2799999999999994</v>
      </c>
      <c r="C369" s="49">
        <v>9.2799999999999994</v>
      </c>
      <c r="D369" s="49">
        <v>0</v>
      </c>
      <c r="E369" s="49">
        <v>129.33000000000001</v>
      </c>
      <c r="F369" s="49">
        <v>170.88</v>
      </c>
      <c r="G369" s="54">
        <v>41.56</v>
      </c>
    </row>
    <row r="370" spans="1:7" x14ac:dyDescent="0.35">
      <c r="A370" s="80" t="s">
        <v>690</v>
      </c>
      <c r="B370" s="49">
        <v>11.79</v>
      </c>
      <c r="C370" s="49">
        <v>11.79</v>
      </c>
      <c r="D370" s="49">
        <v>0</v>
      </c>
      <c r="E370" s="49">
        <v>69.040000000000006</v>
      </c>
      <c r="F370" s="49">
        <v>128.22999999999999</v>
      </c>
      <c r="G370" s="54">
        <v>59.19</v>
      </c>
    </row>
    <row r="371" spans="1:7" x14ac:dyDescent="0.35">
      <c r="A371" s="80" t="s">
        <v>689</v>
      </c>
      <c r="B371" s="49">
        <v>11.86</v>
      </c>
      <c r="C371" s="49">
        <v>11.86</v>
      </c>
      <c r="D371" s="49">
        <v>0</v>
      </c>
      <c r="E371" s="49">
        <v>-18.63</v>
      </c>
      <c r="F371" s="49">
        <v>76.81</v>
      </c>
      <c r="G371" s="54">
        <v>95.44</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A21" workbookViewId="0">
      <selection activeCell="M23" sqref="M23"/>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7</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357</v>
      </c>
      <c r="N22" s="37" t="str">
        <f>$P$18&amp;N$21&amp;$M22</f>
        <v>Month!A357</v>
      </c>
      <c r="O22" s="21" t="str">
        <f t="shared" ref="N22:U36" si="1">$P$18&amp;O$21&amp;$M22</f>
        <v>Month!B357</v>
      </c>
      <c r="P22" s="21" t="str">
        <f t="shared" si="1"/>
        <v>Month!C357</v>
      </c>
      <c r="Q22" s="21" t="str">
        <f t="shared" si="1"/>
        <v>Month!D357</v>
      </c>
      <c r="R22" s="21" t="str">
        <f t="shared" si="1"/>
        <v>Month!E357</v>
      </c>
      <c r="S22" s="21" t="str">
        <f t="shared" si="1"/>
        <v>Month!F357</v>
      </c>
      <c r="T22" s="21" t="str">
        <f t="shared" si="1"/>
        <v>Month!G357</v>
      </c>
      <c r="U22" s="21" t="str">
        <f t="shared" si="1"/>
        <v>Month!H357</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358</v>
      </c>
      <c r="N23" s="21" t="str">
        <f t="shared" si="1"/>
        <v>Month!A358</v>
      </c>
      <c r="O23" s="21" t="str">
        <f t="shared" si="1"/>
        <v>Month!B358</v>
      </c>
      <c r="P23" s="21" t="str">
        <f t="shared" si="1"/>
        <v>Month!C358</v>
      </c>
      <c r="Q23" s="21" t="str">
        <f t="shared" si="1"/>
        <v>Month!D358</v>
      </c>
      <c r="R23" s="21" t="str">
        <f t="shared" si="1"/>
        <v>Month!E358</v>
      </c>
      <c r="S23" s="21" t="str">
        <f t="shared" si="1"/>
        <v>Month!F358</v>
      </c>
      <c r="T23" s="21" t="str">
        <f t="shared" si="1"/>
        <v>Month!G358</v>
      </c>
      <c r="U23" s="21" t="str">
        <f t="shared" si="1"/>
        <v>Month!H358</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359</v>
      </c>
      <c r="N24" s="21" t="str">
        <f t="shared" si="1"/>
        <v>Month!A359</v>
      </c>
      <c r="O24" s="21" t="str">
        <f t="shared" si="1"/>
        <v>Month!B359</v>
      </c>
      <c r="P24" s="21" t="str">
        <f t="shared" si="1"/>
        <v>Month!C359</v>
      </c>
      <c r="Q24" s="21" t="str">
        <f t="shared" si="1"/>
        <v>Month!D359</v>
      </c>
      <c r="R24" s="21" t="str">
        <f t="shared" si="1"/>
        <v>Month!E359</v>
      </c>
      <c r="S24" s="21" t="str">
        <f t="shared" si="1"/>
        <v>Month!F359</v>
      </c>
      <c r="T24" s="21" t="str">
        <f t="shared" si="1"/>
        <v>Month!G359</v>
      </c>
      <c r="U24" s="21" t="str">
        <f t="shared" si="1"/>
        <v>Month!H359</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360</v>
      </c>
      <c r="N25" s="21" t="str">
        <f t="shared" si="1"/>
        <v>Month!A360</v>
      </c>
      <c r="O25" s="21" t="str">
        <f t="shared" si="1"/>
        <v>Month!B360</v>
      </c>
      <c r="P25" s="21" t="str">
        <f t="shared" si="1"/>
        <v>Month!C360</v>
      </c>
      <c r="Q25" s="21" t="str">
        <f t="shared" si="1"/>
        <v>Month!D360</v>
      </c>
      <c r="R25" s="21" t="str">
        <f t="shared" si="1"/>
        <v>Month!E360</v>
      </c>
      <c r="S25" s="21" t="str">
        <f t="shared" si="1"/>
        <v>Month!F360</v>
      </c>
      <c r="T25" s="21" t="str">
        <f t="shared" si="1"/>
        <v>Month!G360</v>
      </c>
      <c r="U25" s="21" t="str">
        <f t="shared" si="1"/>
        <v>Month!H360</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361</v>
      </c>
      <c r="N26" s="21" t="str">
        <f t="shared" si="1"/>
        <v>Month!A361</v>
      </c>
      <c r="O26" s="21" t="str">
        <f t="shared" si="1"/>
        <v>Month!B361</v>
      </c>
      <c r="P26" s="21" t="str">
        <f t="shared" si="1"/>
        <v>Month!C361</v>
      </c>
      <c r="Q26" s="21" t="str">
        <f t="shared" si="1"/>
        <v>Month!D361</v>
      </c>
      <c r="R26" s="21" t="str">
        <f t="shared" si="1"/>
        <v>Month!E361</v>
      </c>
      <c r="S26" s="21" t="str">
        <f t="shared" si="1"/>
        <v>Month!F361</v>
      </c>
      <c r="T26" s="21" t="str">
        <f t="shared" si="1"/>
        <v>Month!G361</v>
      </c>
      <c r="U26" s="21" t="str">
        <f t="shared" si="1"/>
        <v>Month!H361</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362</v>
      </c>
      <c r="N27" s="21" t="str">
        <f t="shared" si="1"/>
        <v>Month!A362</v>
      </c>
      <c r="O27" s="21" t="str">
        <f t="shared" si="1"/>
        <v>Month!B362</v>
      </c>
      <c r="P27" s="21" t="str">
        <f t="shared" si="1"/>
        <v>Month!C362</v>
      </c>
      <c r="Q27" s="21" t="str">
        <f t="shared" si="1"/>
        <v>Month!D362</v>
      </c>
      <c r="R27" s="21" t="str">
        <f t="shared" si="1"/>
        <v>Month!E362</v>
      </c>
      <c r="S27" s="21" t="str">
        <f t="shared" si="1"/>
        <v>Month!F362</v>
      </c>
      <c r="T27" s="21" t="str">
        <f t="shared" si="1"/>
        <v>Month!G362</v>
      </c>
      <c r="U27" s="21" t="str">
        <f t="shared" si="1"/>
        <v>Month!H362</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363</v>
      </c>
      <c r="N28" s="21" t="str">
        <f t="shared" si="1"/>
        <v>Month!A363</v>
      </c>
      <c r="O28" s="21" t="str">
        <f t="shared" si="1"/>
        <v>Month!B363</v>
      </c>
      <c r="P28" s="21" t="str">
        <f t="shared" si="1"/>
        <v>Month!C363</v>
      </c>
      <c r="Q28" s="21" t="str">
        <f t="shared" si="1"/>
        <v>Month!D363</v>
      </c>
      <c r="R28" s="21" t="str">
        <f t="shared" si="1"/>
        <v>Month!E363</v>
      </c>
      <c r="S28" s="21" t="str">
        <f t="shared" si="1"/>
        <v>Month!F363</v>
      </c>
      <c r="T28" s="21" t="str">
        <f t="shared" si="1"/>
        <v>Month!G363</v>
      </c>
      <c r="U28" s="21" t="str">
        <f t="shared" si="1"/>
        <v>Month!H363</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364</v>
      </c>
      <c r="N29" s="21" t="str">
        <f t="shared" si="1"/>
        <v>Month!A364</v>
      </c>
      <c r="O29" s="21" t="str">
        <f t="shared" si="1"/>
        <v>Month!B364</v>
      </c>
      <c r="P29" s="21" t="str">
        <f t="shared" si="1"/>
        <v>Month!C364</v>
      </c>
      <c r="Q29" s="21" t="str">
        <f t="shared" si="1"/>
        <v>Month!D364</v>
      </c>
      <c r="R29" s="21" t="str">
        <f t="shared" si="1"/>
        <v>Month!E364</v>
      </c>
      <c r="S29" s="21" t="str">
        <f t="shared" si="1"/>
        <v>Month!F364</v>
      </c>
      <c r="T29" s="21" t="str">
        <f t="shared" si="1"/>
        <v>Month!G364</v>
      </c>
      <c r="U29" s="21" t="str">
        <f t="shared" si="1"/>
        <v>Month!H364</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365</v>
      </c>
      <c r="N30" s="21" t="str">
        <f t="shared" si="1"/>
        <v>Month!A365</v>
      </c>
      <c r="O30" s="21" t="str">
        <f t="shared" si="1"/>
        <v>Month!B365</v>
      </c>
      <c r="P30" s="21" t="str">
        <f t="shared" si="1"/>
        <v>Month!C365</v>
      </c>
      <c r="Q30" s="21" t="str">
        <f t="shared" si="1"/>
        <v>Month!D365</v>
      </c>
      <c r="R30" s="21" t="str">
        <f t="shared" si="1"/>
        <v>Month!E365</v>
      </c>
      <c r="S30" s="21" t="str">
        <f t="shared" si="1"/>
        <v>Month!F365</v>
      </c>
      <c r="T30" s="21" t="str">
        <f t="shared" si="1"/>
        <v>Month!G365</v>
      </c>
      <c r="U30" s="21" t="str">
        <f t="shared" si="1"/>
        <v>Month!H365</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366</v>
      </c>
      <c r="N31" s="21" t="str">
        <f t="shared" si="1"/>
        <v>Month!A366</v>
      </c>
      <c r="O31" s="21" t="str">
        <f t="shared" si="1"/>
        <v>Month!B366</v>
      </c>
      <c r="P31" s="21" t="str">
        <f t="shared" si="1"/>
        <v>Month!C366</v>
      </c>
      <c r="Q31" s="21" t="str">
        <f t="shared" si="1"/>
        <v>Month!D366</v>
      </c>
      <c r="R31" s="21" t="str">
        <f t="shared" si="1"/>
        <v>Month!E366</v>
      </c>
      <c r="S31" s="21" t="str">
        <f t="shared" si="1"/>
        <v>Month!F366</v>
      </c>
      <c r="T31" s="21" t="str">
        <f t="shared" si="1"/>
        <v>Month!G366</v>
      </c>
      <c r="U31" s="21" t="str">
        <f t="shared" si="1"/>
        <v>Month!H366</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367</v>
      </c>
      <c r="N32" s="21" t="str">
        <f t="shared" si="1"/>
        <v>Month!A367</v>
      </c>
      <c r="O32" s="21" t="str">
        <f t="shared" si="1"/>
        <v>Month!B367</v>
      </c>
      <c r="P32" s="21" t="str">
        <f t="shared" si="1"/>
        <v>Month!C367</v>
      </c>
      <c r="Q32" s="21" t="str">
        <f t="shared" si="1"/>
        <v>Month!D367</v>
      </c>
      <c r="R32" s="21" t="str">
        <f t="shared" si="1"/>
        <v>Month!E367</v>
      </c>
      <c r="S32" s="21" t="str">
        <f t="shared" si="1"/>
        <v>Month!F367</v>
      </c>
      <c r="T32" s="21" t="str">
        <f t="shared" si="1"/>
        <v>Month!G367</v>
      </c>
      <c r="U32" s="21" t="str">
        <f t="shared" si="1"/>
        <v>Month!H367</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368</v>
      </c>
      <c r="N33" s="21" t="str">
        <f t="shared" si="1"/>
        <v>Month!A368</v>
      </c>
      <c r="O33" s="21" t="str">
        <f t="shared" si="1"/>
        <v>Month!B368</v>
      </c>
      <c r="P33" s="21" t="str">
        <f t="shared" si="1"/>
        <v>Month!C368</v>
      </c>
      <c r="Q33" s="21" t="str">
        <f t="shared" si="1"/>
        <v>Month!D368</v>
      </c>
      <c r="R33" s="21" t="str">
        <f t="shared" si="1"/>
        <v>Month!E368</v>
      </c>
      <c r="S33" s="21" t="str">
        <f t="shared" si="1"/>
        <v>Month!F368</v>
      </c>
      <c r="T33" s="21" t="str">
        <f t="shared" si="1"/>
        <v>Month!G368</v>
      </c>
      <c r="U33" s="21" t="str">
        <f t="shared" si="1"/>
        <v>Month!H368</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369</v>
      </c>
      <c r="N34" s="21" t="str">
        <f t="shared" si="1"/>
        <v>Month!A369</v>
      </c>
      <c r="O34" s="21" t="str">
        <f t="shared" si="1"/>
        <v>Month!B369</v>
      </c>
      <c r="P34" s="21" t="str">
        <f t="shared" si="1"/>
        <v>Month!C369</v>
      </c>
      <c r="Q34" s="21" t="str">
        <f t="shared" si="1"/>
        <v>Month!D369</v>
      </c>
      <c r="R34" s="21" t="str">
        <f t="shared" si="1"/>
        <v>Month!E369</v>
      </c>
      <c r="S34" s="21" t="str">
        <f t="shared" si="1"/>
        <v>Month!F369</v>
      </c>
      <c r="T34" s="21" t="str">
        <f t="shared" si="1"/>
        <v>Month!G369</v>
      </c>
      <c r="U34" s="21" t="str">
        <f t="shared" si="1"/>
        <v>Month!H369</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370</v>
      </c>
      <c r="N35" s="21" t="str">
        <f t="shared" si="1"/>
        <v>Month!A370</v>
      </c>
      <c r="O35" s="21" t="str">
        <f t="shared" si="1"/>
        <v>Month!B370</v>
      </c>
      <c r="P35" s="21" t="str">
        <f t="shared" si="1"/>
        <v>Month!C370</v>
      </c>
      <c r="Q35" s="21" t="str">
        <f t="shared" si="1"/>
        <v>Month!D370</v>
      </c>
      <c r="R35" s="21" t="str">
        <f t="shared" si="1"/>
        <v>Month!E370</v>
      </c>
      <c r="S35" s="21" t="str">
        <f t="shared" si="1"/>
        <v>Month!F370</v>
      </c>
      <c r="T35" s="21" t="str">
        <f t="shared" si="1"/>
        <v>Month!G370</v>
      </c>
      <c r="U35" s="21" t="str">
        <f t="shared" si="1"/>
        <v>Month!H370</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371</v>
      </c>
      <c r="N36" s="21" t="str">
        <f t="shared" si="1"/>
        <v>Month!A371</v>
      </c>
      <c r="O36" s="21" t="str">
        <f t="shared" si="1"/>
        <v>Month!B371</v>
      </c>
      <c r="P36" s="21" t="str">
        <f t="shared" si="1"/>
        <v>Month!C371</v>
      </c>
      <c r="Q36" s="21" t="str">
        <f t="shared" si="1"/>
        <v>Month!D371</v>
      </c>
      <c r="R36" s="21" t="str">
        <f t="shared" si="1"/>
        <v>Month!E371</v>
      </c>
      <c r="S36" s="21" t="str">
        <f t="shared" si="1"/>
        <v>Month!F371</v>
      </c>
      <c r="T36" s="21" t="str">
        <f t="shared" si="1"/>
        <v>Month!G371</v>
      </c>
      <c r="U36" s="21" t="str">
        <f t="shared" si="1"/>
        <v>Month!H371</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374</v>
      </c>
      <c r="N41" s="21" t="str">
        <f>$P$39&amp;N$40&amp;$M41</f>
        <v>calculation_hide!b374</v>
      </c>
      <c r="O41" s="21" t="str">
        <f t="shared" ref="O41:T42" si="3">$P$39&amp;O$40&amp;$M41</f>
        <v>calculation_hide!c374</v>
      </c>
      <c r="P41" s="21" t="str">
        <f t="shared" si="3"/>
        <v>calculation_hide!d374</v>
      </c>
      <c r="Q41" s="21" t="str">
        <f>$P$39&amp;Q$40&amp;$M41</f>
        <v>calculation_hide!e374</v>
      </c>
      <c r="R41" s="21" t="str">
        <f>$P$39&amp;R$40&amp;$M41</f>
        <v>calculation_hide!f374</v>
      </c>
      <c r="S41" s="21" t="str">
        <f t="shared" si="3"/>
        <v>calculation_hide!g374</v>
      </c>
      <c r="T41" s="21" t="str">
        <f t="shared" si="3"/>
        <v>calculation_hide!h374</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386</v>
      </c>
      <c r="N42" s="21" t="str">
        <f>$P$39&amp;N$40&amp;$M42</f>
        <v>calculation_hide!b386</v>
      </c>
      <c r="O42" s="21" t="str">
        <f t="shared" si="3"/>
        <v>calculation_hide!c386</v>
      </c>
      <c r="P42" s="21" t="str">
        <f>$P$39&amp;P$40&amp;$M42</f>
        <v>calculation_hide!d386</v>
      </c>
      <c r="Q42" s="21" t="str">
        <f>$P$39&amp;Q$40&amp;$M42</f>
        <v>calculation_hide!e386</v>
      </c>
      <c r="R42" s="21" t="str">
        <f t="shared" si="3"/>
        <v>calculation_hide!f386</v>
      </c>
      <c r="S42" s="21" t="str">
        <f t="shared" si="3"/>
        <v>calculation_hide!g386</v>
      </c>
      <c r="T42" s="21" t="str">
        <f t="shared" si="3"/>
        <v>calculation_hide!h386</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598</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599</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600</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601</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602</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603</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604</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605</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606</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607</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608</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610</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629</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630</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631</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632</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633</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634</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635</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636</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637</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638</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639</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87" t="s">
        <v>640</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677</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678</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679</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680</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681</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682</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683</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684</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685</v>
      </c>
      <c r="C377" s="22">
        <f>Month!B362+C376</f>
        <v>83.850000000000009</v>
      </c>
      <c r="D377" s="22">
        <f>Month!C362+D376</f>
        <v>83.04</v>
      </c>
      <c r="E377" s="22">
        <f>Month!D362+E376</f>
        <v>0.81</v>
      </c>
      <c r="F377" s="22">
        <f>Month!E362+F376</f>
        <v>583.11999999999989</v>
      </c>
      <c r="G377" s="22">
        <f>Month!F362+G376</f>
        <v>1511.1499999999999</v>
      </c>
      <c r="H377" s="22">
        <f>Month!G362+H376</f>
        <v>928.03</v>
      </c>
    </row>
    <row r="378" spans="1:8" x14ac:dyDescent="0.35">
      <c r="A378" s="41">
        <f t="shared" si="10"/>
        <v>2024</v>
      </c>
      <c r="B378" s="70" t="s">
        <v>686</v>
      </c>
      <c r="C378" s="22">
        <f>Month!B363+C377</f>
        <v>96.06</v>
      </c>
      <c r="D378" s="22">
        <f>Month!C363+D377</f>
        <v>95.25</v>
      </c>
      <c r="E378" s="22">
        <f>Month!D363+E377</f>
        <v>0.81</v>
      </c>
      <c r="F378" s="22">
        <f>Month!E363+F377</f>
        <v>581.99999999999989</v>
      </c>
      <c r="G378" s="22">
        <f>Month!F363+G377</f>
        <v>1639.7299999999998</v>
      </c>
      <c r="H378" s="22">
        <f>Month!G363+H377</f>
        <v>1057.73</v>
      </c>
    </row>
    <row r="379" spans="1:8" x14ac:dyDescent="0.35">
      <c r="A379" s="41">
        <f t="shared" si="10"/>
        <v>2024</v>
      </c>
      <c r="B379" s="70" t="s">
        <v>687</v>
      </c>
      <c r="C379" s="22">
        <f>Month!B364+C378</f>
        <v>106.5</v>
      </c>
      <c r="D379" s="22">
        <f>Month!C364+D378</f>
        <v>105.69</v>
      </c>
      <c r="E379" s="22">
        <f>Month!D364+E378</f>
        <v>0.81</v>
      </c>
      <c r="F379" s="22">
        <f>Month!E364+F378</f>
        <v>679.2399999999999</v>
      </c>
      <c r="G379" s="22">
        <f>Month!F364+G378</f>
        <v>1760.6699999999998</v>
      </c>
      <c r="H379" s="22">
        <f>Month!G364+H378</f>
        <v>1081.43</v>
      </c>
    </row>
    <row r="380" spans="1:8" x14ac:dyDescent="0.35">
      <c r="A380" s="41">
        <v>2025</v>
      </c>
      <c r="B380" s="70" t="s">
        <v>655</v>
      </c>
      <c r="C380" s="22">
        <f>Month!B365</f>
        <v>11.07</v>
      </c>
      <c r="D380" s="22">
        <f>Month!C365</f>
        <v>11.07</v>
      </c>
      <c r="E380" s="22">
        <f>Month!D365</f>
        <v>0</v>
      </c>
      <c r="F380" s="22">
        <f>Month!E365</f>
        <v>129.91999999999999</v>
      </c>
      <c r="G380" s="22">
        <f>Month!F365</f>
        <v>160.76</v>
      </c>
      <c r="H380" s="22">
        <f>Month!G365</f>
        <v>30.84</v>
      </c>
    </row>
    <row r="381" spans="1:8" x14ac:dyDescent="0.35">
      <c r="A381" s="41">
        <f>A380</f>
        <v>2025</v>
      </c>
      <c r="B381" s="70" t="s">
        <v>656</v>
      </c>
      <c r="C381" s="22">
        <f>Month!B366+C380</f>
        <v>22.55</v>
      </c>
      <c r="D381" s="22">
        <f>Month!C366+D380</f>
        <v>22.55</v>
      </c>
      <c r="E381" s="22">
        <f>Month!D366+E380</f>
        <v>0</v>
      </c>
      <c r="F381" s="22">
        <f>Month!E366+F380</f>
        <v>229.14999999999998</v>
      </c>
      <c r="G381" s="22">
        <f>Month!F366+G380</f>
        <v>321.58</v>
      </c>
      <c r="H381" s="22">
        <f>Month!G366+H380</f>
        <v>92.42</v>
      </c>
    </row>
    <row r="382" spans="1:8" x14ac:dyDescent="0.35">
      <c r="A382" s="41">
        <f t="shared" ref="A382:A391" si="11">A381</f>
        <v>2025</v>
      </c>
      <c r="B382" s="70" t="s">
        <v>657</v>
      </c>
      <c r="C382" s="22">
        <f>Month!B367+C381</f>
        <v>31.76</v>
      </c>
      <c r="D382" s="22">
        <f>Month!C367+D381</f>
        <v>31.76</v>
      </c>
      <c r="E382" s="22">
        <f>Month!D367+E381</f>
        <v>0</v>
      </c>
      <c r="F382" s="22">
        <f>Month!E367+F381</f>
        <v>310.24</v>
      </c>
      <c r="G382" s="22">
        <f>Month!F367+G381</f>
        <v>428.99</v>
      </c>
      <c r="H382" s="22">
        <f>Month!G367+H381</f>
        <v>118.74000000000001</v>
      </c>
    </row>
    <row r="383" spans="1:8" x14ac:dyDescent="0.35">
      <c r="A383" s="41">
        <f t="shared" si="11"/>
        <v>2025</v>
      </c>
      <c r="B383" s="70" t="s">
        <v>658</v>
      </c>
      <c r="C383" s="22">
        <f>Month!B368+C382</f>
        <v>39.79</v>
      </c>
      <c r="D383" s="22">
        <f>Month!C368+D382</f>
        <v>39.79</v>
      </c>
      <c r="E383" s="22">
        <f>Month!D368+E382</f>
        <v>0</v>
      </c>
      <c r="F383" s="22">
        <f>Month!E368+F382</f>
        <v>422.34000000000003</v>
      </c>
      <c r="G383" s="22">
        <f>Month!F368+G382</f>
        <v>574.32000000000005</v>
      </c>
      <c r="H383" s="22">
        <f>Month!G368+H382</f>
        <v>151.98000000000002</v>
      </c>
    </row>
    <row r="384" spans="1:8" x14ac:dyDescent="0.35">
      <c r="A384" s="41">
        <f t="shared" si="11"/>
        <v>2025</v>
      </c>
      <c r="B384" s="70" t="s">
        <v>659</v>
      </c>
      <c r="C384" s="22">
        <f>Month!B369+C383</f>
        <v>49.07</v>
      </c>
      <c r="D384" s="22">
        <f>Month!C369+D383</f>
        <v>49.07</v>
      </c>
      <c r="E384" s="22">
        <f>Month!D369+E383</f>
        <v>0</v>
      </c>
      <c r="F384" s="22">
        <f>Month!E369+F383</f>
        <v>551.67000000000007</v>
      </c>
      <c r="G384" s="22">
        <f>Month!F369+G383</f>
        <v>745.2</v>
      </c>
      <c r="H384" s="22">
        <f>Month!G369+H383</f>
        <v>193.54000000000002</v>
      </c>
    </row>
    <row r="385" spans="1:8" x14ac:dyDescent="0.35">
      <c r="A385" s="41">
        <f t="shared" si="11"/>
        <v>2025</v>
      </c>
      <c r="B385" s="70" t="s">
        <v>660</v>
      </c>
      <c r="C385" s="22">
        <f>Month!B370+C384</f>
        <v>60.86</v>
      </c>
      <c r="D385" s="22">
        <f>Month!C370+D384</f>
        <v>60.86</v>
      </c>
      <c r="E385" s="22">
        <f>Month!D370+E384</f>
        <v>0</v>
      </c>
      <c r="F385" s="22">
        <f>Month!E370+F384</f>
        <v>620.71</v>
      </c>
      <c r="G385" s="22">
        <f>Month!F370+G384</f>
        <v>873.43000000000006</v>
      </c>
      <c r="H385" s="22">
        <f>Month!G370+H384</f>
        <v>252.73000000000002</v>
      </c>
    </row>
    <row r="386" spans="1:8" x14ac:dyDescent="0.35">
      <c r="A386" s="41">
        <f t="shared" si="11"/>
        <v>2025</v>
      </c>
      <c r="B386" s="70" t="s">
        <v>661</v>
      </c>
      <c r="C386" s="22">
        <f>Month!B371+C385</f>
        <v>72.72</v>
      </c>
      <c r="D386" s="22">
        <f>Month!C371+D385</f>
        <v>72.72</v>
      </c>
      <c r="E386" s="22">
        <f>Month!D371+E385</f>
        <v>0</v>
      </c>
      <c r="F386" s="22">
        <f>Month!E371+F385</f>
        <v>602.08000000000004</v>
      </c>
      <c r="G386" s="22">
        <f>Month!F371+G385</f>
        <v>950.24</v>
      </c>
      <c r="H386" s="22">
        <f>Month!G371+H385</f>
        <v>348.17</v>
      </c>
    </row>
    <row r="387" spans="1:8" x14ac:dyDescent="0.35">
      <c r="A387" s="41">
        <f t="shared" si="11"/>
        <v>2025</v>
      </c>
      <c r="B387" s="70" t="s">
        <v>662</v>
      </c>
    </row>
    <row r="388" spans="1:8" x14ac:dyDescent="0.35">
      <c r="A388" s="41">
        <f t="shared" si="11"/>
        <v>2025</v>
      </c>
      <c r="B388" s="70" t="s">
        <v>663</v>
      </c>
    </row>
    <row r="389" spans="1:8" x14ac:dyDescent="0.35">
      <c r="A389" s="41">
        <f t="shared" si="11"/>
        <v>2025</v>
      </c>
      <c r="B389" s="70" t="s">
        <v>664</v>
      </c>
    </row>
    <row r="390" spans="1:8" x14ac:dyDescent="0.35">
      <c r="A390" s="41">
        <f t="shared" si="11"/>
        <v>2025</v>
      </c>
      <c r="B390" s="70" t="s">
        <v>665</v>
      </c>
    </row>
    <row r="391" spans="1:8" x14ac:dyDescent="0.35">
      <c r="A391" s="41">
        <f t="shared" si="11"/>
        <v>2025</v>
      </c>
      <c r="B391" s="70" t="s">
        <v>666</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2025-09-25T11:03:11Z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