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AEAEB002-F390-44C8-BB2D-6C84D6108B42}" xr6:coauthVersionLast="47" xr6:coauthVersionMax="47" xr10:uidLastSave="{00000000-0000-0000-0000-000000000000}"/>
  <bookViews>
    <workbookView xWindow="-110" yWindow="-110" windowWidth="19420" windowHeight="10300" tabRatio="722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68" i="1" l="1"/>
  <c r="D1168" i="1"/>
  <c r="H1168" i="1"/>
  <c r="I1168" i="1"/>
  <c r="C1167" i="1"/>
  <c r="D1167" i="1"/>
  <c r="H1167" i="1"/>
  <c r="I1167" i="1"/>
  <c r="G715" i="22"/>
  <c r="G716" i="22" s="1"/>
  <c r="H715" i="22"/>
  <c r="H716" i="22" s="1"/>
  <c r="I715" i="22"/>
  <c r="I716" i="22" s="1"/>
  <c r="B3" i="17" l="1"/>
  <c r="I1166" i="1"/>
  <c r="D1166" i="1"/>
  <c r="C1166" i="1"/>
  <c r="H1166" i="1"/>
  <c r="I1165" i="1"/>
  <c r="D1165" i="1"/>
  <c r="C1165" i="1"/>
  <c r="H1165" i="1"/>
  <c r="I1164" i="1"/>
  <c r="D1164" i="1"/>
  <c r="C1164" i="1"/>
  <c r="H1164" i="1"/>
  <c r="I1163" i="1" l="1"/>
  <c r="D1163" i="1"/>
  <c r="C1163" i="1"/>
  <c r="H1163" i="1"/>
  <c r="C1162" i="1"/>
  <c r="D1162" i="1"/>
  <c r="H1162" i="1"/>
  <c r="I1162" i="1"/>
  <c r="I1161" i="1"/>
  <c r="D1161" i="1"/>
  <c r="C1161" i="1"/>
  <c r="H1161" i="1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G707" i="22"/>
  <c r="I706" i="22"/>
  <c r="G708" i="22" l="1"/>
  <c r="H708" i="22"/>
  <c r="I707" i="22"/>
  <c r="H709" i="22" l="1"/>
  <c r="G709" i="22"/>
  <c r="I708" i="22"/>
  <c r="G710" i="22" l="1"/>
  <c r="H710" i="22"/>
  <c r="I709" i="22"/>
  <c r="G711" i="22" l="1"/>
  <c r="G712" i="22" s="1"/>
  <c r="G713" i="22" s="1"/>
  <c r="G714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711" i="22"/>
  <c r="H712" i="22" s="1"/>
  <c r="H713" i="22" s="1"/>
  <c r="H714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710" i="22"/>
  <c r="I711" i="22" l="1"/>
  <c r="I712" i="22" s="1"/>
  <c r="I713" i="22" s="1"/>
  <c r="I714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<sst xmlns="http://schemas.openxmlformats.org/spreadsheetml/2006/main" count="151" uniqueCount="122">
  <si>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</si>
  <si>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</si>
  <si>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</si>
  <si>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</si>
  <si>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</si>
  <si>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</si>
  <si>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</si>
  <si>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</si>
  <si>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</si>
  <si>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</si>
  <si>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</si>
  <si>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</si>
  <si>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</si>
  <si>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</si>
  <si>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</si>
  <si>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</si>
  <si>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</si>
  <si>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</si>
  <si>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</si>
  <si>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</si>
  <si>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</si>
  <si>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</si>
  <si>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</si>
  <si>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</si>
  <si>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</si>
  <si>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</si>
  <si>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</si>
  <si>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</si>
  <si>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</si>
  <si>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</si>
  <si>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</si>
  <si>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</si>
  <si>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</si>
  <si>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</si>
  <si>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</si>
  <si>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</si>
  <si>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</si>
  <si>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</si>
  <si>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</si>
  <si>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</si>
  <si>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</si>
  <si>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</si>
  <si>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</si>
  <si>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</si>
  <si>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</si>
  <si>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</si>
  <si>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</si>
  <si>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</si>
  <si>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</si>
  <si>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</si>
  <si>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</si>
  <si>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</si>
  <si>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</si>
  <si>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</si>
  <si>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</si>
  <si>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</si>
  <si>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</si>
  <si>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</si>
  <si>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</si>
  <si>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</si>
  <si>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</si>
  <si>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</si>
  <si>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</si>
  <si>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</si>
  <si>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</si>
  <si>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</si>
  <si>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</si>
  <si>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</si>
  <si>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</si>
  <si>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</si>
  <si>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</si>
  <si>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</si>
  <si>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</si>
  <si>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</si>
  <si>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</si>
  <si>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</si>
  <si>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</si>
  <si>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</si>
  <si>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</si>
  <si>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</si>
  <si>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</si>
  <si>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</si>
  <si>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</si>
  <si>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</si>
  <si>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</si>
  <si>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</si>
  <si>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</si>
  <si>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</si>
  <si>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</si>
  <si>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</si>
  <si>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</si>
  <si>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</si>
  <si>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</si>
  <si>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</si>
  <si>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</si>
  <si>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</si>
  <si>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</si>
  <si>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</si>
  <si>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</si>
  <si>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</si>
  <si>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</si>
  <si>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</si>
  <si>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</si>
  <si>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</si>
  <si>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</si>
  <si>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</si>
  <si>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</si>
  <si>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</si>
  <si>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</si>
  <si>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</si>
  <si>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</si>
  <si>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</si>
  <si>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</si>
  <si>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</si>
  <si>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</si>
  <si>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</si>
  <si>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</si>
  <si>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</si>
  <si>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</si>
  <si>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</si>
  <si>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</si>
  <si>
    <t>Digest of United Kingdom Energy Statistics (DUKES): Annex B, glossary and acronyms (opens in a new window)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</si>
</sst>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25 August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45530</c:v>
                </c:pt>
                <c:pt idx="1">
                  <c:v>45537</c:v>
                </c:pt>
                <c:pt idx="2">
                  <c:v>45544</c:v>
                </c:pt>
                <c:pt idx="3">
                  <c:v>45551</c:v>
                </c:pt>
                <c:pt idx="4">
                  <c:v>45558</c:v>
                </c:pt>
                <c:pt idx="5">
                  <c:v>45565</c:v>
                </c:pt>
                <c:pt idx="6">
                  <c:v>45572</c:v>
                </c:pt>
                <c:pt idx="7">
                  <c:v>45579</c:v>
                </c:pt>
                <c:pt idx="8">
                  <c:v>45586</c:v>
                </c:pt>
                <c:pt idx="9">
                  <c:v>45593</c:v>
                </c:pt>
                <c:pt idx="10">
                  <c:v>45600</c:v>
                </c:pt>
                <c:pt idx="11">
                  <c:v>45607</c:v>
                </c:pt>
                <c:pt idx="12">
                  <c:v>45614</c:v>
                </c:pt>
                <c:pt idx="13">
                  <c:v>45621</c:v>
                </c:pt>
                <c:pt idx="14">
                  <c:v>45628</c:v>
                </c:pt>
                <c:pt idx="15">
                  <c:v>45635</c:v>
                </c:pt>
                <c:pt idx="16">
                  <c:v>45642</c:v>
                </c:pt>
                <c:pt idx="17">
                  <c:v>45649</c:v>
                </c:pt>
                <c:pt idx="18">
                  <c:v>45656</c:v>
                </c:pt>
                <c:pt idx="19">
                  <c:v>45663</c:v>
                </c:pt>
                <c:pt idx="20">
                  <c:v>45670</c:v>
                </c:pt>
                <c:pt idx="21">
                  <c:v>45677</c:v>
                </c:pt>
                <c:pt idx="22">
                  <c:v>45684</c:v>
                </c:pt>
                <c:pt idx="23">
                  <c:v>45691</c:v>
                </c:pt>
                <c:pt idx="24">
                  <c:v>45698</c:v>
                </c:pt>
                <c:pt idx="25">
                  <c:v>45705</c:v>
                </c:pt>
                <c:pt idx="26">
                  <c:v>45712</c:v>
                </c:pt>
                <c:pt idx="27">
                  <c:v>45719</c:v>
                </c:pt>
                <c:pt idx="28">
                  <c:v>45726</c:v>
                </c:pt>
                <c:pt idx="29">
                  <c:v>45733</c:v>
                </c:pt>
                <c:pt idx="30">
                  <c:v>45740</c:v>
                </c:pt>
                <c:pt idx="31">
                  <c:v>45747</c:v>
                </c:pt>
                <c:pt idx="32">
                  <c:v>45754</c:v>
                </c:pt>
                <c:pt idx="33">
                  <c:v>45761</c:v>
                </c:pt>
                <c:pt idx="34">
                  <c:v>45768</c:v>
                </c:pt>
                <c:pt idx="35">
                  <c:v>45775</c:v>
                </c:pt>
                <c:pt idx="36">
                  <c:v>45782</c:v>
                </c:pt>
                <c:pt idx="37">
                  <c:v>45789</c:v>
                </c:pt>
                <c:pt idx="38">
                  <c:v>45796</c:v>
                </c:pt>
                <c:pt idx="39">
                  <c:v>45803</c:v>
                </c:pt>
                <c:pt idx="40">
                  <c:v>45810</c:v>
                </c:pt>
                <c:pt idx="41">
                  <c:v>45817</c:v>
                </c:pt>
                <c:pt idx="42">
                  <c:v>45824</c:v>
                </c:pt>
                <c:pt idx="43">
                  <c:v>45831</c:v>
                </c:pt>
                <c:pt idx="44">
                  <c:v>45838</c:v>
                </c:pt>
                <c:pt idx="45">
                  <c:v>45845</c:v>
                </c:pt>
                <c:pt idx="46">
                  <c:v>45852</c:v>
                </c:pt>
                <c:pt idx="47">
                  <c:v>45859</c:v>
                </c:pt>
                <c:pt idx="48">
                  <c:v>45866</c:v>
                </c:pt>
                <c:pt idx="49">
                  <c:v>45873</c:v>
                </c:pt>
                <c:pt idx="50">
                  <c:v>45880</c:v>
                </c:pt>
                <c:pt idx="51">
                  <c:v>45887</c:v>
                </c:pt>
                <c:pt idx="52">
                  <c:v>45894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141.00969899999998</c:v>
                </c:pt>
                <c:pt idx="1">
                  <c:v>139.96133</c:v>
                </c:pt>
                <c:pt idx="2">
                  <c:v>138.100517</c:v>
                </c:pt>
                <c:pt idx="3">
                  <c:v>136.485906</c:v>
                </c:pt>
                <c:pt idx="4">
                  <c:v>135.25935200000001</c:v>
                </c:pt>
                <c:pt idx="5">
                  <c:v>134.16621699999999</c:v>
                </c:pt>
                <c:pt idx="6">
                  <c:v>133.58621600000001</c:v>
                </c:pt>
                <c:pt idx="7">
                  <c:v>133.86126099999998</c:v>
                </c:pt>
                <c:pt idx="8">
                  <c:v>133.98826600000001</c:v>
                </c:pt>
                <c:pt idx="9">
                  <c:v>134.413331</c:v>
                </c:pt>
                <c:pt idx="10">
                  <c:v>134.410302</c:v>
                </c:pt>
                <c:pt idx="11">
                  <c:v>134.59466</c:v>
                </c:pt>
                <c:pt idx="12">
                  <c:v>134.848432</c:v>
                </c:pt>
                <c:pt idx="13">
                  <c:v>135.36596</c:v>
                </c:pt>
                <c:pt idx="14">
                  <c:v>135.92584099999999</c:v>
                </c:pt>
                <c:pt idx="15">
                  <c:v>136.22645</c:v>
                </c:pt>
                <c:pt idx="16">
                  <c:v>136.39128099999999</c:v>
                </c:pt>
                <c:pt idx="17">
                  <c:v>136.385029</c:v>
                </c:pt>
                <c:pt idx="18">
                  <c:v>136.491308</c:v>
                </c:pt>
                <c:pt idx="19">
                  <c:v>136.60324699999998</c:v>
                </c:pt>
                <c:pt idx="20">
                  <c:v>136.509985</c:v>
                </c:pt>
                <c:pt idx="21">
                  <c:v>136.96904999999998</c:v>
                </c:pt>
                <c:pt idx="22">
                  <c:v>138.36296499999997</c:v>
                </c:pt>
                <c:pt idx="23">
                  <c:v>138.741411</c:v>
                </c:pt>
                <c:pt idx="24">
                  <c:v>139.021659</c:v>
                </c:pt>
                <c:pt idx="25">
                  <c:v>139.217579</c:v>
                </c:pt>
                <c:pt idx="26">
                  <c:v>139.62223799999998</c:v>
                </c:pt>
                <c:pt idx="27">
                  <c:v>139.612483</c:v>
                </c:pt>
                <c:pt idx="28">
                  <c:v>139.41696999999999</c:v>
                </c:pt>
                <c:pt idx="29">
                  <c:v>137.971654</c:v>
                </c:pt>
                <c:pt idx="30">
                  <c:v>135.607957</c:v>
                </c:pt>
                <c:pt idx="31">
                  <c:v>134.907432</c:v>
                </c:pt>
                <c:pt idx="32">
                  <c:v>135.24951899999999</c:v>
                </c:pt>
                <c:pt idx="33">
                  <c:v>134.847714</c:v>
                </c:pt>
                <c:pt idx="34">
                  <c:v>134.26116099999999</c:v>
                </c:pt>
                <c:pt idx="35">
                  <c:v>133.8357</c:v>
                </c:pt>
                <c:pt idx="36">
                  <c:v>133.18171299999997</c:v>
                </c:pt>
                <c:pt idx="37">
                  <c:v>132.31878399999999</c:v>
                </c:pt>
                <c:pt idx="38">
                  <c:v>132.074648</c:v>
                </c:pt>
                <c:pt idx="39">
                  <c:v>131.99</c:v>
                </c:pt>
                <c:pt idx="40">
                  <c:v>131.45446399999997</c:v>
                </c:pt>
                <c:pt idx="41">
                  <c:v>131.347556</c:v>
                </c:pt>
                <c:pt idx="42">
                  <c:v>131.39140800000001</c:v>
                </c:pt>
                <c:pt idx="43">
                  <c:v>132.33000000000001</c:v>
                </c:pt>
                <c:pt idx="44">
                  <c:v>132.95441300000002</c:v>
                </c:pt>
                <c:pt idx="45">
                  <c:v>133.18821600000001</c:v>
                </c:pt>
                <c:pt idx="46">
                  <c:v>133.94999999999999</c:v>
                </c:pt>
                <c:pt idx="47">
                  <c:v>134.09445300000002</c:v>
                </c:pt>
                <c:pt idx="48">
                  <c:v>134.24</c:v>
                </c:pt>
                <c:pt idx="49">
                  <c:v>134.30000000000001</c:v>
                </c:pt>
                <c:pt idx="50">
                  <c:v>134.38999999999999</c:v>
                </c:pt>
                <c:pt idx="51">
                  <c:v>134.30053199999998</c:v>
                </c:pt>
                <c:pt idx="52">
                  <c:v>133.91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45530</c:v>
                </c:pt>
                <c:pt idx="1">
                  <c:v>45537</c:v>
                </c:pt>
                <c:pt idx="2">
                  <c:v>45544</c:v>
                </c:pt>
                <c:pt idx="3">
                  <c:v>45551</c:v>
                </c:pt>
                <c:pt idx="4">
                  <c:v>45558</c:v>
                </c:pt>
                <c:pt idx="5">
                  <c:v>45565</c:v>
                </c:pt>
                <c:pt idx="6">
                  <c:v>45572</c:v>
                </c:pt>
                <c:pt idx="7">
                  <c:v>45579</c:v>
                </c:pt>
                <c:pt idx="8">
                  <c:v>45586</c:v>
                </c:pt>
                <c:pt idx="9">
                  <c:v>45593</c:v>
                </c:pt>
                <c:pt idx="10">
                  <c:v>45600</c:v>
                </c:pt>
                <c:pt idx="11">
                  <c:v>45607</c:v>
                </c:pt>
                <c:pt idx="12">
                  <c:v>45614</c:v>
                </c:pt>
                <c:pt idx="13">
                  <c:v>45621</c:v>
                </c:pt>
                <c:pt idx="14">
                  <c:v>45628</c:v>
                </c:pt>
                <c:pt idx="15">
                  <c:v>45635</c:v>
                </c:pt>
                <c:pt idx="16">
                  <c:v>45642</c:v>
                </c:pt>
                <c:pt idx="17">
                  <c:v>45649</c:v>
                </c:pt>
                <c:pt idx="18">
                  <c:v>45656</c:v>
                </c:pt>
                <c:pt idx="19">
                  <c:v>45663</c:v>
                </c:pt>
                <c:pt idx="20">
                  <c:v>45670</c:v>
                </c:pt>
                <c:pt idx="21">
                  <c:v>45677</c:v>
                </c:pt>
                <c:pt idx="22">
                  <c:v>45684</c:v>
                </c:pt>
                <c:pt idx="23">
                  <c:v>45691</c:v>
                </c:pt>
                <c:pt idx="24">
                  <c:v>45698</c:v>
                </c:pt>
                <c:pt idx="25">
                  <c:v>45705</c:v>
                </c:pt>
                <c:pt idx="26">
                  <c:v>45712</c:v>
                </c:pt>
                <c:pt idx="27">
                  <c:v>45719</c:v>
                </c:pt>
                <c:pt idx="28">
                  <c:v>45726</c:v>
                </c:pt>
                <c:pt idx="29">
                  <c:v>45733</c:v>
                </c:pt>
                <c:pt idx="30">
                  <c:v>45740</c:v>
                </c:pt>
                <c:pt idx="31">
                  <c:v>45747</c:v>
                </c:pt>
                <c:pt idx="32">
                  <c:v>45754</c:v>
                </c:pt>
                <c:pt idx="33">
                  <c:v>45761</c:v>
                </c:pt>
                <c:pt idx="34">
                  <c:v>45768</c:v>
                </c:pt>
                <c:pt idx="35">
                  <c:v>45775</c:v>
                </c:pt>
                <c:pt idx="36">
                  <c:v>45782</c:v>
                </c:pt>
                <c:pt idx="37">
                  <c:v>45789</c:v>
                </c:pt>
                <c:pt idx="38">
                  <c:v>45796</c:v>
                </c:pt>
                <c:pt idx="39">
                  <c:v>45803</c:v>
                </c:pt>
                <c:pt idx="40">
                  <c:v>45810</c:v>
                </c:pt>
                <c:pt idx="41">
                  <c:v>45817</c:v>
                </c:pt>
                <c:pt idx="42">
                  <c:v>45824</c:v>
                </c:pt>
                <c:pt idx="43">
                  <c:v>45831</c:v>
                </c:pt>
                <c:pt idx="44">
                  <c:v>45838</c:v>
                </c:pt>
                <c:pt idx="45">
                  <c:v>45845</c:v>
                </c:pt>
                <c:pt idx="46">
                  <c:v>45852</c:v>
                </c:pt>
                <c:pt idx="47">
                  <c:v>45859</c:v>
                </c:pt>
                <c:pt idx="48">
                  <c:v>45866</c:v>
                </c:pt>
                <c:pt idx="49">
                  <c:v>45873</c:v>
                </c:pt>
                <c:pt idx="50">
                  <c:v>45880</c:v>
                </c:pt>
                <c:pt idx="51">
                  <c:v>45887</c:v>
                </c:pt>
                <c:pt idx="52">
                  <c:v>45894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146.14681300000004</c:v>
                </c:pt>
                <c:pt idx="1">
                  <c:v>145.18855400000001</c:v>
                </c:pt>
                <c:pt idx="2">
                  <c:v>143.40070400000002</c:v>
                </c:pt>
                <c:pt idx="3">
                  <c:v>141.60610999999997</c:v>
                </c:pt>
                <c:pt idx="4">
                  <c:v>140.018216</c:v>
                </c:pt>
                <c:pt idx="5">
                  <c:v>138.852994</c:v>
                </c:pt>
                <c:pt idx="6">
                  <c:v>138.46336599999998</c:v>
                </c:pt>
                <c:pt idx="7">
                  <c:v>139.07519400000001</c:v>
                </c:pt>
                <c:pt idx="8">
                  <c:v>139.26096699999999</c:v>
                </c:pt>
                <c:pt idx="9">
                  <c:v>139.709745</c:v>
                </c:pt>
                <c:pt idx="10">
                  <c:v>139.84395799999999</c:v>
                </c:pt>
                <c:pt idx="11">
                  <c:v>140.13422300000002</c:v>
                </c:pt>
                <c:pt idx="12">
                  <c:v>140.48737899999998</c:v>
                </c:pt>
                <c:pt idx="13">
                  <c:v>141.40484000000001</c:v>
                </c:pt>
                <c:pt idx="14">
                  <c:v>142.04014499999997</c:v>
                </c:pt>
                <c:pt idx="15">
                  <c:v>142.48728700000001</c:v>
                </c:pt>
                <c:pt idx="16">
                  <c:v>142.70911500000003</c:v>
                </c:pt>
                <c:pt idx="17">
                  <c:v>142.848073</c:v>
                </c:pt>
                <c:pt idx="18">
                  <c:v>142.98101699999998</c:v>
                </c:pt>
                <c:pt idx="19">
                  <c:v>143.295242</c:v>
                </c:pt>
                <c:pt idx="20">
                  <c:v>143.32843099999999</c:v>
                </c:pt>
                <c:pt idx="21">
                  <c:v>144.26750099999998</c:v>
                </c:pt>
                <c:pt idx="22">
                  <c:v>145.574793</c:v>
                </c:pt>
                <c:pt idx="23">
                  <c:v>146.13087400000001</c:v>
                </c:pt>
                <c:pt idx="24">
                  <c:v>146.29333200000002</c:v>
                </c:pt>
                <c:pt idx="25">
                  <c:v>146.44771800000001</c:v>
                </c:pt>
                <c:pt idx="26">
                  <c:v>146.82192700000002</c:v>
                </c:pt>
                <c:pt idx="27">
                  <c:v>146.884027</c:v>
                </c:pt>
                <c:pt idx="28">
                  <c:v>146.57529</c:v>
                </c:pt>
                <c:pt idx="29">
                  <c:v>145.38482700000003</c:v>
                </c:pt>
                <c:pt idx="30">
                  <c:v>143.07308</c:v>
                </c:pt>
                <c:pt idx="31">
                  <c:v>142.255009</c:v>
                </c:pt>
                <c:pt idx="32">
                  <c:v>142.54169199999998</c:v>
                </c:pt>
                <c:pt idx="33">
                  <c:v>141.97461799999999</c:v>
                </c:pt>
                <c:pt idx="34">
                  <c:v>141.44217399999999</c:v>
                </c:pt>
                <c:pt idx="35">
                  <c:v>140.81097600000001</c:v>
                </c:pt>
                <c:pt idx="36">
                  <c:v>140.05547999999999</c:v>
                </c:pt>
                <c:pt idx="37">
                  <c:v>139.19787699999998</c:v>
                </c:pt>
                <c:pt idx="38">
                  <c:v>138.57350100000002</c:v>
                </c:pt>
                <c:pt idx="39">
                  <c:v>138.37</c:v>
                </c:pt>
                <c:pt idx="40">
                  <c:v>138.08744300000001</c:v>
                </c:pt>
                <c:pt idx="41">
                  <c:v>137.53903200000002</c:v>
                </c:pt>
                <c:pt idx="42">
                  <c:v>137.542314</c:v>
                </c:pt>
                <c:pt idx="43">
                  <c:v>139.03</c:v>
                </c:pt>
                <c:pt idx="44">
                  <c:v>140.26409099999998</c:v>
                </c:pt>
                <c:pt idx="45">
                  <c:v>140.57684799999998</c:v>
                </c:pt>
                <c:pt idx="46">
                  <c:v>141.1</c:v>
                </c:pt>
                <c:pt idx="47">
                  <c:v>141.850977</c:v>
                </c:pt>
                <c:pt idx="48">
                  <c:v>142</c:v>
                </c:pt>
                <c:pt idx="49">
                  <c:v>142.13</c:v>
                </c:pt>
                <c:pt idx="50">
                  <c:v>142.49</c:v>
                </c:pt>
                <c:pt idx="51">
                  <c:v>142.49</c:v>
                </c:pt>
                <c:pt idx="52">
                  <c:v>141.91999999999999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133.18821600000001</c:v>
                </c:pt>
                <c:pt idx="706">
                  <c:v>133.94999999999999</c:v>
                </c:pt>
                <c:pt idx="707">
                  <c:v>134.09445300000002</c:v>
                </c:pt>
                <c:pt idx="708">
                  <c:v>134.24</c:v>
                </c:pt>
                <c:pt idx="709">
                  <c:v>134.30000000000001</c:v>
                </c:pt>
                <c:pt idx="710">
                  <c:v>134.38999999999999</c:v>
                </c:pt>
                <c:pt idx="711">
                  <c:v>134.30053199999998</c:v>
                </c:pt>
                <c:pt idx="712">
                  <c:v>133.91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140.57684799999998</c:v>
                </c:pt>
                <c:pt idx="706">
                  <c:v>141.1</c:v>
                </c:pt>
                <c:pt idx="707">
                  <c:v>141.850977</c:v>
                </c:pt>
                <c:pt idx="708">
                  <c:v>142</c:v>
                </c:pt>
                <c:pt idx="709">
                  <c:v>142.13</c:v>
                </c:pt>
                <c:pt idx="710">
                  <c:v>142.49</c:v>
                </c:pt>
                <c:pt idx="711">
                  <c:v>142.49</c:v>
                </c:pt>
                <c:pt idx="712">
                  <c:v>141.91999999999999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894"/>
          <c:min val="44068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midCat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133.91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141.92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428777" y="1001223"/>
          <a:ext cx="405672" cy="520203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406185" y="1844437"/>
          <a:ext cx="454673" cy="503316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675026" y="560222"/>
          <a:ext cx="164788" cy="3075396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141.92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133.91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68" totalsRowShown="0" headerRowDxfId="17" dataDxfId="16">
  <autoFilter ref="A8:K1168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oil-and-petroleum-products-weekly-statisti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https://www.gov.uk/government/collections/digest-of-uk-energy-statistics-dukes" TargetMode="External"/><Relationship Id="rId5" Type="http://schemas.openxmlformats.org/officeDocument/2006/relationships/hyperlink" Target="mailto:newsdesk@energysecurity.gov.uk" TargetMode="External"/><Relationship Id="rId4" Type="http://schemas.openxmlformats.org/officeDocument/2006/relationships/hyperlink" Target="https://www.gov.uk/government/publications/desnz-standards-for-official-statistics/statistical-revisions-policy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Highlights!E7</f>
        <v>45896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25 August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v>45902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102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103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104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3">
      <c r="A15" s="82" t="s">
        <v>121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15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16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120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108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105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17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7" t="s">
        <v>107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2" r:id="rId3" xr:uid="{AA6EF934-ABA5-41C6-B3AA-984A42A50887}"/>
    <hyperlink ref="A14" r:id="rId4" xr:uid="{4BD45AC3-9FD9-4CF3-9866-71363EC28EDC}"/>
    <hyperlink ref="A22" r:id="rId5" xr:uid="{29FC1835-373D-41FF-AFEB-B2DE123409E0}"/>
    <hyperlink ref="A15" r:id="rId6" display="https://www.gov.uk/government/collections/digest-of-uk-energy-statistics-dukes" xr:uid="{E960CB5A-015B-45D1-ABDA-37865FCC41D9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18</v>
      </c>
      <c r="B1" s="4"/>
    </row>
    <row r="2" spans="1:13" ht="18" customHeight="1" x14ac:dyDescent="0.35">
      <c r="A2" s="59" t="s">
        <v>19</v>
      </c>
      <c r="B2" s="4"/>
    </row>
    <row r="3" spans="1:13" ht="18" customHeight="1" x14ac:dyDescent="0.35">
      <c r="A3" s="59" t="s">
        <v>20</v>
      </c>
      <c r="B3" s="4"/>
    </row>
    <row r="4" spans="1:13" s="28" customFormat="1" ht="18" customHeight="1" x14ac:dyDescent="0.25">
      <c r="A4" s="38" t="s">
        <v>21</v>
      </c>
      <c r="B4" s="60" t="s">
        <v>22</v>
      </c>
      <c r="C4" s="33"/>
      <c r="E4" s="19"/>
      <c r="F4" s="19"/>
      <c r="G4" s="19"/>
    </row>
    <row r="5" spans="1:13" s="28" customFormat="1" ht="18" customHeight="1" x14ac:dyDescent="0.25">
      <c r="A5" s="33" t="s">
        <v>23</v>
      </c>
      <c r="B5" s="23" t="s">
        <v>24</v>
      </c>
      <c r="C5" s="19"/>
      <c r="E5" s="19"/>
      <c r="F5" s="19"/>
      <c r="G5" s="19"/>
    </row>
    <row r="6" spans="1:13" ht="18" customHeight="1" x14ac:dyDescent="0.25">
      <c r="A6" s="19" t="s">
        <v>110</v>
      </c>
      <c r="B6" s="22" t="s">
        <v>27</v>
      </c>
    </row>
    <row r="7" spans="1:13" s="28" customFormat="1" ht="18" customHeight="1" x14ac:dyDescent="0.25">
      <c r="A7" s="19" t="s">
        <v>25</v>
      </c>
      <c r="B7" s="22" t="s">
        <v>25</v>
      </c>
      <c r="C7" s="19"/>
      <c r="E7" s="19"/>
      <c r="F7" s="19"/>
      <c r="G7" s="19"/>
    </row>
    <row r="8" spans="1:13" ht="18" customHeight="1" x14ac:dyDescent="0.25">
      <c r="A8" s="19" t="s">
        <v>26</v>
      </c>
      <c r="B8" s="22" t="s">
        <v>26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0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3" t="s">
        <v>109</v>
      </c>
      <c r="E6" s="84">
        <f>MAX(Data!A:A)</f>
        <v>45894</v>
      </c>
    </row>
    <row r="7" spans="1:8" x14ac:dyDescent="0.35">
      <c r="B7" s="43"/>
      <c r="D7" s="85" t="s">
        <v>28</v>
      </c>
      <c r="E7" s="86">
        <v>45896</v>
      </c>
    </row>
    <row r="24" spans="2:9" x14ac:dyDescent="0.35">
      <c r="B24" s="44" t="s">
        <v>29</v>
      </c>
      <c r="C24" s="45"/>
      <c r="D24" s="46"/>
      <c r="G24" s="44" t="s">
        <v>29</v>
      </c>
      <c r="H24" s="45"/>
      <c r="I24" s="46"/>
    </row>
    <row r="25" spans="2:9" x14ac:dyDescent="0.35">
      <c r="B25" s="47">
        <f>chart_data!L4</f>
        <v>-0.39053199999997901</v>
      </c>
      <c r="C25" s="48" t="s">
        <v>30</v>
      </c>
      <c r="D25" s="49"/>
      <c r="G25" s="47">
        <f>chart_data!O4</f>
        <v>-0.5700000000000216</v>
      </c>
      <c r="H25" s="48" t="s">
        <v>30</v>
      </c>
      <c r="I25" s="49"/>
    </row>
    <row r="27" spans="2:9" x14ac:dyDescent="0.35">
      <c r="B27" s="44" t="s">
        <v>31</v>
      </c>
      <c r="C27" s="45"/>
      <c r="D27" s="46"/>
      <c r="G27" s="44" t="s">
        <v>31</v>
      </c>
      <c r="H27" s="45"/>
      <c r="I27" s="46"/>
    </row>
    <row r="28" spans="2:9" x14ac:dyDescent="0.35">
      <c r="B28" s="47">
        <f>chart_data!M4</f>
        <v>-7.0996989999999869</v>
      </c>
      <c r="C28" s="48" t="s">
        <v>30</v>
      </c>
      <c r="D28" s="49"/>
      <c r="G28" s="47">
        <f>chart_data!P4</f>
        <v>-4.2268130000000497</v>
      </c>
      <c r="H28" s="48" t="s">
        <v>30</v>
      </c>
      <c r="I28" s="49"/>
    </row>
    <row r="31" spans="2:9" x14ac:dyDescent="0.35">
      <c r="B31" s="19"/>
      <c r="C31" s="50" t="s">
        <v>32</v>
      </c>
      <c r="D31" s="19"/>
      <c r="E31" s="50" t="s">
        <v>33</v>
      </c>
      <c r="F31" s="106" t="s">
        <v>34</v>
      </c>
      <c r="G31" s="107"/>
      <c r="H31" s="50" t="s">
        <v>35</v>
      </c>
      <c r="I31" s="50"/>
    </row>
    <row r="32" spans="2:9" x14ac:dyDescent="0.35">
      <c r="B32" s="19" t="s">
        <v>36</v>
      </c>
      <c r="C32" s="52">
        <f>(chart_data!K4/1.2)-duty_rate_current_ULSP</f>
        <v>58.641666666666666</v>
      </c>
      <c r="D32" s="19"/>
      <c r="E32" s="50">
        <v>52.95</v>
      </c>
      <c r="F32" s="105">
        <f>chart_data!K4-chart_data!K4/1.2</f>
        <v>22.318333333333328</v>
      </c>
      <c r="G32" s="105"/>
      <c r="H32" s="53">
        <f>SUM(C32:G32)</f>
        <v>133.91</v>
      </c>
      <c r="I32" s="51" t="s">
        <v>37</v>
      </c>
    </row>
    <row r="33" spans="2:9" x14ac:dyDescent="0.35">
      <c r="B33" s="19" t="s">
        <v>38</v>
      </c>
      <c r="C33" s="52">
        <f>(chart_data!N4/1.2)-duty_rate_current_ULSD</f>
        <v>65.316666666666663</v>
      </c>
      <c r="D33" s="19"/>
      <c r="E33" s="50">
        <v>52.95</v>
      </c>
      <c r="F33" s="105">
        <f>chart_data!N4-chart_data!N4/1.2</f>
        <v>23.653333333333322</v>
      </c>
      <c r="G33" s="105"/>
      <c r="H33" s="53">
        <f>SUM(C33:G33)</f>
        <v>141.91999999999999</v>
      </c>
      <c r="I33" s="51" t="s">
        <v>37</v>
      </c>
    </row>
    <row r="61" spans="1:1" x14ac:dyDescent="0.35">
      <c r="A61" s="87" t="s">
        <v>39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76"/>
  <sheetViews>
    <sheetView showGridLines="0" zoomScaleNormal="100" workbookViewId="0">
      <pane ySplit="8" topLeftCell="A1161" activePane="bottomLeft" state="frozen"/>
      <selection activeCell="J6" sqref="J6"/>
      <selection pane="bottomLeft" activeCell="A1161" sqref="A1161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64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4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4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4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4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4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4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4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4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4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4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4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4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4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4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4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4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4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4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4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4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4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4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4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4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4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4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4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4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4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4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4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4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4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4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4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4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4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4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4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4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99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0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1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3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3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2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2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2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2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2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2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2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2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2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2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2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2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2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2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2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2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2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2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2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2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2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2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2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2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2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2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2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2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2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2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2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2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" x14ac:dyDescent="0.25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" x14ac:dyDescent="0.25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" x14ac:dyDescent="0.25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4" x14ac:dyDescent="0.25">
      <c r="A1161" s="77">
        <v>45845</v>
      </c>
      <c r="B1161" s="74">
        <v>133.18821600000001</v>
      </c>
      <c r="C1161" s="75">
        <f>IF(ABS(B1161-B1160)&lt;0.05,0,B1161-B1160)</f>
        <v>0.23380299999999465</v>
      </c>
      <c r="D1161" s="75">
        <f t="shared" ref="D1161" si="255">IF(ABS(B1161-B1109)&lt;0.05,0,B1161-B1109)</f>
        <v>-11.257021000000009</v>
      </c>
      <c r="E1161" s="74">
        <v>52.95</v>
      </c>
      <c r="F1161" s="74">
        <v>20</v>
      </c>
      <c r="G1161" s="74">
        <v>140.57684799999998</v>
      </c>
      <c r="H1161" s="75">
        <f>IF(ABS(G1161-G1160)&lt;0.05,0,G1161-G1160)</f>
        <v>0.31275700000000484</v>
      </c>
      <c r="I1161" s="75">
        <f t="shared" ref="I1161" si="256">IF(ABS(G1161-G1109)&lt;0.05,0,G1161-G1109)</f>
        <v>-9.8167970000000082</v>
      </c>
      <c r="J1161" s="74">
        <v>52.95</v>
      </c>
      <c r="K1161" s="74">
        <v>20</v>
      </c>
    </row>
    <row r="1162" spans="1:11" ht="14" x14ac:dyDescent="0.25">
      <c r="A1162" s="77">
        <v>45852</v>
      </c>
      <c r="B1162" s="74">
        <v>133.94999999999999</v>
      </c>
      <c r="C1162" s="75">
        <f>IF(ABS(B1162-B1161)&lt;0.05,0,B1162-B1161)</f>
        <v>0.76178399999997737</v>
      </c>
      <c r="D1162" s="75">
        <f t="shared" ref="D1162" si="257">IF(ABS(B1162-B1110)&lt;0.05,0,B1162-B1110)</f>
        <v>-10.649967000000004</v>
      </c>
      <c r="E1162" s="74">
        <v>52.95</v>
      </c>
      <c r="F1162" s="74">
        <v>20</v>
      </c>
      <c r="G1162" s="74">
        <v>141.1</v>
      </c>
      <c r="H1162" s="75">
        <f>IF(ABS(G1162-G1161)&lt;0.05,0,G1162-G1161)</f>
        <v>0.52315200000001028</v>
      </c>
      <c r="I1162" s="75">
        <f t="shared" ref="I1162" si="258">IF(ABS(G1162-G1110)&lt;0.05,0,G1162-G1110)</f>
        <v>-9.4624270000000195</v>
      </c>
      <c r="J1162" s="74">
        <v>52.95</v>
      </c>
      <c r="K1162" s="74">
        <v>20</v>
      </c>
    </row>
    <row r="1163" spans="1:11" ht="14" x14ac:dyDescent="0.25">
      <c r="A1163" s="77">
        <v>45859</v>
      </c>
      <c r="B1163" s="74">
        <v>134.09445300000002</v>
      </c>
      <c r="C1163" s="75">
        <f t="shared" ref="C1163" si="259">IF(ABS(B1163-B1162)&lt;0.05,0,B1163-B1162)</f>
        <v>0.14445300000002703</v>
      </c>
      <c r="D1163" s="75">
        <f t="shared" ref="D1163" si="260">IF(ABS(B1163-B1111)&lt;0.05,0,B1163-B1111)</f>
        <v>-10.593119000000002</v>
      </c>
      <c r="E1163" s="74">
        <v>52.95</v>
      </c>
      <c r="F1163" s="74">
        <v>20</v>
      </c>
      <c r="G1163" s="74">
        <v>141.850977</v>
      </c>
      <c r="H1163" s="75">
        <f t="shared" ref="H1163" si="261">IF(ABS(G1163-G1162)&lt;0.05,0,G1163-G1162)</f>
        <v>0.750977000000006</v>
      </c>
      <c r="I1163" s="75">
        <f t="shared" ref="I1163" si="262">IF(ABS(G1163-G1111)&lt;0.05,0,G1163-G1111)</f>
        <v>-8.74088500000002</v>
      </c>
      <c r="J1163" s="74">
        <v>52.95</v>
      </c>
      <c r="K1163" s="74">
        <v>20</v>
      </c>
    </row>
    <row r="1164" spans="1:11" ht="14" x14ac:dyDescent="0.25">
      <c r="A1164" s="77">
        <v>45866</v>
      </c>
      <c r="B1164" s="74">
        <v>134.24</v>
      </c>
      <c r="C1164" s="75">
        <f>IF(ABS(B1164-B1163)&lt;0.05,0,B1164-B1163)</f>
        <v>0.14554699999999343</v>
      </c>
      <c r="D1164" s="75">
        <f t="shared" ref="D1164" si="263">IF(ABS(B1164-B1112)&lt;0.05,0,B1164-B1112)</f>
        <v>-9.9510569999999916</v>
      </c>
      <c r="E1164" s="74">
        <v>52.95</v>
      </c>
      <c r="F1164" s="74">
        <v>20</v>
      </c>
      <c r="G1164" s="74">
        <v>142</v>
      </c>
      <c r="H1164" s="75">
        <f>IF(ABS(G1164-G1163)&lt;0.05,0,G1164-G1163)</f>
        <v>0.14902299999999968</v>
      </c>
      <c r="I1164" s="75">
        <f t="shared" ref="I1164" si="264">IF(ABS(G1164-G1112)&lt;0.05,0,G1164-G1112)</f>
        <v>-8.1565669999999955</v>
      </c>
      <c r="J1164" s="74">
        <v>52.95</v>
      </c>
      <c r="K1164" s="74">
        <v>20</v>
      </c>
    </row>
    <row r="1165" spans="1:11" ht="14" x14ac:dyDescent="0.25">
      <c r="A1165" s="77">
        <v>45873</v>
      </c>
      <c r="B1165" s="74">
        <v>134.30000000000001</v>
      </c>
      <c r="C1165" s="75">
        <f>IF(ABS(B1165-B1164)&lt;0.05,0,B1165-B1164)</f>
        <v>6.0000000000002274E-2</v>
      </c>
      <c r="D1165" s="75">
        <f t="shared" ref="D1165" si="265">IF(ABS(B1165-B1113)&lt;0.05,0,B1165-B1113)</f>
        <v>-9.1244299999999896</v>
      </c>
      <c r="E1165" s="74">
        <v>52.95</v>
      </c>
      <c r="F1165" s="74">
        <v>20</v>
      </c>
      <c r="G1165" s="74">
        <v>142.13</v>
      </c>
      <c r="H1165" s="75">
        <f>IF(ABS(G1165-G1164)&lt;0.05,0,G1165-G1164)</f>
        <v>0.12999999999999545</v>
      </c>
      <c r="I1165" s="75">
        <f t="shared" ref="I1165" si="266">IF(ABS(G1165-G1113)&lt;0.05,0,G1165-G1113)</f>
        <v>-6.9686000000000377</v>
      </c>
      <c r="J1165" s="74">
        <v>52.95</v>
      </c>
      <c r="K1165" s="74">
        <v>20</v>
      </c>
    </row>
    <row r="1166" spans="1:11" ht="14" x14ac:dyDescent="0.25">
      <c r="A1166" s="77">
        <v>45880</v>
      </c>
      <c r="B1166" s="74">
        <v>134.38999999999999</v>
      </c>
      <c r="C1166" s="75">
        <f>IF(ABS(B1166-B1165)&lt;0.05,0,B1166-B1165)</f>
        <v>8.9999999999974989E-2</v>
      </c>
      <c r="D1166" s="75">
        <f t="shared" ref="D1166" si="267">IF(ABS(B1166-B1114)&lt;0.05,0,B1166-B1114)</f>
        <v>-8.5230610000000411</v>
      </c>
      <c r="E1166" s="74">
        <v>52.95</v>
      </c>
      <c r="F1166" s="74">
        <v>20</v>
      </c>
      <c r="G1166" s="74">
        <v>142.49</v>
      </c>
      <c r="H1166" s="75">
        <f>IF(ABS(G1166-G1165)&lt;0.05,0,G1166-G1165)</f>
        <v>0.36000000000001364</v>
      </c>
      <c r="I1166" s="75">
        <f t="shared" ref="I1166" si="268">IF(ABS(G1166-G1114)&lt;0.05,0,G1166-G1114)</f>
        <v>-5.9888159999999857</v>
      </c>
      <c r="J1166" s="74">
        <v>52.95</v>
      </c>
      <c r="K1166" s="74">
        <v>20</v>
      </c>
    </row>
    <row r="1167" spans="1:11" ht="14" x14ac:dyDescent="0.25">
      <c r="A1167" s="77">
        <v>45887</v>
      </c>
      <c r="B1167" s="74">
        <v>134.30053199999998</v>
      </c>
      <c r="C1167" s="75">
        <f>IF(ABS(B1167-B1166)&lt;0.05,0,B1167-B1166)</f>
        <v>-8.9468000000010761E-2</v>
      </c>
      <c r="D1167" s="75">
        <f t="shared" ref="D1167:D1168" si="269">IF(ABS(B1167-B1115)&lt;0.05,0,B1167-B1115)</f>
        <v>-7.6592440000000295</v>
      </c>
      <c r="E1167" s="74">
        <v>52.95</v>
      </c>
      <c r="F1167" s="74">
        <v>20</v>
      </c>
      <c r="G1167" s="74">
        <v>142.49</v>
      </c>
      <c r="H1167" s="75">
        <f>IF(ABS(G1167-G1166)&lt;0.05,0,G1167-G1166)</f>
        <v>0</v>
      </c>
      <c r="I1167" s="75">
        <f t="shared" ref="I1167:I1168" si="270">IF(ABS(G1167-G1115)&lt;0.05,0,G1167-G1115)</f>
        <v>-4.9340579999999932</v>
      </c>
      <c r="J1167" s="74">
        <v>52.95</v>
      </c>
      <c r="K1167" s="74">
        <v>20</v>
      </c>
    </row>
    <row r="1168" spans="1:11" ht="14" x14ac:dyDescent="0.25">
      <c r="A1168" s="77">
        <v>45894</v>
      </c>
      <c r="B1168" s="74">
        <v>133.91</v>
      </c>
      <c r="C1168" s="75">
        <f>IF(ABS(B1168-B1167)&lt;0.05,0,B1168-B1167)</f>
        <v>-0.39053199999997901</v>
      </c>
      <c r="D1168" s="75">
        <f t="shared" si="269"/>
        <v>-7.0996989999999869</v>
      </c>
      <c r="E1168" s="74">
        <v>52.95</v>
      </c>
      <c r="F1168" s="74">
        <v>20</v>
      </c>
      <c r="G1168" s="74">
        <v>141.91999999999999</v>
      </c>
      <c r="H1168" s="75">
        <f>IF(ABS(G1168-G1167)&lt;0.05,0,G1168-G1167)</f>
        <v>-0.5700000000000216</v>
      </c>
      <c r="I1168" s="75">
        <f t="shared" si="270"/>
        <v>-4.2268130000000497</v>
      </c>
      <c r="J1168" s="74">
        <v>52.95</v>
      </c>
      <c r="K1168" s="74">
        <v>20</v>
      </c>
    </row>
    <row r="1169" spans="1:11" ht="14" x14ac:dyDescent="0.25">
      <c r="A1169" s="77"/>
      <c r="B1169" s="74"/>
      <c r="C1169" s="75"/>
      <c r="D1169" s="75"/>
      <c r="E1169" s="74"/>
      <c r="F1169" s="74"/>
      <c r="G1169" s="74"/>
      <c r="H1169" s="75"/>
      <c r="I1169" s="75"/>
      <c r="J1169" s="74"/>
      <c r="K1169" s="74"/>
    </row>
    <row r="1170" spans="1:11" ht="14" x14ac:dyDescent="0.25">
      <c r="A1170" s="77"/>
      <c r="B1170" s="74"/>
      <c r="C1170" s="75"/>
      <c r="D1170" s="75"/>
      <c r="E1170" s="74"/>
      <c r="F1170" s="74"/>
      <c r="G1170" s="74"/>
      <c r="H1170" s="75"/>
      <c r="I1170" s="75"/>
      <c r="J1170" s="74"/>
      <c r="K1170" s="74"/>
    </row>
    <row r="1171" spans="1:11" ht="14" x14ac:dyDescent="0.25">
      <c r="A1171" s="77"/>
      <c r="B1171" s="74"/>
      <c r="C1171" s="75"/>
      <c r="D1171" s="75"/>
      <c r="E1171" s="74"/>
      <c r="F1171" s="74"/>
      <c r="G1171" s="74"/>
      <c r="H1171" s="75"/>
      <c r="I1171" s="75"/>
      <c r="J1171" s="74"/>
      <c r="K1171" s="74"/>
    </row>
    <row r="1172" spans="1:11" ht="14" x14ac:dyDescent="0.25">
      <c r="A1172" s="77"/>
      <c r="B1172" s="74"/>
      <c r="C1172" s="75"/>
      <c r="D1172" s="75"/>
      <c r="E1172" s="74"/>
      <c r="F1172" s="74"/>
      <c r="G1172" s="74"/>
      <c r="H1172" s="75"/>
      <c r="I1172" s="75"/>
      <c r="J1172" s="74"/>
      <c r="K1172" s="74"/>
    </row>
    <row r="1173" spans="1:11" ht="14" x14ac:dyDescent="0.25">
      <c r="A1173" s="77"/>
      <c r="B1173" s="74"/>
      <c r="C1173" s="75"/>
      <c r="D1173" s="75"/>
      <c r="E1173" s="74"/>
      <c r="F1173" s="74"/>
      <c r="G1173" s="74"/>
      <c r="H1173" s="75"/>
      <c r="I1173" s="75"/>
      <c r="J1173" s="74"/>
      <c r="K1173" s="74"/>
    </row>
    <row r="1174" spans="1:11" ht="14" x14ac:dyDescent="0.25">
      <c r="A1174" s="77"/>
      <c r="B1174" s="74"/>
      <c r="C1174" s="75"/>
      <c r="D1174" s="75"/>
      <c r="E1174" s="74"/>
      <c r="F1174" s="74"/>
      <c r="G1174" s="74"/>
      <c r="H1174" s="75"/>
      <c r="I1174" s="75"/>
      <c r="J1174" s="74"/>
      <c r="K1174" s="74"/>
    </row>
    <row r="1175" spans="1:11" ht="14" x14ac:dyDescent="0.25">
      <c r="A1175" s="77"/>
      <c r="B1175" s="74"/>
      <c r="C1175" s="75"/>
      <c r="D1175" s="75"/>
      <c r="E1175" s="74"/>
      <c r="F1175" s="74"/>
      <c r="G1175" s="74"/>
      <c r="H1175" s="75"/>
      <c r="I1175" s="75"/>
      <c r="J1175" s="74"/>
      <c r="K1175" s="74"/>
    </row>
    <row r="1176" spans="1:11" ht="14" x14ac:dyDescent="0.25">
      <c r="A1176" s="77"/>
      <c r="B1176" s="74"/>
      <c r="C1176" s="75"/>
      <c r="D1176" s="75"/>
      <c r="E1176" s="74"/>
      <c r="F1176" s="74"/>
      <c r="G1176" s="74"/>
      <c r="H1176" s="75"/>
      <c r="I1176" s="75"/>
      <c r="J1176" s="74"/>
      <c r="K1176" s="74"/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89" t="s">
        <v>52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2" t="s">
        <v>39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8" t="s">
        <v>53</v>
      </c>
    </row>
    <row r="2" spans="1:4" ht="18" customHeight="1" x14ac:dyDescent="0.25">
      <c r="A2" s="19" t="s">
        <v>54</v>
      </c>
    </row>
    <row r="3" spans="1:4" ht="18" customHeight="1" x14ac:dyDescent="0.25">
      <c r="A3" s="19" t="s">
        <v>113</v>
      </c>
    </row>
    <row r="4" spans="1:4" ht="18" customHeight="1" x14ac:dyDescent="0.25">
      <c r="A4" s="19" t="s">
        <v>114</v>
      </c>
    </row>
    <row r="5" spans="1:4" ht="18" customHeight="1" x14ac:dyDescent="0.25">
      <c r="A5" s="24" t="s">
        <v>118</v>
      </c>
    </row>
    <row r="6" spans="1:4" ht="18" customHeight="1" x14ac:dyDescent="0.25">
      <c r="A6" s="98" t="s">
        <v>115</v>
      </c>
    </row>
    <row r="7" spans="1:4" ht="18" customHeight="1" x14ac:dyDescent="0.25">
      <c r="A7" s="24" t="s">
        <v>116</v>
      </c>
    </row>
    <row r="8" spans="1:4" ht="18" customHeight="1" x14ac:dyDescent="0.25">
      <c r="A8" s="24" t="s">
        <v>117</v>
      </c>
    </row>
    <row r="9" spans="1:4" ht="18" customHeight="1" x14ac:dyDescent="0.25">
      <c r="A9" s="19" t="s">
        <v>119</v>
      </c>
      <c r="B9"/>
    </row>
    <row r="10" spans="1:4" ht="18" customHeight="1" x14ac:dyDescent="0.25">
      <c r="A10" s="58" t="s">
        <v>55</v>
      </c>
      <c r="B10"/>
    </row>
    <row r="11" spans="1:4" ht="18" customHeight="1" x14ac:dyDescent="0.25">
      <c r="A11" s="33" t="s">
        <v>56</v>
      </c>
    </row>
    <row r="12" spans="1:4" ht="18" customHeight="1" x14ac:dyDescent="0.25">
      <c r="A12" s="20" t="s">
        <v>57</v>
      </c>
    </row>
    <row r="13" spans="1:4" ht="18" customHeight="1" x14ac:dyDescent="0.25">
      <c r="A13" s="20" t="s">
        <v>58</v>
      </c>
    </row>
    <row r="14" spans="1:4" ht="18" customHeight="1" x14ac:dyDescent="0.35">
      <c r="A14" s="1" t="s">
        <v>59</v>
      </c>
      <c r="B14" s="14"/>
      <c r="C14" s="2"/>
      <c r="D14" s="2"/>
    </row>
    <row r="15" spans="1:4" s="69" customFormat="1" ht="18" customHeight="1" x14ac:dyDescent="0.25">
      <c r="A15" s="71" t="s">
        <v>40</v>
      </c>
      <c r="B15" s="72" t="s">
        <v>60</v>
      </c>
      <c r="C15" s="70"/>
      <c r="D15" s="70"/>
    </row>
    <row r="16" spans="1:4" s="69" customFormat="1" ht="18" customHeight="1" x14ac:dyDescent="0.25">
      <c r="A16" s="70" t="s">
        <v>41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42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43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44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45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46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47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48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49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50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51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61</v>
      </c>
      <c r="B27" s="73">
        <v>0.52949999999999997</v>
      </c>
      <c r="C27" s="70"/>
      <c r="D27" s="70"/>
    </row>
    <row r="28" spans="1:4" s="69" customFormat="1" ht="18" customHeight="1" x14ac:dyDescent="0.25">
      <c r="A28" s="91" t="s">
        <v>0</v>
      </c>
      <c r="B28" s="17"/>
      <c r="C28" s="70"/>
      <c r="D28" s="70"/>
    </row>
    <row r="29" spans="1:4" s="69" customFormat="1" ht="18" customHeight="1" x14ac:dyDescent="0.25">
      <c r="A29" s="91" t="s">
        <v>1</v>
      </c>
      <c r="B29" s="17"/>
      <c r="C29" s="70"/>
      <c r="D29" s="70"/>
    </row>
    <row r="30" spans="1:4" ht="18" customHeight="1" x14ac:dyDescent="0.25">
      <c r="A30" s="92" t="s">
        <v>39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B702" zoomScale="85" zoomScaleNormal="85" workbookViewId="0">
      <selection activeCell="K719" sqref="K719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111</v>
      </c>
      <c r="B1" s="31"/>
      <c r="C1" s="31"/>
      <c r="D1" s="28"/>
      <c r="E1" s="28"/>
      <c r="F1" s="28"/>
      <c r="G1" s="31" t="s">
        <v>112</v>
      </c>
      <c r="H1" s="28"/>
      <c r="I1" s="28"/>
      <c r="J1" s="28"/>
      <c r="K1" s="31" t="s">
        <v>74</v>
      </c>
      <c r="L1" s="31"/>
      <c r="M1" s="31"/>
      <c r="N1" s="93"/>
      <c r="O1" s="93"/>
      <c r="P1" s="93"/>
      <c r="Q1" s="93"/>
      <c r="R1" s="28"/>
      <c r="S1" s="31" t="s">
        <v>75</v>
      </c>
      <c r="T1" s="28"/>
    </row>
    <row r="2" spans="1:20" ht="32.15" customHeight="1" x14ac:dyDescent="0.25">
      <c r="A2" s="33"/>
      <c r="B2" s="31" t="s">
        <v>76</v>
      </c>
      <c r="C2" s="94"/>
      <c r="D2" s="31" t="s">
        <v>77</v>
      </c>
      <c r="E2" s="28"/>
      <c r="F2" s="28"/>
      <c r="G2" s="38" t="s">
        <v>78</v>
      </c>
      <c r="H2" s="31" t="s">
        <v>76</v>
      </c>
      <c r="I2" s="94"/>
      <c r="J2" s="94"/>
      <c r="K2" s="31" t="s">
        <v>76</v>
      </c>
      <c r="L2" s="31"/>
      <c r="M2" s="31"/>
      <c r="N2" s="93"/>
      <c r="O2" s="93"/>
      <c r="P2" s="93"/>
      <c r="Q2" s="93"/>
      <c r="R2" s="28"/>
      <c r="S2" s="31" t="s">
        <v>79</v>
      </c>
      <c r="T2" s="28"/>
    </row>
    <row r="3" spans="1:20" ht="32.15" customHeight="1" x14ac:dyDescent="0.25">
      <c r="A3" s="38" t="s">
        <v>5</v>
      </c>
      <c r="B3" s="95" t="s">
        <v>36</v>
      </c>
      <c r="C3" s="95" t="s">
        <v>38</v>
      </c>
      <c r="D3" s="28"/>
      <c r="E3" s="28"/>
      <c r="F3" s="28"/>
      <c r="G3" s="38"/>
      <c r="H3" s="95" t="s">
        <v>36</v>
      </c>
      <c r="I3" s="95" t="s">
        <v>38</v>
      </c>
      <c r="J3" s="95"/>
      <c r="K3" s="95" t="s">
        <v>36</v>
      </c>
      <c r="L3" s="96" t="s">
        <v>80</v>
      </c>
      <c r="M3" s="96" t="s">
        <v>81</v>
      </c>
      <c r="N3" s="95" t="s">
        <v>38</v>
      </c>
      <c r="O3" s="96" t="s">
        <v>80</v>
      </c>
      <c r="P3" s="96" t="s">
        <v>81</v>
      </c>
      <c r="Q3" s="93"/>
      <c r="R3" s="28"/>
      <c r="S3" s="28"/>
      <c r="T3" s="28"/>
    </row>
    <row r="4" spans="1:20" ht="15.5" x14ac:dyDescent="0.35">
      <c r="A4" s="9">
        <f>INDEX(Data!A:A,MATCH(MAX(Data!$A:$A),Data!$A:$A,0)-$D4)</f>
        <v>45530</v>
      </c>
      <c r="B4" s="8">
        <f>INDEX(Data!B:B,MATCH(MAX(Data!$A:$A),Data!$A:$A,0)-$D4)</f>
        <v>141.00969899999998</v>
      </c>
      <c r="C4" s="8">
        <f>INDEX(Data!G:G,MATCH(MAX(Data!$A:$A),Data!$A:$A,0)-$D4)</f>
        <v>146.14681300000004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133.91</v>
      </c>
      <c r="L4" s="15">
        <f>INDEX(Data!C:C,MATCH(MAX(Data!$A:$A),Data!$A:$A,0))</f>
        <v>-0.39053199999997901</v>
      </c>
      <c r="M4" s="15">
        <f>INDEX(Data!D:D,MATCH(MAX(Data!$A:$A),Data!$A:$A,0))</f>
        <v>-7.0996989999999869</v>
      </c>
      <c r="N4" s="13">
        <f>INDEX(Data!G:G,MATCH(MAX(Data!$A:$A),Data!$A:$A,0))</f>
        <v>141.91999999999999</v>
      </c>
      <c r="O4" s="15">
        <f>INDEX(Data!H:H,MATCH(MAX(Data!$A:$A),Data!$A:$A,0))</f>
        <v>-0.5700000000000216</v>
      </c>
      <c r="P4" s="15">
        <f>INDEX(Data!I:I,MATCH(MAX(Data!$A:$A),Data!$A:$A,0))</f>
        <v>-4.2268130000000497</v>
      </c>
      <c r="Q4" s="5"/>
      <c r="S4" s="11" t="s">
        <v>82</v>
      </c>
      <c r="T4" s="11" t="s">
        <v>83</v>
      </c>
    </row>
    <row r="5" spans="1:20" ht="15.5" x14ac:dyDescent="0.35">
      <c r="A5" s="9">
        <f>INDEX(Data!A:A,MATCH(MAX(Data!$A:$A),Data!$A:$A,0)-$D5)</f>
        <v>45537</v>
      </c>
      <c r="B5" s="8">
        <f>INDEX(Data!B:B,MATCH(MAX(Data!$A:$A),Data!$A:$A,0)-$D5)</f>
        <v>139.96133</v>
      </c>
      <c r="C5" s="8">
        <f>INDEX(Data!G:G,MATCH(MAX(Data!$A:$A),Data!$A:$A,0)-$D5)</f>
        <v>145.18855400000001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84</v>
      </c>
      <c r="T5" s="11" t="s">
        <v>85</v>
      </c>
    </row>
    <row r="6" spans="1:20" ht="15.5" x14ac:dyDescent="0.35">
      <c r="A6" s="9">
        <f>INDEX(Data!A:A,MATCH(MAX(Data!$A:$A),Data!$A:$A,0)-$D6)</f>
        <v>45544</v>
      </c>
      <c r="B6" s="8">
        <f>INDEX(Data!B:B,MATCH(MAX(Data!$A:$A),Data!$A:$A,0)-$D6)</f>
        <v>138.100517</v>
      </c>
      <c r="C6" s="8">
        <f>INDEX(Data!G:G,MATCH(MAX(Data!$A:$A),Data!$A:$A,0)-$D6)</f>
        <v>143.40070400000002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86</v>
      </c>
      <c r="T6" s="11" t="str">
        <f>INDEX($T$17:$T$28,MONTH(MIN(A:A)))</f>
        <v>August</v>
      </c>
    </row>
    <row r="7" spans="1:20" ht="15.5" x14ac:dyDescent="0.35">
      <c r="A7" s="9">
        <f>INDEX(Data!A:A,MATCH(MAX(Data!$A:$A),Data!$A:$A,0)-$D7)</f>
        <v>45551</v>
      </c>
      <c r="B7" s="8">
        <f>INDEX(Data!B:B,MATCH(MAX(Data!$A:$A),Data!$A:$A,0)-$D7)</f>
        <v>136.485906</v>
      </c>
      <c r="C7" s="8">
        <f>INDEX(Data!G:G,MATCH(MAX(Data!$A:$A),Data!$A:$A,0)-$D7)</f>
        <v>141.60610999999997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84</v>
      </c>
      <c r="T7" s="11"/>
    </row>
    <row r="8" spans="1:20" ht="15.5" x14ac:dyDescent="0.35">
      <c r="A8" s="9">
        <f>INDEX(Data!A:A,MATCH(MAX(Data!$A:$A),Data!$A:$A,0)-$D8)</f>
        <v>45558</v>
      </c>
      <c r="B8" s="8">
        <f>INDEX(Data!B:B,MATCH(MAX(Data!$A:$A),Data!$A:$A,0)-$D8)</f>
        <v>135.25935200000001</v>
      </c>
      <c r="C8" s="8">
        <f>INDEX(Data!G:G,MATCH(MAX(Data!$A:$A),Data!$A:$A,0)-$D8)</f>
        <v>140.018216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87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45565</v>
      </c>
      <c r="B9" s="8">
        <f>INDEX(Data!B:B,MATCH(MAX(Data!$A:$A),Data!$A:$A,0)-$D9)</f>
        <v>134.16621699999999</v>
      </c>
      <c r="C9" s="8">
        <f>INDEX(Data!G:G,MATCH(MAX(Data!$A:$A),Data!$A:$A,0)-$D9)</f>
        <v>138.852994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88</v>
      </c>
      <c r="T9" s="11" t="str">
        <f>DAY(MAX(A:A))&amp;" "</f>
        <v xml:space="preserve">25 </v>
      </c>
    </row>
    <row r="10" spans="1:20" ht="15.5" x14ac:dyDescent="0.35">
      <c r="A10" s="9">
        <f>INDEX(Data!A:A,MATCH(MAX(Data!$A:$A),Data!$A:$A,0)-$D10)</f>
        <v>45572</v>
      </c>
      <c r="B10" s="8">
        <f>INDEX(Data!B:B,MATCH(MAX(Data!$A:$A),Data!$A:$A,0)-$D10)</f>
        <v>133.58621600000001</v>
      </c>
      <c r="C10" s="8">
        <f>INDEX(Data!G:G,MATCH(MAX(Data!$A:$A),Data!$A:$A,0)-$D10)</f>
        <v>138.46336599999998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86</v>
      </c>
      <c r="T10" s="11" t="str">
        <f>INDEX($T$17:$T$28,MONTH(MAX(A:A)))</f>
        <v>August</v>
      </c>
    </row>
    <row r="11" spans="1:20" ht="15.5" x14ac:dyDescent="0.35">
      <c r="A11" s="9">
        <f>INDEX(Data!A:A,MATCH(MAX(Data!$A:$A),Data!$A:$A,0)-$D11)</f>
        <v>45579</v>
      </c>
      <c r="B11" s="8">
        <f>INDEX(Data!B:B,MATCH(MAX(Data!$A:$A),Data!$A:$A,0)-$D11)</f>
        <v>133.86126099999998</v>
      </c>
      <c r="C11" s="8">
        <f>INDEX(Data!G:G,MATCH(MAX(Data!$A:$A),Data!$A:$A,0)-$D11)</f>
        <v>139.07519400000001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84</v>
      </c>
      <c r="T11" s="11" t="s">
        <v>85</v>
      </c>
    </row>
    <row r="12" spans="1:20" ht="15.5" x14ac:dyDescent="0.35">
      <c r="A12" s="9">
        <f>INDEX(Data!A:A,MATCH(MAX(Data!$A:$A),Data!$A:$A,0)-$D12)</f>
        <v>45586</v>
      </c>
      <c r="B12" s="8">
        <f>INDEX(Data!B:B,MATCH(MAX(Data!$A:$A),Data!$A:$A,0)-$D12)</f>
        <v>133.98826600000001</v>
      </c>
      <c r="C12" s="8">
        <f>INDEX(Data!G:G,MATCH(MAX(Data!$A:$A),Data!$A:$A,0)-$D12)</f>
        <v>139.26096699999999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87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45593</v>
      </c>
      <c r="B13" s="8">
        <f>INDEX(Data!B:B,MATCH(MAX(Data!$A:$A),Data!$A:$A,0)-$D13)</f>
        <v>134.413331</v>
      </c>
      <c r="C13" s="8">
        <f>INDEX(Data!G:G,MATCH(MAX(Data!$A:$A),Data!$A:$A,0)-$D13)</f>
        <v>139.709745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45600</v>
      </c>
      <c r="B14" s="8">
        <f>INDEX(Data!B:B,MATCH(MAX(Data!$A:$A),Data!$A:$A,0)-$D14)</f>
        <v>134.410302</v>
      </c>
      <c r="C14" s="8">
        <f>INDEX(Data!G:G,MATCH(MAX(Data!$A:$A),Data!$A:$A,0)-$D14)</f>
        <v>139.84395799999999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25 August 2025</v>
      </c>
      <c r="T14" s="4"/>
    </row>
    <row r="15" spans="1:20" ht="15.5" x14ac:dyDescent="0.35">
      <c r="A15" s="9">
        <f>INDEX(Data!A:A,MATCH(MAX(Data!$A:$A),Data!$A:$A,0)-$D15)</f>
        <v>45607</v>
      </c>
      <c r="B15" s="8">
        <f>INDEX(Data!B:B,MATCH(MAX(Data!$A:$A),Data!$A:$A,0)-$D15)</f>
        <v>134.59466</v>
      </c>
      <c r="C15" s="8">
        <f>INDEX(Data!G:G,MATCH(MAX(Data!$A:$A),Data!$A:$A,0)-$D15)</f>
        <v>140.13422300000002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45614</v>
      </c>
      <c r="B16" s="8">
        <f>INDEX(Data!B:B,MATCH(MAX(Data!$A:$A),Data!$A:$A,0)-$D16)</f>
        <v>134.848432</v>
      </c>
      <c r="C16" s="8">
        <f>INDEX(Data!G:G,MATCH(MAX(Data!$A:$A),Data!$A:$A,0)-$D16)</f>
        <v>140.48737899999998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89</v>
      </c>
      <c r="T16" s="4"/>
    </row>
    <row r="17" spans="1:20" ht="15.5" x14ac:dyDescent="0.35">
      <c r="A17" s="9">
        <f>INDEX(Data!A:A,MATCH(MAX(Data!$A:$A),Data!$A:$A,0)-$D17)</f>
        <v>45621</v>
      </c>
      <c r="B17" s="8">
        <f>INDEX(Data!B:B,MATCH(MAX(Data!$A:$A),Data!$A:$A,0)-$D17)</f>
        <v>135.36596</v>
      </c>
      <c r="C17" s="8">
        <f>INDEX(Data!G:G,MATCH(MAX(Data!$A:$A),Data!$A:$A,0)-$D17)</f>
        <v>141.40484000000001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90</v>
      </c>
    </row>
    <row r="18" spans="1:20" ht="15.5" x14ac:dyDescent="0.35">
      <c r="A18" s="9">
        <f>INDEX(Data!A:A,MATCH(MAX(Data!$A:$A),Data!$A:$A,0)-$D18)</f>
        <v>45628</v>
      </c>
      <c r="B18" s="8">
        <f>INDEX(Data!B:B,MATCH(MAX(Data!$A:$A),Data!$A:$A,0)-$D18)</f>
        <v>135.92584099999999</v>
      </c>
      <c r="C18" s="8">
        <f>INDEX(Data!G:G,MATCH(MAX(Data!$A:$A),Data!$A:$A,0)-$D18)</f>
        <v>142.04014499999997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91</v>
      </c>
    </row>
    <row r="19" spans="1:20" ht="15.5" x14ac:dyDescent="0.35">
      <c r="A19" s="9">
        <f>INDEX(Data!A:A,MATCH(MAX(Data!$A:$A),Data!$A:$A,0)-$D19)</f>
        <v>45635</v>
      </c>
      <c r="B19" s="8">
        <f>INDEX(Data!B:B,MATCH(MAX(Data!$A:$A),Data!$A:$A,0)-$D19)</f>
        <v>136.22645</v>
      </c>
      <c r="C19" s="8">
        <f>INDEX(Data!G:G,MATCH(MAX(Data!$A:$A),Data!$A:$A,0)-$D19)</f>
        <v>142.48728700000001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92</v>
      </c>
    </row>
    <row r="20" spans="1:20" ht="15.5" x14ac:dyDescent="0.35">
      <c r="A20" s="9">
        <f>INDEX(Data!A:A,MATCH(MAX(Data!$A:$A),Data!$A:$A,0)-$D20)</f>
        <v>45642</v>
      </c>
      <c r="B20" s="8">
        <f>INDEX(Data!B:B,MATCH(MAX(Data!$A:$A),Data!$A:$A,0)-$D20)</f>
        <v>136.39128099999999</v>
      </c>
      <c r="C20" s="8">
        <f>INDEX(Data!G:G,MATCH(MAX(Data!$A:$A),Data!$A:$A,0)-$D20)</f>
        <v>142.70911500000003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93</v>
      </c>
    </row>
    <row r="21" spans="1:20" ht="15.5" x14ac:dyDescent="0.35">
      <c r="A21" s="9">
        <f>INDEX(Data!A:A,MATCH(MAX(Data!$A:$A),Data!$A:$A,0)-$D21)</f>
        <v>45649</v>
      </c>
      <c r="B21" s="8">
        <f>INDEX(Data!B:B,MATCH(MAX(Data!$A:$A),Data!$A:$A,0)-$D21)</f>
        <v>136.385029</v>
      </c>
      <c r="C21" s="8">
        <f>INDEX(Data!G:G,MATCH(MAX(Data!$A:$A),Data!$A:$A,0)-$D21)</f>
        <v>142.848073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94</v>
      </c>
    </row>
    <row r="22" spans="1:20" ht="15.5" x14ac:dyDescent="0.35">
      <c r="A22" s="9">
        <f>INDEX(Data!A:A,MATCH(MAX(Data!$A:$A),Data!$A:$A,0)-$D22)</f>
        <v>45656</v>
      </c>
      <c r="B22" s="8">
        <f>INDEX(Data!B:B,MATCH(MAX(Data!$A:$A),Data!$A:$A,0)-$D22)</f>
        <v>136.491308</v>
      </c>
      <c r="C22" s="8">
        <f>INDEX(Data!G:G,MATCH(MAX(Data!$A:$A),Data!$A:$A,0)-$D22)</f>
        <v>142.98101699999998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95</v>
      </c>
    </row>
    <row r="23" spans="1:20" ht="15.5" x14ac:dyDescent="0.35">
      <c r="A23" s="9">
        <f>INDEX(Data!A:A,MATCH(MAX(Data!$A:$A),Data!$A:$A,0)-$D23)</f>
        <v>45663</v>
      </c>
      <c r="B23" s="8">
        <f>INDEX(Data!B:B,MATCH(MAX(Data!$A:$A),Data!$A:$A,0)-$D23)</f>
        <v>136.60324699999998</v>
      </c>
      <c r="C23" s="8">
        <f>INDEX(Data!G:G,MATCH(MAX(Data!$A:$A),Data!$A:$A,0)-$D23)</f>
        <v>143.295242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96</v>
      </c>
    </row>
    <row r="24" spans="1:20" ht="15.5" x14ac:dyDescent="0.35">
      <c r="A24" s="9">
        <f>INDEX(Data!A:A,MATCH(MAX(Data!$A:$A),Data!$A:$A,0)-$D24)</f>
        <v>45670</v>
      </c>
      <c r="B24" s="8">
        <f>INDEX(Data!B:B,MATCH(MAX(Data!$A:$A),Data!$A:$A,0)-$D24)</f>
        <v>136.509985</v>
      </c>
      <c r="C24" s="8">
        <f>INDEX(Data!G:G,MATCH(MAX(Data!$A:$A),Data!$A:$A,0)-$D24)</f>
        <v>143.32843099999999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97</v>
      </c>
    </row>
    <row r="25" spans="1:20" ht="15.5" x14ac:dyDescent="0.35">
      <c r="A25" s="9">
        <f>INDEX(Data!A:A,MATCH(MAX(Data!$A:$A),Data!$A:$A,0)-$D25)</f>
        <v>45677</v>
      </c>
      <c r="B25" s="8">
        <f>INDEX(Data!B:B,MATCH(MAX(Data!$A:$A),Data!$A:$A,0)-$D25)</f>
        <v>136.96904999999998</v>
      </c>
      <c r="C25" s="8">
        <f>INDEX(Data!G:G,MATCH(MAX(Data!$A:$A),Data!$A:$A,0)-$D25)</f>
        <v>144.26750099999998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98</v>
      </c>
    </row>
    <row r="26" spans="1:20" ht="15.5" x14ac:dyDescent="0.35">
      <c r="A26" s="9">
        <f>INDEX(Data!A:A,MATCH(MAX(Data!$A:$A),Data!$A:$A,0)-$D26)</f>
        <v>45684</v>
      </c>
      <c r="B26" s="8">
        <f>INDEX(Data!B:B,MATCH(MAX(Data!$A:$A),Data!$A:$A,0)-$D26)</f>
        <v>138.36296499999997</v>
      </c>
      <c r="C26" s="8">
        <f>INDEX(Data!G:G,MATCH(MAX(Data!$A:$A),Data!$A:$A,0)-$D26)</f>
        <v>145.574793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99</v>
      </c>
    </row>
    <row r="27" spans="1:20" ht="15.5" x14ac:dyDescent="0.35">
      <c r="A27" s="9">
        <f>INDEX(Data!A:A,MATCH(MAX(Data!$A:$A),Data!$A:$A,0)-$D27)</f>
        <v>45691</v>
      </c>
      <c r="B27" s="8">
        <f>INDEX(Data!B:B,MATCH(MAX(Data!$A:$A),Data!$A:$A,0)-$D27)</f>
        <v>138.741411</v>
      </c>
      <c r="C27" s="8">
        <f>INDEX(Data!G:G,MATCH(MAX(Data!$A:$A),Data!$A:$A,0)-$D27)</f>
        <v>146.13087400000001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100</v>
      </c>
    </row>
    <row r="28" spans="1:20" ht="15.5" x14ac:dyDescent="0.35">
      <c r="A28" s="9">
        <f>INDEX(Data!A:A,MATCH(MAX(Data!$A:$A),Data!$A:$A,0)-$D28)</f>
        <v>45698</v>
      </c>
      <c r="B28" s="8">
        <f>INDEX(Data!B:B,MATCH(MAX(Data!$A:$A),Data!$A:$A,0)-$D28)</f>
        <v>139.021659</v>
      </c>
      <c r="C28" s="8">
        <f>INDEX(Data!G:G,MATCH(MAX(Data!$A:$A),Data!$A:$A,0)-$D28)</f>
        <v>146.29333200000002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101</v>
      </c>
    </row>
    <row r="29" spans="1:20" ht="15.5" x14ac:dyDescent="0.35">
      <c r="A29" s="9">
        <f>INDEX(Data!A:A,MATCH(MAX(Data!$A:$A),Data!$A:$A,0)-$D29)</f>
        <v>45705</v>
      </c>
      <c r="B29" s="8">
        <f>INDEX(Data!B:B,MATCH(MAX(Data!$A:$A),Data!$A:$A,0)-$D29)</f>
        <v>139.217579</v>
      </c>
      <c r="C29" s="8">
        <f>INDEX(Data!G:G,MATCH(MAX(Data!$A:$A),Data!$A:$A,0)-$D29)</f>
        <v>146.44771800000001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45712</v>
      </c>
      <c r="B30" s="8">
        <f>INDEX(Data!B:B,MATCH(MAX(Data!$A:$A),Data!$A:$A,0)-$D30)</f>
        <v>139.62223799999998</v>
      </c>
      <c r="C30" s="8">
        <f>INDEX(Data!G:G,MATCH(MAX(Data!$A:$A),Data!$A:$A,0)-$D30)</f>
        <v>146.82192700000002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45719</v>
      </c>
      <c r="B31" s="8">
        <f>INDEX(Data!B:B,MATCH(MAX(Data!$A:$A),Data!$A:$A,0)-$D31)</f>
        <v>139.612483</v>
      </c>
      <c r="C31" s="8">
        <f>INDEX(Data!G:G,MATCH(MAX(Data!$A:$A),Data!$A:$A,0)-$D31)</f>
        <v>146.884027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45726</v>
      </c>
      <c r="B32" s="8">
        <f>INDEX(Data!B:B,MATCH(MAX(Data!$A:$A),Data!$A:$A,0)-$D32)</f>
        <v>139.41696999999999</v>
      </c>
      <c r="C32" s="8">
        <f>INDEX(Data!G:G,MATCH(MAX(Data!$A:$A),Data!$A:$A,0)-$D32)</f>
        <v>146.57529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45733</v>
      </c>
      <c r="B33" s="8">
        <f>INDEX(Data!B:B,MATCH(MAX(Data!$A:$A),Data!$A:$A,0)-$D33)</f>
        <v>137.971654</v>
      </c>
      <c r="C33" s="8">
        <f>INDEX(Data!G:G,MATCH(MAX(Data!$A:$A),Data!$A:$A,0)-$D33)</f>
        <v>145.38482700000003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45740</v>
      </c>
      <c r="B34" s="8">
        <f>INDEX(Data!B:B,MATCH(MAX(Data!$A:$A),Data!$A:$A,0)-$D34)</f>
        <v>135.607957</v>
      </c>
      <c r="C34" s="8">
        <f>INDEX(Data!G:G,MATCH(MAX(Data!$A:$A),Data!$A:$A,0)-$D34)</f>
        <v>143.07308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45747</v>
      </c>
      <c r="B35" s="8">
        <f>INDEX(Data!B:B,MATCH(MAX(Data!$A:$A),Data!$A:$A,0)-$D35)</f>
        <v>134.907432</v>
      </c>
      <c r="C35" s="8">
        <f>INDEX(Data!G:G,MATCH(MAX(Data!$A:$A),Data!$A:$A,0)-$D35)</f>
        <v>142.255009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45754</v>
      </c>
      <c r="B36" s="8">
        <f>INDEX(Data!B:B,MATCH(MAX(Data!$A:$A),Data!$A:$A,0)-$D36)</f>
        <v>135.24951899999999</v>
      </c>
      <c r="C36" s="8">
        <f>INDEX(Data!G:G,MATCH(MAX(Data!$A:$A),Data!$A:$A,0)-$D36)</f>
        <v>142.54169199999998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45761</v>
      </c>
      <c r="B37" s="8">
        <f>INDEX(Data!B:B,MATCH(MAX(Data!$A:$A),Data!$A:$A,0)-$D37)</f>
        <v>134.847714</v>
      </c>
      <c r="C37" s="8">
        <f>INDEX(Data!G:G,MATCH(MAX(Data!$A:$A),Data!$A:$A,0)-$D37)</f>
        <v>141.97461799999999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45768</v>
      </c>
      <c r="B38" s="8">
        <f>INDEX(Data!B:B,MATCH(MAX(Data!$A:$A),Data!$A:$A,0)-$D38)</f>
        <v>134.26116099999999</v>
      </c>
      <c r="C38" s="8">
        <f>INDEX(Data!G:G,MATCH(MAX(Data!$A:$A),Data!$A:$A,0)-$D38)</f>
        <v>141.44217399999999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45775</v>
      </c>
      <c r="B39" s="8">
        <f>INDEX(Data!B:B,MATCH(MAX(Data!$A:$A),Data!$A:$A,0)-$D39)</f>
        <v>133.8357</v>
      </c>
      <c r="C39" s="8">
        <f>INDEX(Data!G:G,MATCH(MAX(Data!$A:$A),Data!$A:$A,0)-$D39)</f>
        <v>140.81097600000001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45782</v>
      </c>
      <c r="B40" s="8">
        <f>INDEX(Data!B:B,MATCH(MAX(Data!$A:$A),Data!$A:$A,0)-$D40)</f>
        <v>133.18171299999997</v>
      </c>
      <c r="C40" s="8">
        <f>INDEX(Data!G:G,MATCH(MAX(Data!$A:$A),Data!$A:$A,0)-$D40)</f>
        <v>140.05547999999999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45789</v>
      </c>
      <c r="B41" s="8">
        <f>INDEX(Data!B:B,MATCH(MAX(Data!$A:$A),Data!$A:$A,0)-$D41)</f>
        <v>132.31878399999999</v>
      </c>
      <c r="C41" s="8">
        <f>INDEX(Data!G:G,MATCH(MAX(Data!$A:$A),Data!$A:$A,0)-$D41)</f>
        <v>139.19787699999998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45796</v>
      </c>
      <c r="B42" s="8">
        <f>INDEX(Data!B:B,MATCH(MAX(Data!$A:$A),Data!$A:$A,0)-$D42)</f>
        <v>132.074648</v>
      </c>
      <c r="C42" s="8">
        <f>INDEX(Data!G:G,MATCH(MAX(Data!$A:$A),Data!$A:$A,0)-$D42)</f>
        <v>138.57350100000002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45803</v>
      </c>
      <c r="B43" s="8">
        <f>INDEX(Data!B:B,MATCH(MAX(Data!$A:$A),Data!$A:$A,0)-$D43)</f>
        <v>131.99</v>
      </c>
      <c r="C43" s="8">
        <f>INDEX(Data!G:G,MATCH(MAX(Data!$A:$A),Data!$A:$A,0)-$D43)</f>
        <v>138.37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45810</v>
      </c>
      <c r="B44" s="8">
        <f>INDEX(Data!B:B,MATCH(MAX(Data!$A:$A),Data!$A:$A,0)-$D44)</f>
        <v>131.45446399999997</v>
      </c>
      <c r="C44" s="8">
        <f>INDEX(Data!G:G,MATCH(MAX(Data!$A:$A),Data!$A:$A,0)-$D44)</f>
        <v>138.08744300000001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45817</v>
      </c>
      <c r="B45" s="8">
        <f>INDEX(Data!B:B,MATCH(MAX(Data!$A:$A),Data!$A:$A,0)-$D45)</f>
        <v>131.347556</v>
      </c>
      <c r="C45" s="8">
        <f>INDEX(Data!G:G,MATCH(MAX(Data!$A:$A),Data!$A:$A,0)-$D45)</f>
        <v>137.53903200000002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45824</v>
      </c>
      <c r="B46" s="8">
        <f>INDEX(Data!B:B,MATCH(MAX(Data!$A:$A),Data!$A:$A,0)-$D46)</f>
        <v>131.39140800000001</v>
      </c>
      <c r="C46" s="8">
        <f>INDEX(Data!G:G,MATCH(MAX(Data!$A:$A),Data!$A:$A,0)-$D46)</f>
        <v>137.542314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45831</v>
      </c>
      <c r="B47" s="8">
        <f>INDEX(Data!B:B,MATCH(MAX(Data!$A:$A),Data!$A:$A,0)-$D47)</f>
        <v>132.33000000000001</v>
      </c>
      <c r="C47" s="8">
        <f>INDEX(Data!G:G,MATCH(MAX(Data!$A:$A),Data!$A:$A,0)-$D47)</f>
        <v>139.03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45838</v>
      </c>
      <c r="B48" s="8">
        <f>INDEX(Data!B:B,MATCH(MAX(Data!$A:$A),Data!$A:$A,0)-$D48)</f>
        <v>132.95441300000002</v>
      </c>
      <c r="C48" s="8">
        <f>INDEX(Data!G:G,MATCH(MAX(Data!$A:$A),Data!$A:$A,0)-$D48)</f>
        <v>140.26409099999998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45845</v>
      </c>
      <c r="B49" s="8">
        <f>INDEX(Data!B:B,MATCH(MAX(Data!$A:$A),Data!$A:$A,0)-$D49)</f>
        <v>133.18821600000001</v>
      </c>
      <c r="C49" s="8">
        <f>INDEX(Data!G:G,MATCH(MAX(Data!$A:$A),Data!$A:$A,0)-$D49)</f>
        <v>140.57684799999998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45852</v>
      </c>
      <c r="B50" s="8">
        <f>INDEX(Data!B:B,MATCH(MAX(Data!$A:$A),Data!$A:$A,0)-$D50)</f>
        <v>133.94999999999999</v>
      </c>
      <c r="C50" s="8">
        <f>INDEX(Data!G:G,MATCH(MAX(Data!$A:$A),Data!$A:$A,0)-$D50)</f>
        <v>141.1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45859</v>
      </c>
      <c r="B51" s="8">
        <f>INDEX(Data!B:B,MATCH(MAX(Data!$A:$A),Data!$A:$A,0)-$D51)</f>
        <v>134.09445300000002</v>
      </c>
      <c r="C51" s="8">
        <f>INDEX(Data!G:G,MATCH(MAX(Data!$A:$A),Data!$A:$A,0)-$D51)</f>
        <v>141.850977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45866</v>
      </c>
      <c r="B52" s="8">
        <f>INDEX(Data!B:B,MATCH(MAX(Data!$A:$A),Data!$A:$A,0)-$D52)</f>
        <v>134.24</v>
      </c>
      <c r="C52" s="8">
        <f>INDEX(Data!G:G,MATCH(MAX(Data!$A:$A),Data!$A:$A,0)-$D52)</f>
        <v>142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45873</v>
      </c>
      <c r="B53" s="8">
        <f>INDEX(Data!B:B,MATCH(MAX(Data!$A:$A),Data!$A:$A,0)-$D53)</f>
        <v>134.30000000000001</v>
      </c>
      <c r="C53" s="8">
        <f>INDEX(Data!G:G,MATCH(MAX(Data!$A:$A),Data!$A:$A,0)-$D53)</f>
        <v>142.13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45880</v>
      </c>
      <c r="B54" s="8">
        <f>INDEX(Data!B:B,MATCH(MAX(Data!$A:$A),Data!$A:$A,0)-$D54)</f>
        <v>134.38999999999999</v>
      </c>
      <c r="C54" s="8">
        <f>INDEX(Data!G:G,MATCH(MAX(Data!$A:$A),Data!$A:$A,0)-$D54)</f>
        <v>142.49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45887</v>
      </c>
      <c r="B55" s="8">
        <f>INDEX(Data!B:B,MATCH(MAX(Data!$A:$A),Data!$A:$A,0)-$D55)</f>
        <v>134.30053199999998</v>
      </c>
      <c r="C55" s="8">
        <f>INDEX(Data!G:G,MATCH(MAX(Data!$A:$A),Data!$A:$A,0)-$D55)</f>
        <v>142.49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45894</v>
      </c>
      <c r="B56" s="8">
        <f>INDEX(Data!B:B,MATCH(MAX(Data!$A:$A),Data!$A:$A,0)-$D56)</f>
        <v>133.91</v>
      </c>
      <c r="C56" s="8">
        <f>INDEX(Data!G:G,MATCH(MAX(Data!$A:$A),Data!$A:$A,0)-$D56)</f>
        <v>141.91999999999999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.5" x14ac:dyDescent="0.35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.5" x14ac:dyDescent="0.35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.5" x14ac:dyDescent="0.35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.5" x14ac:dyDescent="0.35">
      <c r="G709" s="9">
        <f>IF(AND(ISNUMBER(Data!A1161),ISNUMBER(G708)),Data!A1161,NA())</f>
        <v>45845</v>
      </c>
      <c r="H709" s="8">
        <f>IF(AND(ISNUMBER(Data!B1161),ISNUMBER(H708)),Data!B1161,NA())</f>
        <v>133.18821600000001</v>
      </c>
      <c r="I709" s="8">
        <f>IF(AND(ISNUMBER(Data!G1161),ISNUMBER(I708)),Data!G1161,NA())</f>
        <v>140.57684799999998</v>
      </c>
    </row>
    <row r="710" spans="7:9" ht="15.5" x14ac:dyDescent="0.35">
      <c r="G710" s="9">
        <f>IF(AND(ISNUMBER(Data!A1162),ISNUMBER(G709)),Data!A1162,NA())</f>
        <v>45852</v>
      </c>
      <c r="H710" s="8">
        <f>IF(AND(ISNUMBER(Data!B1162),ISNUMBER(H709)),Data!B1162,NA())</f>
        <v>133.94999999999999</v>
      </c>
      <c r="I710" s="8">
        <f>IF(AND(ISNUMBER(Data!G1162),ISNUMBER(I709)),Data!G1162,NA())</f>
        <v>141.1</v>
      </c>
    </row>
    <row r="711" spans="7:9" ht="15.5" x14ac:dyDescent="0.35">
      <c r="G711" s="9">
        <f>IF(AND(ISNUMBER(Data!A1163),ISNUMBER(G710)),Data!A1163,NA())</f>
        <v>45859</v>
      </c>
      <c r="H711" s="8">
        <f>IF(AND(ISNUMBER(Data!B1163),ISNUMBER(H710)),Data!B1163,NA())</f>
        <v>134.09445300000002</v>
      </c>
      <c r="I711" s="8">
        <f>IF(AND(ISNUMBER(Data!G1163),ISNUMBER(I710)),Data!G1163,NA())</f>
        <v>141.850977</v>
      </c>
    </row>
    <row r="712" spans="7:9" ht="15.5" x14ac:dyDescent="0.35">
      <c r="G712" s="9">
        <f>IF(AND(ISNUMBER(Data!A1164),ISNUMBER(G711)),Data!A1164,NA())</f>
        <v>45866</v>
      </c>
      <c r="H712" s="8">
        <f>IF(AND(ISNUMBER(Data!B1164),ISNUMBER(H711)),Data!B1164,NA())</f>
        <v>134.24</v>
      </c>
      <c r="I712" s="8">
        <f>IF(AND(ISNUMBER(Data!G1164),ISNUMBER(I711)),Data!G1164,NA())</f>
        <v>142</v>
      </c>
    </row>
    <row r="713" spans="7:9" ht="15.5" x14ac:dyDescent="0.35">
      <c r="G713" s="9">
        <f>IF(AND(ISNUMBER(Data!A1165),ISNUMBER(G712)),Data!A1165,NA())</f>
        <v>45873</v>
      </c>
      <c r="H713" s="8">
        <f>IF(AND(ISNUMBER(Data!B1165),ISNUMBER(H712)),Data!B1165,NA())</f>
        <v>134.30000000000001</v>
      </c>
      <c r="I713" s="8">
        <f>IF(AND(ISNUMBER(Data!G1165),ISNUMBER(I712)),Data!G1165,NA())</f>
        <v>142.13</v>
      </c>
    </row>
    <row r="714" spans="7:9" ht="15.5" x14ac:dyDescent="0.35">
      <c r="G714" s="9">
        <f>IF(AND(ISNUMBER(Data!A1166),ISNUMBER(G713)),Data!A1166,NA())</f>
        <v>45880</v>
      </c>
      <c r="H714" s="8">
        <f>IF(AND(ISNUMBER(Data!B1166),ISNUMBER(H713)),Data!B1166,NA())</f>
        <v>134.38999999999999</v>
      </c>
      <c r="I714" s="8">
        <f>IF(AND(ISNUMBER(Data!G1166),ISNUMBER(I713)),Data!G1166,NA())</f>
        <v>142.49</v>
      </c>
    </row>
    <row r="715" spans="7:9" ht="15.5" x14ac:dyDescent="0.35">
      <c r="G715" s="9">
        <f>IF(AND(ISNUMBER(Data!A1167),ISNUMBER(G714)),Data!A1167,NA())</f>
        <v>45887</v>
      </c>
      <c r="H715" s="8">
        <f>IF(AND(ISNUMBER(Data!B1167),ISNUMBER(H714)),Data!B1167,NA())</f>
        <v>134.30053199999998</v>
      </c>
      <c r="I715" s="8">
        <f>IF(AND(ISNUMBER(Data!G1167),ISNUMBER(I714)),Data!G1167,NA())</f>
        <v>142.49</v>
      </c>
    </row>
    <row r="716" spans="7:9" ht="15.5" x14ac:dyDescent="0.35">
      <c r="G716" s="9">
        <f>IF(AND(ISNUMBER(Data!A1168),ISNUMBER(G715)),Data!A1168,NA())</f>
        <v>45894</v>
      </c>
      <c r="H716" s="8">
        <f>IF(AND(ISNUMBER(Data!B1168),ISNUMBER(H715)),Data!B1168,NA())</f>
        <v>133.91</v>
      </c>
      <c r="I716" s="8">
        <f>IF(AND(ISNUMBER(Data!G1168),ISNUMBER(I715)),Data!G1168,NA())</f>
        <v>141.91999999999999</v>
      </c>
    </row>
    <row r="717" spans="7:9" ht="15.5" x14ac:dyDescent="0.35">
      <c r="G717" s="9" t="e">
        <f>IF(AND(ISNUMBER(Data!A1170),ISNUMBER(G716)),Data!A1170,NA())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IF(AND(ISNUMBER(Data!A1171),ISNUMBER(G717)),Data!A1171,NA())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IF(AND(ISNUMBER(Data!A1172),ISNUMBER(G718)),Data!A1172,NA())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IF(AND(ISNUMBER(Data!A1173),ISNUMBER(G719)),Data!A1173,NA())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2025-08-27T09:56:50Z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