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AEAEB002-F390-44C8-BB2D-6C84D6108B42}" xr6:coauthVersionLast="47" xr6:coauthVersionMax="47" xr10:uidLastSave="{00000000-0000-0000-0000-000000000000}"/>
  <bookViews>
    <workbookView xWindow="-110" yWindow="-110" windowWidth="19420" windowHeight="10300" tabRatio="722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68" i="1" l="1"/>
  <c r="D1168" i="1"/>
  <c r="H1168" i="1"/>
  <c r="I1168" i="1"/>
  <c r="C1167" i="1"/>
  <c r="D1167" i="1"/>
  <c r="H1167" i="1"/>
  <c r="I1167" i="1"/>
  <c r="G715" i="22"/>
  <c r="G716" i="22" s="1"/>
  <c r="H715" i="22"/>
  <c r="H716" i="22" s="1"/>
  <c r="I715" i="22"/>
  <c r="I716" i="22" s="1"/>
  <c r="B3" i="17" l="1"/>
  <c r="I1166" i="1"/>
  <c r="D1166" i="1"/>
  <c r="C1166" i="1"/>
  <c r="H1166" i="1"/>
  <c r="I1165" i="1"/>
  <c r="D1165" i="1"/>
  <c r="C1165" i="1"/>
  <c r="H1165" i="1"/>
  <c r="I1164" i="1"/>
  <c r="D1164" i="1"/>
  <c r="C1164" i="1"/>
  <c r="H1164" i="1"/>
  <c r="I1163" i="1" l="1"/>
  <c r="D1163" i="1"/>
  <c r="C1163" i="1"/>
  <c r="H1163" i="1"/>
  <c r="C1162" i="1"/>
  <c r="D1162" i="1"/>
  <c r="H1162" i="1"/>
  <c r="I1162" i="1"/>
  <c r="I1161" i="1"/>
  <c r="D1161" i="1"/>
  <c r="C1161" i="1"/>
  <c r="H1161" i="1"/>
  <c r="I1160" i="1" l="1"/>
  <c r="D1160" i="1"/>
  <c r="C1160" i="1"/>
  <c r="H1160" i="1"/>
  <c r="I1159" i="1"/>
  <c r="D1159" i="1"/>
  <c r="C1159" i="1"/>
  <c r="H1159" i="1"/>
  <c r="I1158" i="1"/>
  <c r="D1158" i="1"/>
  <c r="C1158" i="1"/>
  <c r="H1158" i="1"/>
  <c r="I1157" i="1"/>
  <c r="D1157" i="1"/>
  <c r="C1157" i="1"/>
  <c r="H1157" i="1"/>
  <c r="I1156" i="1" l="1"/>
  <c r="D1156" i="1"/>
  <c r="C1156" i="1"/>
  <c r="H1156" i="1"/>
  <c r="I1155" i="1"/>
  <c r="D1155" i="1"/>
  <c r="C1155" i="1" l="1"/>
  <c r="H1155" i="1"/>
  <c r="I1154" i="1"/>
  <c r="D1154" i="1"/>
  <c r="C1154" i="1"/>
  <c r="H1154" i="1"/>
  <c r="I1153" i="1"/>
  <c r="D1153" i="1"/>
  <c r="C1153" i="1"/>
  <c r="H1153" i="1"/>
  <c r="I1151" i="1"/>
  <c r="I1152" i="1"/>
  <c r="D1151" i="1"/>
  <c r="D1152" i="1"/>
  <c r="C1152" i="1"/>
  <c r="H1152" i="1"/>
  <c r="C1151" i="1"/>
  <c r="H1151" i="1"/>
  <c r="I1150" i="1" l="1"/>
  <c r="D1150" i="1"/>
  <c r="C1150" i="1"/>
  <c r="H1150" i="1"/>
  <c r="I1149" i="1"/>
  <c r="D1149" i="1"/>
  <c r="C1149" i="1"/>
  <c r="H1149" i="1"/>
  <c r="I1148" i="1"/>
  <c r="D1148" i="1"/>
  <c r="C1148" i="1"/>
  <c r="H1148" i="1"/>
  <c r="I1147" i="1" l="1"/>
  <c r="D1147" i="1"/>
  <c r="C1147" i="1" l="1"/>
  <c r="H1147" i="1"/>
  <c r="I1146" i="1"/>
  <c r="D1146" i="1"/>
  <c r="C1146" i="1"/>
  <c r="H1146" i="1"/>
  <c r="I1145" i="1" l="1"/>
  <c r="D1145" i="1"/>
  <c r="C1145" i="1"/>
  <c r="H1145" i="1"/>
  <c r="I1144" i="1"/>
  <c r="D1144" i="1"/>
  <c r="H1144" i="1"/>
  <c r="C1144" i="1"/>
  <c r="I1143" i="1"/>
  <c r="D1143" i="1"/>
  <c r="C1143" i="1"/>
  <c r="H1143" i="1"/>
  <c r="I1142" i="1"/>
  <c r="D1142" i="1"/>
  <c r="C1142" i="1"/>
  <c r="H1142" i="1"/>
  <c r="I1141" i="1"/>
  <c r="D1141" i="1"/>
  <c r="C1141" i="1" l="1"/>
  <c r="H1141" i="1"/>
  <c r="I1140" i="1"/>
  <c r="D1140" i="1"/>
  <c r="C1140" i="1" l="1"/>
  <c r="H1140" i="1"/>
  <c r="I1139" i="1"/>
  <c r="D1139" i="1"/>
  <c r="C1139" i="1"/>
  <c r="H1139" i="1"/>
  <c r="H1138" i="1" l="1"/>
  <c r="I1138" i="1"/>
  <c r="D1138" i="1"/>
  <c r="C1138" i="1"/>
  <c r="I1137" i="1"/>
  <c r="D1137" i="1"/>
  <c r="C1137" i="1"/>
  <c r="H1137" i="1"/>
  <c r="I1136" i="1"/>
  <c r="D1136" i="1"/>
  <c r="C1136" i="1"/>
  <c r="H1136" i="1"/>
  <c r="E6" i="2"/>
  <c r="I1134" i="1"/>
  <c r="I1135" i="1"/>
  <c r="D1134" i="1"/>
  <c r="D1135" i="1"/>
  <c r="C1134" i="1" l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I679" i="22"/>
  <c r="H679" i="22"/>
  <c r="G682" i="22" l="1"/>
  <c r="G683" i="22" s="1"/>
  <c r="G684" i="22" s="1"/>
  <c r="G685" i="22" s="1"/>
  <c r="H680" i="22"/>
  <c r="H681" i="22" s="1"/>
  <c r="I680" i="22"/>
  <c r="I681" i="22" s="1"/>
  <c r="G686" i="22" l="1"/>
  <c r="I682" i="22"/>
  <c r="I683" i="22" s="1"/>
  <c r="I684" i="22" s="1"/>
  <c r="I685" i="22" s="1"/>
  <c r="H682" i="22"/>
  <c r="H683" i="22" s="1"/>
  <c r="H684" i="22" s="1"/>
  <c r="H685" i="22" s="1"/>
  <c r="G687" i="22" l="1"/>
  <c r="H686" i="22"/>
  <c r="H687" i="22" s="1"/>
  <c r="I686" i="22"/>
  <c r="H688" i="22" l="1"/>
  <c r="G688" i="22"/>
  <c r="I687" i="22"/>
  <c r="G689" i="22" l="1"/>
  <c r="H689" i="22"/>
  <c r="I688" i="22"/>
  <c r="H690" i="22" l="1"/>
  <c r="G690" i="22"/>
  <c r="I689" i="22"/>
  <c r="G691" i="22" l="1"/>
  <c r="H691" i="22"/>
  <c r="I690" i="22"/>
  <c r="H692" i="22" l="1"/>
  <c r="G692" i="22"/>
  <c r="I691" i="22"/>
  <c r="G693" i="22" l="1"/>
  <c r="H693" i="22"/>
  <c r="I692" i="22"/>
  <c r="H694" i="22" l="1"/>
  <c r="G694" i="22"/>
  <c r="I693" i="22"/>
  <c r="G695" i="22" l="1"/>
  <c r="H695" i="22"/>
  <c r="I694" i="22"/>
  <c r="G696" i="22" l="1"/>
  <c r="H696" i="22"/>
  <c r="I695" i="22"/>
  <c r="H697" i="22" l="1"/>
  <c r="G697" i="22"/>
  <c r="I696" i="22"/>
  <c r="G698" i="22" l="1"/>
  <c r="H698" i="22"/>
  <c r="I697" i="22"/>
  <c r="H699" i="22" l="1"/>
  <c r="H700" i="22" s="1"/>
  <c r="G699" i="22"/>
  <c r="G700" i="22" s="1"/>
  <c r="I698" i="22"/>
  <c r="H701" i="22" l="1"/>
  <c r="G701" i="22"/>
  <c r="I699" i="22"/>
  <c r="I700" i="22" s="1"/>
  <c r="G702" i="22" l="1"/>
  <c r="H702" i="22"/>
  <c r="I701" i="22"/>
  <c r="H703" i="22" l="1"/>
  <c r="G703" i="22"/>
  <c r="I702" i="22"/>
  <c r="G704" i="22" l="1"/>
  <c r="H704" i="22"/>
  <c r="I703" i="22"/>
  <c r="H705" i="22" l="1"/>
  <c r="G705" i="22"/>
  <c r="I704" i="22"/>
  <c r="G706" i="22" l="1"/>
  <c r="H706" i="22"/>
  <c r="I705" i="22"/>
  <c r="H707" i="22" l="1"/>
  <c r="G707" i="22"/>
  <c r="I706" i="22"/>
  <c r="G708" i="22" l="1"/>
  <c r="H708" i="22"/>
  <c r="I707" i="22"/>
  <c r="H709" i="22" l="1"/>
  <c r="G709" i="22"/>
  <c r="I708" i="22"/>
  <c r="G710" i="22" l="1"/>
  <c r="H710" i="22"/>
  <c r="I709" i="22"/>
  <c r="G711" i="22" l="1"/>
  <c r="G712" i="22" s="1"/>
  <c r="G713" i="22" s="1"/>
  <c r="G714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H711" i="22"/>
  <c r="H712" i="22" s="1"/>
  <c r="H713" i="22" s="1"/>
  <c r="H714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710" i="22"/>
  <c r="I711" i="22" l="1"/>
  <c r="I712" i="22" s="1"/>
  <c r="I713" i="22" s="1"/>
  <c r="I714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<sst xmlns="http://schemas.openxmlformats.org/spreadsheetml/2006/main" count="151" uniqueCount="122">
  <si>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</si>
  <si>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</si>
  <si>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</si>
  <si>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</si>
  <si>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</si>
  <si>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</si>
  <si>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</si>
  <si>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</si>
  <si>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</si>
  <si>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</si>
  <si>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</si>
  <si>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</si>
  <si>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</si>
  <si>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</si>
  <si>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</si>
  <si>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</si>
  <si>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</si>
  <si>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</si>
  <si>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</si>
  <si>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</si>
  <si>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</si>
  <si>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</si>
  <si>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</si>
  <si>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</si>
  <si>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</si>
  <si>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</si>
  <si>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</si>
  <si>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</si>
  <si>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</si>
  <si>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</si>
  <si>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</si>
  <si>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</si>
  <si>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</si>
  <si>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</si>
  <si>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</si>
  <si>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</si>
  <si>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</si>
  <si>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</si>
  <si>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</si>
  <si>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</si>
  <si>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</si>
  <si>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</si>
  <si>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</si>
  <si>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</si>
  <si>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</si>
  <si>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</si>
  <si>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</si>
  <si>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</si>
  <si>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</si>
  <si>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</si>
  <si>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</si>
  <si>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</si>
  <si>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</si>
  <si>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</si>
  <si>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</si>
  <si>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</si>
  <si>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</si>
  <si>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</si>
  <si>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</si>
  <si>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</si>
  <si>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</si>
  <si>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</si>
  <si>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</si>
  <si>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</si>
  <si>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</si>
  <si>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</si>
  <si>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</si>
  <si>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</si>
  <si>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</si>
  <si>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</si>
  <si>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</si>
  <si>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</si>
  <si>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</si>
  <si>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</si>
  <si>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</si>
  <si>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</si>
  <si>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</si>
  <si>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</si>
  <si>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</si>
  <si>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</si>
  <si>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</si>
  <si>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</si>
  <si>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</si>
  <si>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</si>
  <si>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</si>
  <si>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</si>
  <si>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</si>
  <si>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</si>
  <si>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</si>
  <si>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</si>
  <si>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</si>
  <si>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</si>
  <si>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</si>
  <si>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</si>
  <si>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</si>
  <si>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</si>
  <si>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</si>
  <si>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</si>
  <si>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</si>
  <si>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</si>
  <si>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</si>
  <si>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</si>
  <si>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</si>
  <si>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</si>
  <si>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</si>
  <si>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</si>
  <si>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</si>
  <si>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</si>
  <si>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</si>
  <si>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</si>
  <si>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</si>
  <si>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</si>
  <si>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</si>
  <si>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</si>
  <si>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</si>
  <si>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</si>
  <si>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</si>
  <si>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</si>
  <si>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</si>
  <si>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</si>
  <si>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</si>
  <si>
    <t>Digest of United Kingdom Energy Statistics (DUKES): Annex B, glossary and acronyms (opens in a new window)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</si>
</sst>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27" fillId="3" borderId="0" xfId="0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25 August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45530</c:v>
                </c:pt>
                <c:pt idx="1">
                  <c:v>45537</c:v>
                </c:pt>
                <c:pt idx="2">
                  <c:v>45544</c:v>
                </c:pt>
                <c:pt idx="3">
                  <c:v>45551</c:v>
                </c:pt>
                <c:pt idx="4">
                  <c:v>45558</c:v>
                </c:pt>
                <c:pt idx="5">
                  <c:v>45565</c:v>
                </c:pt>
                <c:pt idx="6">
                  <c:v>45572</c:v>
                </c:pt>
                <c:pt idx="7">
                  <c:v>45579</c:v>
                </c:pt>
                <c:pt idx="8">
                  <c:v>45586</c:v>
                </c:pt>
                <c:pt idx="9">
                  <c:v>45593</c:v>
                </c:pt>
                <c:pt idx="10">
                  <c:v>45600</c:v>
                </c:pt>
                <c:pt idx="11">
                  <c:v>45607</c:v>
                </c:pt>
                <c:pt idx="12">
                  <c:v>45614</c:v>
                </c:pt>
                <c:pt idx="13">
                  <c:v>45621</c:v>
                </c:pt>
                <c:pt idx="14">
                  <c:v>45628</c:v>
                </c:pt>
                <c:pt idx="15">
                  <c:v>45635</c:v>
                </c:pt>
                <c:pt idx="16">
                  <c:v>45642</c:v>
                </c:pt>
                <c:pt idx="17">
                  <c:v>45649</c:v>
                </c:pt>
                <c:pt idx="18">
                  <c:v>45656</c:v>
                </c:pt>
                <c:pt idx="19">
                  <c:v>45663</c:v>
                </c:pt>
                <c:pt idx="20">
                  <c:v>45670</c:v>
                </c:pt>
                <c:pt idx="21">
                  <c:v>45677</c:v>
                </c:pt>
                <c:pt idx="22">
                  <c:v>45684</c:v>
                </c:pt>
                <c:pt idx="23">
                  <c:v>45691</c:v>
                </c:pt>
                <c:pt idx="24">
                  <c:v>45698</c:v>
                </c:pt>
                <c:pt idx="25">
                  <c:v>45705</c:v>
                </c:pt>
                <c:pt idx="26">
                  <c:v>45712</c:v>
                </c:pt>
                <c:pt idx="27">
                  <c:v>45719</c:v>
                </c:pt>
                <c:pt idx="28">
                  <c:v>45726</c:v>
                </c:pt>
                <c:pt idx="29">
                  <c:v>45733</c:v>
                </c:pt>
                <c:pt idx="30">
                  <c:v>45740</c:v>
                </c:pt>
                <c:pt idx="31">
                  <c:v>45747</c:v>
                </c:pt>
                <c:pt idx="32">
                  <c:v>45754</c:v>
                </c:pt>
                <c:pt idx="33">
                  <c:v>45761</c:v>
                </c:pt>
                <c:pt idx="34">
                  <c:v>45768</c:v>
                </c:pt>
                <c:pt idx="35">
                  <c:v>45775</c:v>
                </c:pt>
                <c:pt idx="36">
                  <c:v>45782</c:v>
                </c:pt>
                <c:pt idx="37">
                  <c:v>45789</c:v>
                </c:pt>
                <c:pt idx="38">
                  <c:v>45796</c:v>
                </c:pt>
                <c:pt idx="39">
                  <c:v>45803</c:v>
                </c:pt>
                <c:pt idx="40">
                  <c:v>45810</c:v>
                </c:pt>
                <c:pt idx="41">
                  <c:v>45817</c:v>
                </c:pt>
                <c:pt idx="42">
                  <c:v>45824</c:v>
                </c:pt>
                <c:pt idx="43">
                  <c:v>45831</c:v>
                </c:pt>
                <c:pt idx="44">
                  <c:v>45838</c:v>
                </c:pt>
                <c:pt idx="45">
                  <c:v>45845</c:v>
                </c:pt>
                <c:pt idx="46">
                  <c:v>45852</c:v>
                </c:pt>
                <c:pt idx="47">
                  <c:v>45859</c:v>
                </c:pt>
                <c:pt idx="48">
                  <c:v>45866</c:v>
                </c:pt>
                <c:pt idx="49">
                  <c:v>45873</c:v>
                </c:pt>
                <c:pt idx="50">
                  <c:v>45880</c:v>
                </c:pt>
                <c:pt idx="51">
                  <c:v>45887</c:v>
                </c:pt>
                <c:pt idx="52">
                  <c:v>45894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141.00969899999998</c:v>
                </c:pt>
                <c:pt idx="1">
                  <c:v>139.96133</c:v>
                </c:pt>
                <c:pt idx="2">
                  <c:v>138.100517</c:v>
                </c:pt>
                <c:pt idx="3">
                  <c:v>136.485906</c:v>
                </c:pt>
                <c:pt idx="4">
                  <c:v>135.25935200000001</c:v>
                </c:pt>
                <c:pt idx="5">
                  <c:v>134.16621699999999</c:v>
                </c:pt>
                <c:pt idx="6">
                  <c:v>133.58621600000001</c:v>
                </c:pt>
                <c:pt idx="7">
                  <c:v>133.86126099999998</c:v>
                </c:pt>
                <c:pt idx="8">
                  <c:v>133.98826600000001</c:v>
                </c:pt>
                <c:pt idx="9">
                  <c:v>134.413331</c:v>
                </c:pt>
                <c:pt idx="10">
                  <c:v>134.410302</c:v>
                </c:pt>
                <c:pt idx="11">
                  <c:v>134.59466</c:v>
                </c:pt>
                <c:pt idx="12">
                  <c:v>134.848432</c:v>
                </c:pt>
                <c:pt idx="13">
                  <c:v>135.36596</c:v>
                </c:pt>
                <c:pt idx="14">
                  <c:v>135.92584099999999</c:v>
                </c:pt>
                <c:pt idx="15">
                  <c:v>136.22645</c:v>
                </c:pt>
                <c:pt idx="16">
                  <c:v>136.39128099999999</c:v>
                </c:pt>
                <c:pt idx="17">
                  <c:v>136.385029</c:v>
                </c:pt>
                <c:pt idx="18">
                  <c:v>136.491308</c:v>
                </c:pt>
                <c:pt idx="19">
                  <c:v>136.60324699999998</c:v>
                </c:pt>
                <c:pt idx="20">
                  <c:v>136.509985</c:v>
                </c:pt>
                <c:pt idx="21">
                  <c:v>136.96904999999998</c:v>
                </c:pt>
                <c:pt idx="22">
                  <c:v>138.36296499999997</c:v>
                </c:pt>
                <c:pt idx="23">
                  <c:v>138.741411</c:v>
                </c:pt>
                <c:pt idx="24">
                  <c:v>139.021659</c:v>
                </c:pt>
                <c:pt idx="25">
                  <c:v>139.217579</c:v>
                </c:pt>
                <c:pt idx="26">
                  <c:v>139.62223799999998</c:v>
                </c:pt>
                <c:pt idx="27">
                  <c:v>139.612483</c:v>
                </c:pt>
                <c:pt idx="28">
                  <c:v>139.41696999999999</c:v>
                </c:pt>
                <c:pt idx="29">
                  <c:v>137.971654</c:v>
                </c:pt>
                <c:pt idx="30">
                  <c:v>135.607957</c:v>
                </c:pt>
                <c:pt idx="31">
                  <c:v>134.907432</c:v>
                </c:pt>
                <c:pt idx="32">
                  <c:v>135.24951899999999</c:v>
                </c:pt>
                <c:pt idx="33">
                  <c:v>134.847714</c:v>
                </c:pt>
                <c:pt idx="34">
                  <c:v>134.26116099999999</c:v>
                </c:pt>
                <c:pt idx="35">
                  <c:v>133.8357</c:v>
                </c:pt>
                <c:pt idx="36">
                  <c:v>133.18171299999997</c:v>
                </c:pt>
                <c:pt idx="37">
                  <c:v>132.31878399999999</c:v>
                </c:pt>
                <c:pt idx="38">
                  <c:v>132.074648</c:v>
                </c:pt>
                <c:pt idx="39">
                  <c:v>131.99</c:v>
                </c:pt>
                <c:pt idx="40">
                  <c:v>131.45446399999997</c:v>
                </c:pt>
                <c:pt idx="41">
                  <c:v>131.347556</c:v>
                </c:pt>
                <c:pt idx="42">
                  <c:v>131.39140800000001</c:v>
                </c:pt>
                <c:pt idx="43">
                  <c:v>132.33000000000001</c:v>
                </c:pt>
                <c:pt idx="44">
                  <c:v>132.95441300000002</c:v>
                </c:pt>
                <c:pt idx="45">
                  <c:v>133.18821600000001</c:v>
                </c:pt>
                <c:pt idx="46">
                  <c:v>133.94999999999999</c:v>
                </c:pt>
                <c:pt idx="47">
                  <c:v>134.09445300000002</c:v>
                </c:pt>
                <c:pt idx="48">
                  <c:v>134.24</c:v>
                </c:pt>
                <c:pt idx="49">
                  <c:v>134.30000000000001</c:v>
                </c:pt>
                <c:pt idx="50">
                  <c:v>134.38999999999999</c:v>
                </c:pt>
                <c:pt idx="51">
                  <c:v>134.30053199999998</c:v>
                </c:pt>
                <c:pt idx="52">
                  <c:v>133.91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45530</c:v>
                </c:pt>
                <c:pt idx="1">
                  <c:v>45537</c:v>
                </c:pt>
                <c:pt idx="2">
                  <c:v>45544</c:v>
                </c:pt>
                <c:pt idx="3">
                  <c:v>45551</c:v>
                </c:pt>
                <c:pt idx="4">
                  <c:v>45558</c:v>
                </c:pt>
                <c:pt idx="5">
                  <c:v>45565</c:v>
                </c:pt>
                <c:pt idx="6">
                  <c:v>45572</c:v>
                </c:pt>
                <c:pt idx="7">
                  <c:v>45579</c:v>
                </c:pt>
                <c:pt idx="8">
                  <c:v>45586</c:v>
                </c:pt>
                <c:pt idx="9">
                  <c:v>45593</c:v>
                </c:pt>
                <c:pt idx="10">
                  <c:v>45600</c:v>
                </c:pt>
                <c:pt idx="11">
                  <c:v>45607</c:v>
                </c:pt>
                <c:pt idx="12">
                  <c:v>45614</c:v>
                </c:pt>
                <c:pt idx="13">
                  <c:v>45621</c:v>
                </c:pt>
                <c:pt idx="14">
                  <c:v>45628</c:v>
                </c:pt>
                <c:pt idx="15">
                  <c:v>45635</c:v>
                </c:pt>
                <c:pt idx="16">
                  <c:v>45642</c:v>
                </c:pt>
                <c:pt idx="17">
                  <c:v>45649</c:v>
                </c:pt>
                <c:pt idx="18">
                  <c:v>45656</c:v>
                </c:pt>
                <c:pt idx="19">
                  <c:v>45663</c:v>
                </c:pt>
                <c:pt idx="20">
                  <c:v>45670</c:v>
                </c:pt>
                <c:pt idx="21">
                  <c:v>45677</c:v>
                </c:pt>
                <c:pt idx="22">
                  <c:v>45684</c:v>
                </c:pt>
                <c:pt idx="23">
                  <c:v>45691</c:v>
                </c:pt>
                <c:pt idx="24">
                  <c:v>45698</c:v>
                </c:pt>
                <c:pt idx="25">
                  <c:v>45705</c:v>
                </c:pt>
                <c:pt idx="26">
                  <c:v>45712</c:v>
                </c:pt>
                <c:pt idx="27">
                  <c:v>45719</c:v>
                </c:pt>
                <c:pt idx="28">
                  <c:v>45726</c:v>
                </c:pt>
                <c:pt idx="29">
                  <c:v>45733</c:v>
                </c:pt>
                <c:pt idx="30">
                  <c:v>45740</c:v>
                </c:pt>
                <c:pt idx="31">
                  <c:v>45747</c:v>
                </c:pt>
                <c:pt idx="32">
                  <c:v>45754</c:v>
                </c:pt>
                <c:pt idx="33">
                  <c:v>45761</c:v>
                </c:pt>
                <c:pt idx="34">
                  <c:v>45768</c:v>
                </c:pt>
                <c:pt idx="35">
                  <c:v>45775</c:v>
                </c:pt>
                <c:pt idx="36">
                  <c:v>45782</c:v>
                </c:pt>
                <c:pt idx="37">
                  <c:v>45789</c:v>
                </c:pt>
                <c:pt idx="38">
                  <c:v>45796</c:v>
                </c:pt>
                <c:pt idx="39">
                  <c:v>45803</c:v>
                </c:pt>
                <c:pt idx="40">
                  <c:v>45810</c:v>
                </c:pt>
                <c:pt idx="41">
                  <c:v>45817</c:v>
                </c:pt>
                <c:pt idx="42">
                  <c:v>45824</c:v>
                </c:pt>
                <c:pt idx="43">
                  <c:v>45831</c:v>
                </c:pt>
                <c:pt idx="44">
                  <c:v>45838</c:v>
                </c:pt>
                <c:pt idx="45">
                  <c:v>45845</c:v>
                </c:pt>
                <c:pt idx="46">
                  <c:v>45852</c:v>
                </c:pt>
                <c:pt idx="47">
                  <c:v>45859</c:v>
                </c:pt>
                <c:pt idx="48">
                  <c:v>45866</c:v>
                </c:pt>
                <c:pt idx="49">
                  <c:v>45873</c:v>
                </c:pt>
                <c:pt idx="50">
                  <c:v>45880</c:v>
                </c:pt>
                <c:pt idx="51">
                  <c:v>45887</c:v>
                </c:pt>
                <c:pt idx="52">
                  <c:v>45894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146.14681300000004</c:v>
                </c:pt>
                <c:pt idx="1">
                  <c:v>145.18855400000001</c:v>
                </c:pt>
                <c:pt idx="2">
                  <c:v>143.40070400000002</c:v>
                </c:pt>
                <c:pt idx="3">
                  <c:v>141.60610999999997</c:v>
                </c:pt>
                <c:pt idx="4">
                  <c:v>140.018216</c:v>
                </c:pt>
                <c:pt idx="5">
                  <c:v>138.852994</c:v>
                </c:pt>
                <c:pt idx="6">
                  <c:v>138.46336599999998</c:v>
                </c:pt>
                <c:pt idx="7">
                  <c:v>139.07519400000001</c:v>
                </c:pt>
                <c:pt idx="8">
                  <c:v>139.26096699999999</c:v>
                </c:pt>
                <c:pt idx="9">
                  <c:v>139.709745</c:v>
                </c:pt>
                <c:pt idx="10">
                  <c:v>139.84395799999999</c:v>
                </c:pt>
                <c:pt idx="11">
                  <c:v>140.13422300000002</c:v>
                </c:pt>
                <c:pt idx="12">
                  <c:v>140.48737899999998</c:v>
                </c:pt>
                <c:pt idx="13">
                  <c:v>141.40484000000001</c:v>
                </c:pt>
                <c:pt idx="14">
                  <c:v>142.04014499999997</c:v>
                </c:pt>
                <c:pt idx="15">
                  <c:v>142.48728700000001</c:v>
                </c:pt>
                <c:pt idx="16">
                  <c:v>142.70911500000003</c:v>
                </c:pt>
                <c:pt idx="17">
                  <c:v>142.848073</c:v>
                </c:pt>
                <c:pt idx="18">
                  <c:v>142.98101699999998</c:v>
                </c:pt>
                <c:pt idx="19">
                  <c:v>143.295242</c:v>
                </c:pt>
                <c:pt idx="20">
                  <c:v>143.32843099999999</c:v>
                </c:pt>
                <c:pt idx="21">
                  <c:v>144.26750099999998</c:v>
                </c:pt>
                <c:pt idx="22">
                  <c:v>145.574793</c:v>
                </c:pt>
                <c:pt idx="23">
                  <c:v>146.13087400000001</c:v>
                </c:pt>
                <c:pt idx="24">
                  <c:v>146.29333200000002</c:v>
                </c:pt>
                <c:pt idx="25">
                  <c:v>146.44771800000001</c:v>
                </c:pt>
                <c:pt idx="26">
                  <c:v>146.82192700000002</c:v>
                </c:pt>
                <c:pt idx="27">
                  <c:v>146.884027</c:v>
                </c:pt>
                <c:pt idx="28">
                  <c:v>146.57529</c:v>
                </c:pt>
                <c:pt idx="29">
                  <c:v>145.38482700000003</c:v>
                </c:pt>
                <c:pt idx="30">
                  <c:v>143.07308</c:v>
                </c:pt>
                <c:pt idx="31">
                  <c:v>142.255009</c:v>
                </c:pt>
                <c:pt idx="32">
                  <c:v>142.54169199999998</c:v>
                </c:pt>
                <c:pt idx="33">
                  <c:v>141.97461799999999</c:v>
                </c:pt>
                <c:pt idx="34">
                  <c:v>141.44217399999999</c:v>
                </c:pt>
                <c:pt idx="35">
                  <c:v>140.81097600000001</c:v>
                </c:pt>
                <c:pt idx="36">
                  <c:v>140.05547999999999</c:v>
                </c:pt>
                <c:pt idx="37">
                  <c:v>139.19787699999998</c:v>
                </c:pt>
                <c:pt idx="38">
                  <c:v>138.57350100000002</c:v>
                </c:pt>
                <c:pt idx="39">
                  <c:v>138.37</c:v>
                </c:pt>
                <c:pt idx="40">
                  <c:v>138.08744300000001</c:v>
                </c:pt>
                <c:pt idx="41">
                  <c:v>137.53903200000002</c:v>
                </c:pt>
                <c:pt idx="42">
                  <c:v>137.542314</c:v>
                </c:pt>
                <c:pt idx="43">
                  <c:v>139.03</c:v>
                </c:pt>
                <c:pt idx="44">
                  <c:v>140.26409099999998</c:v>
                </c:pt>
                <c:pt idx="45">
                  <c:v>140.57684799999998</c:v>
                </c:pt>
                <c:pt idx="46">
                  <c:v>141.1</c:v>
                </c:pt>
                <c:pt idx="47">
                  <c:v>141.850977</c:v>
                </c:pt>
                <c:pt idx="48">
                  <c:v>142</c:v>
                </c:pt>
                <c:pt idx="49">
                  <c:v>142.13</c:v>
                </c:pt>
                <c:pt idx="50">
                  <c:v>142.49</c:v>
                </c:pt>
                <c:pt idx="51">
                  <c:v>142.49</c:v>
                </c:pt>
                <c:pt idx="52">
                  <c:v>141.91999999999999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143.79533700000002</c:v>
                </c:pt>
                <c:pt idx="624">
                  <c:v>141.51442700000001</c:v>
                </c:pt>
                <c:pt idx="625">
                  <c:v>140.325402</c:v>
                </c:pt>
                <c:pt idx="626">
                  <c:v>140.77874599999998</c:v>
                </c:pt>
                <c:pt idx="627">
                  <c:v>139.71920299999999</c:v>
                </c:pt>
                <c:pt idx="628">
                  <c:v>139.48575999999997</c:v>
                </c:pt>
                <c:pt idx="629">
                  <c:v>139.38785799999999</c:v>
                </c:pt>
                <c:pt idx="630">
                  <c:v>139.90865399999998</c:v>
                </c:pt>
                <c:pt idx="631">
                  <c:v>140.54664299999999</c:v>
                </c:pt>
                <c:pt idx="632">
                  <c:v>141.27642899999998</c:v>
                </c:pt>
                <c:pt idx="633">
                  <c:v>142.859272</c:v>
                </c:pt>
                <c:pt idx="634">
                  <c:v>143.96110000000002</c:v>
                </c:pt>
                <c:pt idx="635">
                  <c:v>144.72775999999999</c:v>
                </c:pt>
                <c:pt idx="636">
                  <c:v>144.69928100000001</c:v>
                </c:pt>
                <c:pt idx="637">
                  <c:v>144.73367199999998</c:v>
                </c:pt>
                <c:pt idx="638">
                  <c:v>145.05787199999997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148.48649800000001</c:v>
                </c:pt>
                <c:pt idx="642">
                  <c:v>149.21421899999999</c:v>
                </c:pt>
                <c:pt idx="643">
                  <c:v>149.49487899999997</c:v>
                </c:pt>
                <c:pt idx="644">
                  <c:v>149.544085</c:v>
                </c:pt>
                <c:pt idx="645">
                  <c:v>149.23194899999999</c:v>
                </c:pt>
                <c:pt idx="646">
                  <c:v>148.83242899999999</c:v>
                </c:pt>
                <c:pt idx="647">
                  <c:v>147.64592100000002</c:v>
                </c:pt>
                <c:pt idx="648">
                  <c:v>147.26555999999999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144.44523700000002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143.42443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136.491308</c:v>
                </c:pt>
                <c:pt idx="679">
                  <c:v>136.60324699999998</c:v>
                </c:pt>
                <c:pt idx="680">
                  <c:v>136.509985</c:v>
                </c:pt>
                <c:pt idx="681">
                  <c:v>136.96904999999998</c:v>
                </c:pt>
                <c:pt idx="682">
                  <c:v>138.36296499999997</c:v>
                </c:pt>
                <c:pt idx="683">
                  <c:v>138.741411</c:v>
                </c:pt>
                <c:pt idx="684">
                  <c:v>139.021659</c:v>
                </c:pt>
                <c:pt idx="685">
                  <c:v>139.217579</c:v>
                </c:pt>
                <c:pt idx="686">
                  <c:v>139.62223799999998</c:v>
                </c:pt>
                <c:pt idx="687">
                  <c:v>139.612483</c:v>
                </c:pt>
                <c:pt idx="688">
                  <c:v>139.41696999999999</c:v>
                </c:pt>
                <c:pt idx="689">
                  <c:v>137.971654</c:v>
                </c:pt>
                <c:pt idx="690">
                  <c:v>135.607957</c:v>
                </c:pt>
                <c:pt idx="691">
                  <c:v>134.907432</c:v>
                </c:pt>
                <c:pt idx="692">
                  <c:v>135.24951899999999</c:v>
                </c:pt>
                <c:pt idx="693">
                  <c:v>134.847714</c:v>
                </c:pt>
                <c:pt idx="694">
                  <c:v>134.26116099999999</c:v>
                </c:pt>
                <c:pt idx="695">
                  <c:v>133.8357</c:v>
                </c:pt>
                <c:pt idx="696">
                  <c:v>133.18171299999997</c:v>
                </c:pt>
                <c:pt idx="697">
                  <c:v>132.31878399999999</c:v>
                </c:pt>
                <c:pt idx="698">
                  <c:v>132.074648</c:v>
                </c:pt>
                <c:pt idx="699">
                  <c:v>131.99</c:v>
                </c:pt>
                <c:pt idx="700">
                  <c:v>131.45446399999997</c:v>
                </c:pt>
                <c:pt idx="701">
                  <c:v>131.347556</c:v>
                </c:pt>
                <c:pt idx="702">
                  <c:v>131.39140800000001</c:v>
                </c:pt>
                <c:pt idx="703">
                  <c:v>132.33000000000001</c:v>
                </c:pt>
                <c:pt idx="704">
                  <c:v>132.95441300000002</c:v>
                </c:pt>
                <c:pt idx="705">
                  <c:v>133.18821600000001</c:v>
                </c:pt>
                <c:pt idx="706">
                  <c:v>133.94999999999999</c:v>
                </c:pt>
                <c:pt idx="707">
                  <c:v>134.09445300000002</c:v>
                </c:pt>
                <c:pt idx="708">
                  <c:v>134.24</c:v>
                </c:pt>
                <c:pt idx="709">
                  <c:v>134.30000000000001</c:v>
                </c:pt>
                <c:pt idx="710">
                  <c:v>134.38999999999999</c:v>
                </c:pt>
                <c:pt idx="711">
                  <c:v>134.30053199999998</c:v>
                </c:pt>
                <c:pt idx="712">
                  <c:v>133.91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45677</c:v>
                </c:pt>
                <c:pt idx="682">
                  <c:v>45684</c:v>
                </c:pt>
                <c:pt idx="683">
                  <c:v>45691</c:v>
                </c:pt>
                <c:pt idx="684">
                  <c:v>45698</c:v>
                </c:pt>
                <c:pt idx="685">
                  <c:v>45705</c:v>
                </c:pt>
                <c:pt idx="686">
                  <c:v>45712</c:v>
                </c:pt>
                <c:pt idx="687">
                  <c:v>45719</c:v>
                </c:pt>
                <c:pt idx="688">
                  <c:v>45726</c:v>
                </c:pt>
                <c:pt idx="689">
                  <c:v>45733</c:v>
                </c:pt>
                <c:pt idx="690">
                  <c:v>45740</c:v>
                </c:pt>
                <c:pt idx="691">
                  <c:v>45747</c:v>
                </c:pt>
                <c:pt idx="692">
                  <c:v>45754</c:v>
                </c:pt>
                <c:pt idx="693">
                  <c:v>45761</c:v>
                </c:pt>
                <c:pt idx="694">
                  <c:v>45768</c:v>
                </c:pt>
                <c:pt idx="695">
                  <c:v>45775</c:v>
                </c:pt>
                <c:pt idx="696">
                  <c:v>45782</c:v>
                </c:pt>
                <c:pt idx="697">
                  <c:v>45789</c:v>
                </c:pt>
                <c:pt idx="698">
                  <c:v>45796</c:v>
                </c:pt>
                <c:pt idx="699">
                  <c:v>45803</c:v>
                </c:pt>
                <c:pt idx="700">
                  <c:v>45810</c:v>
                </c:pt>
                <c:pt idx="701">
                  <c:v>45817</c:v>
                </c:pt>
                <c:pt idx="702">
                  <c:v>45824</c:v>
                </c:pt>
                <c:pt idx="703">
                  <c:v>45831</c:v>
                </c:pt>
                <c:pt idx="704">
                  <c:v>45838</c:v>
                </c:pt>
                <c:pt idx="705">
                  <c:v>45845</c:v>
                </c:pt>
                <c:pt idx="706">
                  <c:v>45852</c:v>
                </c:pt>
                <c:pt idx="707">
                  <c:v>45859</c:v>
                </c:pt>
                <c:pt idx="708">
                  <c:v>45866</c:v>
                </c:pt>
                <c:pt idx="709">
                  <c:v>45873</c:v>
                </c:pt>
                <c:pt idx="710">
                  <c:v>45880</c:v>
                </c:pt>
                <c:pt idx="711">
                  <c:v>45887</c:v>
                </c:pt>
                <c:pt idx="712">
                  <c:v>45894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152.00577899999999</c:v>
                </c:pt>
                <c:pt idx="624">
                  <c:v>150.37846099999999</c:v>
                </c:pt>
                <c:pt idx="625">
                  <c:v>149.235826</c:v>
                </c:pt>
                <c:pt idx="626">
                  <c:v>148.66493400000002</c:v>
                </c:pt>
                <c:pt idx="627">
                  <c:v>148.212366</c:v>
                </c:pt>
                <c:pt idx="628">
                  <c:v>147.92895900000002</c:v>
                </c:pt>
                <c:pt idx="629">
                  <c:v>147.95832799999999</c:v>
                </c:pt>
                <c:pt idx="630">
                  <c:v>148.55655999999999</c:v>
                </c:pt>
                <c:pt idx="631">
                  <c:v>149.354702</c:v>
                </c:pt>
                <c:pt idx="632">
                  <c:v>150.27635899999999</c:v>
                </c:pt>
                <c:pt idx="633">
                  <c:v>152.07956000000001</c:v>
                </c:pt>
                <c:pt idx="634">
                  <c:v>153.29074700000001</c:v>
                </c:pt>
                <c:pt idx="635">
                  <c:v>154.526016</c:v>
                </c:pt>
                <c:pt idx="636">
                  <c:v>154.29267800000002</c:v>
                </c:pt>
                <c:pt idx="637">
                  <c:v>153.80557499999998</c:v>
                </c:pt>
                <c:pt idx="638">
                  <c:v>153.89622499999999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157.45900800000001</c:v>
                </c:pt>
                <c:pt idx="642">
                  <c:v>157.982561</c:v>
                </c:pt>
                <c:pt idx="643">
                  <c:v>157.97739300000001</c:v>
                </c:pt>
                <c:pt idx="644">
                  <c:v>157.63794300000001</c:v>
                </c:pt>
                <c:pt idx="645">
                  <c:v>157.08067699999998</c:v>
                </c:pt>
                <c:pt idx="646">
                  <c:v>156.211288</c:v>
                </c:pt>
                <c:pt idx="647">
                  <c:v>154.304439</c:v>
                </c:pt>
                <c:pt idx="648">
                  <c:v>153.26176600000002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150.39364499999999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149.09860000000003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142.98101699999998</c:v>
                </c:pt>
                <c:pt idx="679">
                  <c:v>143.295242</c:v>
                </c:pt>
                <c:pt idx="680">
                  <c:v>143.32843099999999</c:v>
                </c:pt>
                <c:pt idx="681">
                  <c:v>144.26750099999998</c:v>
                </c:pt>
                <c:pt idx="682">
                  <c:v>145.574793</c:v>
                </c:pt>
                <c:pt idx="683">
                  <c:v>146.13087400000001</c:v>
                </c:pt>
                <c:pt idx="684">
                  <c:v>146.29333200000002</c:v>
                </c:pt>
                <c:pt idx="685">
                  <c:v>146.44771800000001</c:v>
                </c:pt>
                <c:pt idx="686">
                  <c:v>146.82192700000002</c:v>
                </c:pt>
                <c:pt idx="687">
                  <c:v>146.884027</c:v>
                </c:pt>
                <c:pt idx="688">
                  <c:v>146.57529</c:v>
                </c:pt>
                <c:pt idx="689">
                  <c:v>145.38482700000003</c:v>
                </c:pt>
                <c:pt idx="690">
                  <c:v>143.07308</c:v>
                </c:pt>
                <c:pt idx="691">
                  <c:v>142.255009</c:v>
                </c:pt>
                <c:pt idx="692">
                  <c:v>142.54169199999998</c:v>
                </c:pt>
                <c:pt idx="693">
                  <c:v>141.97461799999999</c:v>
                </c:pt>
                <c:pt idx="694">
                  <c:v>141.44217399999999</c:v>
                </c:pt>
                <c:pt idx="695">
                  <c:v>140.81097600000001</c:v>
                </c:pt>
                <c:pt idx="696">
                  <c:v>140.05547999999999</c:v>
                </c:pt>
                <c:pt idx="697">
                  <c:v>139.19787699999998</c:v>
                </c:pt>
                <c:pt idx="698">
                  <c:v>138.57350100000002</c:v>
                </c:pt>
                <c:pt idx="699">
                  <c:v>138.37</c:v>
                </c:pt>
                <c:pt idx="700">
                  <c:v>138.08744300000001</c:v>
                </c:pt>
                <c:pt idx="701">
                  <c:v>137.53903200000002</c:v>
                </c:pt>
                <c:pt idx="702">
                  <c:v>137.542314</c:v>
                </c:pt>
                <c:pt idx="703">
                  <c:v>139.03</c:v>
                </c:pt>
                <c:pt idx="704">
                  <c:v>140.26409099999998</c:v>
                </c:pt>
                <c:pt idx="705">
                  <c:v>140.57684799999998</c:v>
                </c:pt>
                <c:pt idx="706">
                  <c:v>141.1</c:v>
                </c:pt>
                <c:pt idx="707">
                  <c:v>141.850977</c:v>
                </c:pt>
                <c:pt idx="708">
                  <c:v>142</c:v>
                </c:pt>
                <c:pt idx="709">
                  <c:v>142.13</c:v>
                </c:pt>
                <c:pt idx="710">
                  <c:v>142.49</c:v>
                </c:pt>
                <c:pt idx="711">
                  <c:v>142.49</c:v>
                </c:pt>
                <c:pt idx="712">
                  <c:v>141.91999999999999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894"/>
          <c:min val="44068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/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midCat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133.91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141.92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428777" y="1001223"/>
          <a:ext cx="405672" cy="520203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406185" y="1844437"/>
          <a:ext cx="454673" cy="503316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675026" y="560222"/>
          <a:ext cx="164788" cy="3075396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141.92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133.91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68" totalsRowShown="0" headerRowDxfId="17" dataDxfId="16">
  <autoFilter ref="A8:K1168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statistical-data-sets/oil-and-petroleum-products-weekly-statisti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https://www.gov.uk/government/collections/digest-of-uk-energy-statistics-dukes" TargetMode="External"/><Relationship Id="rId5" Type="http://schemas.openxmlformats.org/officeDocument/2006/relationships/hyperlink" Target="mailto:newsdesk@energysecurity.gov.uk" TargetMode="External"/><Relationship Id="rId4" Type="http://schemas.openxmlformats.org/officeDocument/2006/relationships/hyperlink" Target="https://www.gov.uk/government/publications/desnz-standards-for-official-statistics/statistical-revisions-policy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Highlights!E7</f>
        <v>45896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25 August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v>45902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102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103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104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3">
      <c r="A15" s="82" t="s">
        <v>121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15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16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120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108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105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17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7" t="s">
        <v>107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2" r:id="rId3" xr:uid="{AA6EF934-ABA5-41C6-B3AA-984A42A50887}"/>
    <hyperlink ref="A14" r:id="rId4" xr:uid="{4BD45AC3-9FD9-4CF3-9866-71363EC28EDC}"/>
    <hyperlink ref="A22" r:id="rId5" xr:uid="{29FC1835-373D-41FF-AFEB-B2DE123409E0}"/>
    <hyperlink ref="A15" r:id="rId6" display="https://www.gov.uk/government/collections/digest-of-uk-energy-statistics-dukes" xr:uid="{E960CB5A-015B-45D1-ABDA-37865FCC41D9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18</v>
      </c>
      <c r="B1" s="4"/>
    </row>
    <row r="2" spans="1:13" ht="18" customHeight="1" x14ac:dyDescent="0.35">
      <c r="A2" s="59" t="s">
        <v>19</v>
      </c>
      <c r="B2" s="4"/>
    </row>
    <row r="3" spans="1:13" ht="18" customHeight="1" x14ac:dyDescent="0.35">
      <c r="A3" s="59" t="s">
        <v>20</v>
      </c>
      <c r="B3" s="4"/>
    </row>
    <row r="4" spans="1:13" s="28" customFormat="1" ht="18" customHeight="1" x14ac:dyDescent="0.25">
      <c r="A4" s="38" t="s">
        <v>21</v>
      </c>
      <c r="B4" s="60" t="s">
        <v>22</v>
      </c>
      <c r="C4" s="33"/>
      <c r="E4" s="19"/>
      <c r="F4" s="19"/>
      <c r="G4" s="19"/>
    </row>
    <row r="5" spans="1:13" s="28" customFormat="1" ht="18" customHeight="1" x14ac:dyDescent="0.25">
      <c r="A5" s="33" t="s">
        <v>23</v>
      </c>
      <c r="B5" s="23" t="s">
        <v>24</v>
      </c>
      <c r="C5" s="19"/>
      <c r="E5" s="19"/>
      <c r="F5" s="19"/>
      <c r="G5" s="19"/>
    </row>
    <row r="6" spans="1:13" ht="18" customHeight="1" x14ac:dyDescent="0.25">
      <c r="A6" s="19" t="s">
        <v>110</v>
      </c>
      <c r="B6" s="22" t="s">
        <v>27</v>
      </c>
    </row>
    <row r="7" spans="1:13" s="28" customFormat="1" ht="18" customHeight="1" x14ac:dyDescent="0.25">
      <c r="A7" s="19" t="s">
        <v>25</v>
      </c>
      <c r="B7" s="22" t="s">
        <v>25</v>
      </c>
      <c r="C7" s="19"/>
      <c r="E7" s="19"/>
      <c r="F7" s="19"/>
      <c r="G7" s="19"/>
    </row>
    <row r="8" spans="1:13" ht="18" customHeight="1" x14ac:dyDescent="0.25">
      <c r="A8" s="19" t="s">
        <v>26</v>
      </c>
      <c r="B8" s="22" t="s">
        <v>26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0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3" t="s">
        <v>109</v>
      </c>
      <c r="E6" s="84">
        <f>MAX(Data!A:A)</f>
        <v>45894</v>
      </c>
    </row>
    <row r="7" spans="1:8" x14ac:dyDescent="0.35">
      <c r="B7" s="43"/>
      <c r="D7" s="85" t="s">
        <v>28</v>
      </c>
      <c r="E7" s="86">
        <v>45896</v>
      </c>
    </row>
    <row r="24" spans="2:9" x14ac:dyDescent="0.35">
      <c r="B24" s="44" t="s">
        <v>29</v>
      </c>
      <c r="C24" s="45"/>
      <c r="D24" s="46"/>
      <c r="G24" s="44" t="s">
        <v>29</v>
      </c>
      <c r="H24" s="45"/>
      <c r="I24" s="46"/>
    </row>
    <row r="25" spans="2:9" x14ac:dyDescent="0.35">
      <c r="B25" s="47">
        <f>chart_data!L4</f>
        <v>-0.39053199999997901</v>
      </c>
      <c r="C25" s="48" t="s">
        <v>30</v>
      </c>
      <c r="D25" s="49"/>
      <c r="G25" s="47">
        <f>chart_data!O4</f>
        <v>-0.5700000000000216</v>
      </c>
      <c r="H25" s="48" t="s">
        <v>30</v>
      </c>
      <c r="I25" s="49"/>
    </row>
    <row r="27" spans="2:9" x14ac:dyDescent="0.35">
      <c r="B27" s="44" t="s">
        <v>31</v>
      </c>
      <c r="C27" s="45"/>
      <c r="D27" s="46"/>
      <c r="G27" s="44" t="s">
        <v>31</v>
      </c>
      <c r="H27" s="45"/>
      <c r="I27" s="46"/>
    </row>
    <row r="28" spans="2:9" x14ac:dyDescent="0.35">
      <c r="B28" s="47">
        <f>chart_data!M4</f>
        <v>-7.0996989999999869</v>
      </c>
      <c r="C28" s="48" t="s">
        <v>30</v>
      </c>
      <c r="D28" s="49"/>
      <c r="G28" s="47">
        <f>chart_data!P4</f>
        <v>-4.2268130000000497</v>
      </c>
      <c r="H28" s="48" t="s">
        <v>30</v>
      </c>
      <c r="I28" s="49"/>
    </row>
    <row r="31" spans="2:9" x14ac:dyDescent="0.35">
      <c r="B31" s="19"/>
      <c r="C31" s="50" t="s">
        <v>32</v>
      </c>
      <c r="D31" s="19"/>
      <c r="E31" s="50" t="s">
        <v>33</v>
      </c>
      <c r="F31" s="106" t="s">
        <v>34</v>
      </c>
      <c r="G31" s="107"/>
      <c r="H31" s="50" t="s">
        <v>35</v>
      </c>
      <c r="I31" s="50"/>
    </row>
    <row r="32" spans="2:9" x14ac:dyDescent="0.35">
      <c r="B32" s="19" t="s">
        <v>36</v>
      </c>
      <c r="C32" s="52">
        <f>(chart_data!K4/1.2)-duty_rate_current_ULSP</f>
        <v>58.641666666666666</v>
      </c>
      <c r="D32" s="19"/>
      <c r="E32" s="50">
        <v>52.95</v>
      </c>
      <c r="F32" s="105">
        <f>chart_data!K4-chart_data!K4/1.2</f>
        <v>22.318333333333328</v>
      </c>
      <c r="G32" s="105"/>
      <c r="H32" s="53">
        <f>SUM(C32:G32)</f>
        <v>133.91</v>
      </c>
      <c r="I32" s="51" t="s">
        <v>37</v>
      </c>
    </row>
    <row r="33" spans="2:9" x14ac:dyDescent="0.35">
      <c r="B33" s="19" t="s">
        <v>38</v>
      </c>
      <c r="C33" s="52">
        <f>(chart_data!N4/1.2)-duty_rate_current_ULSD</f>
        <v>65.316666666666663</v>
      </c>
      <c r="D33" s="19"/>
      <c r="E33" s="50">
        <v>52.95</v>
      </c>
      <c r="F33" s="105">
        <f>chart_data!N4-chart_data!N4/1.2</f>
        <v>23.653333333333322</v>
      </c>
      <c r="G33" s="105"/>
      <c r="H33" s="53">
        <f>SUM(C33:G33)</f>
        <v>141.91999999999999</v>
      </c>
      <c r="I33" s="51" t="s">
        <v>37</v>
      </c>
    </row>
    <row r="61" spans="1:1" x14ac:dyDescent="0.35">
      <c r="A61" s="87" t="s">
        <v>39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76"/>
  <sheetViews>
    <sheetView showGridLines="0" zoomScaleNormal="100" workbookViewId="0">
      <pane ySplit="8" topLeftCell="A1161" activePane="bottomLeft" state="frozen"/>
      <selection activeCell="J6" sqref="J6"/>
      <selection pane="bottomLeft" activeCell="A1161" sqref="A1161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63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64</v>
      </c>
      <c r="C8" s="40" t="s">
        <v>65</v>
      </c>
      <c r="D8" s="40" t="s">
        <v>66</v>
      </c>
      <c r="E8" s="40" t="s">
        <v>67</v>
      </c>
      <c r="F8" s="40" t="s">
        <v>68</v>
      </c>
      <c r="G8" s="40" t="s">
        <v>69</v>
      </c>
      <c r="H8" s="40" t="s">
        <v>70</v>
      </c>
      <c r="I8" s="40" t="s">
        <v>71</v>
      </c>
      <c r="J8" s="40" t="s">
        <v>72</v>
      </c>
      <c r="K8" s="40" t="s">
        <v>73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104">
        <v>143.79533700000002</v>
      </c>
      <c r="C1079" s="75">
        <f t="shared" si="122"/>
        <v>-1.9196330000000046</v>
      </c>
      <c r="D1079" s="75">
        <f t="shared" ref="D1079" si="127">IF(ABS(B1079-B1027)&lt;0.05,0,B1079-B1027)</f>
        <v>-12.175457999999963</v>
      </c>
      <c r="E1079" s="74">
        <v>52.95</v>
      </c>
      <c r="F1079" s="74">
        <v>20</v>
      </c>
      <c r="G1079" s="104">
        <v>152.00577899999999</v>
      </c>
      <c r="H1079" s="75">
        <f t="shared" si="124"/>
        <v>-2.0988050000000271</v>
      </c>
      <c r="I1079" s="75">
        <f>IF(ABS(G1079-G1027)&lt;0.05,0,G1079-G1027)</f>
        <v>-27.904221000000007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104">
        <v>141.51442700000001</v>
      </c>
      <c r="C1080" s="75">
        <f t="shared" si="122"/>
        <v>-2.2809100000000058</v>
      </c>
      <c r="D1080" s="75">
        <f t="shared" ref="D1080" si="128">IF(ABS(B1080-B1028)&lt;0.05,0,B1080-B1028)</f>
        <v>-12.551107999999999</v>
      </c>
      <c r="E1080" s="74">
        <v>52.95</v>
      </c>
      <c r="F1080" s="74">
        <v>20</v>
      </c>
      <c r="G1080" s="104">
        <v>150.37846099999999</v>
      </c>
      <c r="H1080" s="75">
        <f t="shared" si="124"/>
        <v>-1.6273180000000025</v>
      </c>
      <c r="I1080" s="75">
        <f>IF(ABS(G1080-G1028)&lt;0.05,0,G1080-G1028)</f>
        <v>-27.241539000000017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104">
        <v>140.325402</v>
      </c>
      <c r="C1081" s="75">
        <f t="shared" si="122"/>
        <v>-1.1890250000000151</v>
      </c>
      <c r="D1081" s="75">
        <f t="shared" ref="D1081:D1082" si="129">IF(ABS(B1081-B1029)&lt;0.05,0,B1081-B1029)</f>
        <v>-11.61417099999997</v>
      </c>
      <c r="E1081" s="74">
        <v>52.95</v>
      </c>
      <c r="F1081" s="74">
        <v>20</v>
      </c>
      <c r="G1081" s="104">
        <v>149.235826</v>
      </c>
      <c r="H1081" s="75">
        <f t="shared" si="124"/>
        <v>-1.1426349999999843</v>
      </c>
      <c r="I1081" s="75">
        <f t="shared" ref="I1081:I1082" si="130">IF(ABS(G1081-G1029)&lt;0.05,0,G1081-G1029)</f>
        <v>-26.284174000000007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104">
        <v>140.77874599999998</v>
      </c>
      <c r="C1082" s="75">
        <f t="shared" si="122"/>
        <v>0.45334399999998709</v>
      </c>
      <c r="D1082" s="75">
        <f t="shared" si="129"/>
        <v>-10.120351333333389</v>
      </c>
      <c r="E1082" s="74">
        <v>52.95</v>
      </c>
      <c r="F1082" s="74">
        <v>20</v>
      </c>
      <c r="G1082" s="104">
        <v>148.66493400000002</v>
      </c>
      <c r="H1082" s="75">
        <f t="shared" si="124"/>
        <v>-0.57089199999998641</v>
      </c>
      <c r="I1082" s="75">
        <f t="shared" si="130"/>
        <v>-25.49506599999998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104">
        <v>139.71920299999999</v>
      </c>
      <c r="C1083" s="75">
        <f t="shared" ref="C1083:C1088" si="131">IF(ABS(B1083-B1082)&lt;0.05,0,B1083-B1082)</f>
        <v>-1.0595429999999908</v>
      </c>
      <c r="D1083" s="75">
        <f t="shared" ref="D1083" si="132">IF(ABS(B1083-B1031)&lt;0.05,0,B1083-B1031)</f>
        <v>-10.250639000000035</v>
      </c>
      <c r="E1083" s="74">
        <v>52.95</v>
      </c>
      <c r="F1083" s="74">
        <v>20</v>
      </c>
      <c r="G1083" s="104">
        <v>148.212366</v>
      </c>
      <c r="H1083" s="75">
        <f t="shared" ref="H1083:H1088" si="133">IF(ABS(G1083-G1082)&lt;0.05,0,G1083-G1082)</f>
        <v>-0.45256800000001363</v>
      </c>
      <c r="I1083" s="75">
        <f t="shared" ref="I1083" si="134">IF(ABS(G1083-G1031)&lt;0.05,0,G1083-G1031)</f>
        <v>-24.947633999999994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104">
        <v>139.48575999999997</v>
      </c>
      <c r="C1084" s="75">
        <f t="shared" si="131"/>
        <v>-0.23344300000002249</v>
      </c>
      <c r="D1084" s="75">
        <f t="shared" ref="D1084" si="135">IF(ABS(B1084-B1032)&lt;0.05,0,B1084-B1032)</f>
        <v>-9.3053610000000333</v>
      </c>
      <c r="E1084" s="74">
        <v>52.95</v>
      </c>
      <c r="F1084" s="74">
        <v>20</v>
      </c>
      <c r="G1084" s="104">
        <v>147.92895900000002</v>
      </c>
      <c r="H1084" s="75">
        <f t="shared" si="133"/>
        <v>-0.28340699999998265</v>
      </c>
      <c r="I1084" s="75">
        <f t="shared" ref="I1084" si="136">IF(ABS(G1084-G1032)&lt;0.05,0,G1084-G1032)</f>
        <v>-23.711040999999966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104">
        <v>139.38785799999999</v>
      </c>
      <c r="C1085" s="75">
        <f t="shared" si="131"/>
        <v>-9.7901999999976397E-2</v>
      </c>
      <c r="D1085" s="75">
        <f t="shared" ref="D1085" si="137">IF(ABS(B1085-B1033)&lt;0.05,0,B1085-B1033)</f>
        <v>-8.8211029999999937</v>
      </c>
      <c r="E1085" s="74">
        <v>52.95</v>
      </c>
      <c r="F1085" s="74">
        <v>20</v>
      </c>
      <c r="G1085" s="104">
        <v>147.95832799999999</v>
      </c>
      <c r="H1085" s="75">
        <f t="shared" si="133"/>
        <v>0</v>
      </c>
      <c r="I1085" s="75">
        <f t="shared" ref="I1085" si="138">IF(ABS(G1085-G1033)&lt;0.05,0,G1085-G1033)</f>
        <v>-22.903913999999986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104">
        <v>139.90865399999998</v>
      </c>
      <c r="C1086" s="75">
        <f t="shared" si="131"/>
        <v>0.52079599999999004</v>
      </c>
      <c r="D1086" s="75">
        <f t="shared" ref="D1086" si="139">IF(ABS(B1086-B1034)&lt;0.05,0,B1086-B1034)</f>
        <v>-8.2671700000000214</v>
      </c>
      <c r="E1086" s="74">
        <v>52.95</v>
      </c>
      <c r="F1086" s="74">
        <v>20</v>
      </c>
      <c r="G1086" s="104">
        <v>148.55655999999999</v>
      </c>
      <c r="H1086" s="75">
        <f t="shared" si="133"/>
        <v>0.59823199999999588</v>
      </c>
      <c r="I1086" s="75">
        <f t="shared" ref="I1086" si="140">IF(ABS(G1086-G1034)&lt;0.05,0,G1086-G1034)</f>
        <v>-22.003440000000012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104">
        <v>140.54664299999999</v>
      </c>
      <c r="C1087" s="75">
        <f t="shared" si="131"/>
        <v>0.63798900000000458</v>
      </c>
      <c r="D1087" s="75">
        <f t="shared" ref="D1087" si="141">IF(ABS(B1087-B1035)&lt;0.05,0,B1087-B1035)</f>
        <v>-7.7969389999999805</v>
      </c>
      <c r="E1087" s="74">
        <v>52.95</v>
      </c>
      <c r="F1087" s="74">
        <v>20</v>
      </c>
      <c r="G1087" s="104">
        <v>149.354702</v>
      </c>
      <c r="H1087" s="75">
        <f t="shared" si="133"/>
        <v>0.79814200000001279</v>
      </c>
      <c r="I1087" s="75">
        <f t="shared" ref="I1087" si="142">IF(ABS(G1087-G1035)&lt;0.05,0,G1087-G1035)</f>
        <v>-21.005616999999972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104">
        <v>141.27642899999998</v>
      </c>
      <c r="C1088" s="75">
        <f t="shared" si="131"/>
        <v>0.72978599999999005</v>
      </c>
      <c r="D1088" s="75">
        <f t="shared" ref="D1088" si="143">IF(ABS(B1088-B1036)&lt;0.05,0,B1088-B1036)</f>
        <v>-6.7015920000000335</v>
      </c>
      <c r="E1088" s="74">
        <v>52.95</v>
      </c>
      <c r="F1088" s="74">
        <v>20</v>
      </c>
      <c r="G1088" s="104">
        <v>150.27635899999999</v>
      </c>
      <c r="H1088" s="75">
        <f t="shared" si="133"/>
        <v>0.92165699999998196</v>
      </c>
      <c r="I1088" s="75">
        <f t="shared" ref="I1088" si="144">IF(ABS(G1088-G1036)&lt;0.05,0,G1088-G1036)</f>
        <v>-19.383462000000037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104">
        <v>142.859272</v>
      </c>
      <c r="C1089" s="75">
        <f t="shared" ref="C1089:C1094" si="145">IF(ABS(B1089-B1088)&lt;0.05,0,B1089-B1088)</f>
        <v>1.5828430000000253</v>
      </c>
      <c r="D1089" s="75">
        <f t="shared" ref="D1089" si="146">IF(ABS(B1089-B1037)&lt;0.05,0,B1089-B1037)</f>
        <v>-5.0009469999999965</v>
      </c>
      <c r="E1089" s="74">
        <v>52.95</v>
      </c>
      <c r="F1089" s="74">
        <v>20</v>
      </c>
      <c r="G1089" s="104">
        <v>152.07956000000001</v>
      </c>
      <c r="H1089" s="75">
        <f t="shared" ref="H1089:H1094" si="147">IF(ABS(G1089-G1088)&lt;0.05,0,G1089-G1088)</f>
        <v>1.8032010000000298</v>
      </c>
      <c r="I1089" s="75">
        <f t="shared" ref="I1089" si="148">IF(ABS(G1089-G1037)&lt;0.05,0,G1089-G1037)</f>
        <v>-17.220439999999996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104">
        <v>143.96110000000002</v>
      </c>
      <c r="C1090" s="75">
        <f t="shared" si="145"/>
        <v>1.1018280000000118</v>
      </c>
      <c r="D1090" s="75">
        <f t="shared" ref="D1090" si="149">IF(ABS(B1090-B1038)&lt;0.05,0,B1090-B1038)</f>
        <v>-3.5842779999999834</v>
      </c>
      <c r="E1090" s="74">
        <v>52.95</v>
      </c>
      <c r="F1090" s="74">
        <v>20</v>
      </c>
      <c r="G1090" s="104">
        <v>153.29074700000001</v>
      </c>
      <c r="H1090" s="75">
        <f t="shared" si="147"/>
        <v>1.2111869999999954</v>
      </c>
      <c r="I1090" s="75">
        <f t="shared" ref="I1090" si="150">IF(ABS(G1090-G1038)&lt;0.05,0,G1090-G1038)</f>
        <v>-15.269252999999992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0.76665999999997325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1.2352689999999882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104">
        <v>144.69928100000001</v>
      </c>
      <c r="C1092" s="75">
        <f t="shared" si="145"/>
        <v>0</v>
      </c>
      <c r="D1092" s="75">
        <f t="shared" ref="D1092" si="153">IF(ABS(B1092-B1040)&lt;0.05,0,B1092-B1040)</f>
        <v>-2.2743790000000104</v>
      </c>
      <c r="E1092" s="74">
        <v>52.95</v>
      </c>
      <c r="F1092" s="74">
        <v>20</v>
      </c>
      <c r="G1092" s="104">
        <v>154.29267800000002</v>
      </c>
      <c r="H1092" s="75">
        <f t="shared" si="147"/>
        <v>-0.23333799999997495</v>
      </c>
      <c r="I1092" s="75">
        <f t="shared" ref="I1092" si="154">IF(ABS(G1092-G1040)&lt;0.05,0,G1092-G1040)</f>
        <v>-12.747321999999969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104">
        <v>144.73367199999998</v>
      </c>
      <c r="C1093" s="75">
        <f t="shared" si="145"/>
        <v>0</v>
      </c>
      <c r="D1093" s="75">
        <f t="shared" ref="D1093" si="155">IF(ABS(B1093-B1041)&lt;0.05,0,B1093-B1041)</f>
        <v>-1.8826400000000092</v>
      </c>
      <c r="E1093" s="74">
        <v>52.95</v>
      </c>
      <c r="F1093" s="74">
        <v>20</v>
      </c>
      <c r="G1093" s="104">
        <v>153.80557499999998</v>
      </c>
      <c r="H1093" s="75">
        <f t="shared" si="147"/>
        <v>-0.48710300000004736</v>
      </c>
      <c r="I1093" s="75">
        <f t="shared" ref="I1093:I1099" si="156">IF(ABS(G1093-G1041)&lt;0.05,0,G1093-G1041)</f>
        <v>-12.454425000000015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104">
        <v>145.05787199999997</v>
      </c>
      <c r="C1094" s="75">
        <f t="shared" si="145"/>
        <v>0.3241999999999905</v>
      </c>
      <c r="D1094" s="75">
        <f t="shared" ref="D1094" si="157">IF(ABS(B1094-B1042)&lt;0.05,0,B1094-B1042)</f>
        <v>-1.1550670000000025</v>
      </c>
      <c r="E1094" s="74">
        <v>52.95</v>
      </c>
      <c r="F1094" s="74">
        <v>20</v>
      </c>
      <c r="G1094" s="104">
        <v>153.89622499999999</v>
      </c>
      <c r="H1094" s="75">
        <f t="shared" si="147"/>
        <v>9.0650000000010778E-2</v>
      </c>
      <c r="I1094" s="75">
        <f t="shared" si="156"/>
        <v>-11.28377500000002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1.1947030000000325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2.1061210000000301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104">
        <v>148.48649800000001</v>
      </c>
      <c r="C1097" s="75">
        <f t="shared" si="158"/>
        <v>1.5719550000000027</v>
      </c>
      <c r="D1097" s="75">
        <f t="shared" ref="D1097" si="162">IF(ABS(B1097-B1045)&lt;0.05,0,B1097-B1045)</f>
        <v>2.5516260000000273</v>
      </c>
      <c r="E1097" s="74">
        <v>52.95</v>
      </c>
      <c r="F1097" s="74">
        <v>20</v>
      </c>
      <c r="G1097" s="104">
        <v>157.45900800000001</v>
      </c>
      <c r="H1097" s="75">
        <f t="shared" si="160"/>
        <v>1.1669440000000293</v>
      </c>
      <c r="I1097" s="75">
        <f t="shared" si="156"/>
        <v>-4.6557229999999663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104">
        <v>149.21421899999999</v>
      </c>
      <c r="C1098" s="75">
        <f t="shared" si="158"/>
        <v>0.72772099999997408</v>
      </c>
      <c r="D1098" s="75">
        <f t="shared" ref="D1098:D1103" si="163">IF(ABS(B1098-B1046)&lt;0.05,0,B1098-B1046)</f>
        <v>3.3739640000000009</v>
      </c>
      <c r="E1098" s="74">
        <v>52.95</v>
      </c>
      <c r="F1098" s="74">
        <v>20</v>
      </c>
      <c r="G1098" s="104">
        <v>157.982561</v>
      </c>
      <c r="H1098" s="75">
        <f t="shared" si="160"/>
        <v>0.52355299999999261</v>
      </c>
      <c r="I1098" s="75">
        <f t="shared" si="156"/>
        <v>-3.3582940000000008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0.28065999999998326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104">
        <v>149.544085</v>
      </c>
      <c r="C1100" s="75">
        <f t="shared" si="158"/>
        <v>0</v>
      </c>
      <c r="D1100" s="75">
        <f t="shared" si="163"/>
        <v>4.2403799999999876</v>
      </c>
      <c r="E1100" s="74">
        <v>52.95</v>
      </c>
      <c r="F1100" s="74">
        <v>20</v>
      </c>
      <c r="G1100" s="104">
        <v>157.63794300000001</v>
      </c>
      <c r="H1100" s="75">
        <f t="shared" si="160"/>
        <v>-0.33944999999999936</v>
      </c>
      <c r="I1100" s="75">
        <f t="shared" ref="I1100" si="164">IF(ABS(G1100-G1048)&lt;0.05,0,G1100-G1048)</f>
        <v>-0.47808599999999046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104">
        <v>149.23194899999999</v>
      </c>
      <c r="C1101" s="75">
        <f t="shared" ref="C1101:C1106" si="165">IF(ABS(B1101-B1100)&lt;0.05,0,B1101-B1100)</f>
        <v>-0.31213600000000952</v>
      </c>
      <c r="D1101" s="75">
        <f t="shared" si="163"/>
        <v>4.5828249999999855</v>
      </c>
      <c r="E1101" s="74">
        <v>52.95</v>
      </c>
      <c r="F1101" s="74">
        <v>20</v>
      </c>
      <c r="G1101" s="104">
        <v>157.08067699999998</v>
      </c>
      <c r="H1101" s="75">
        <f t="shared" ref="H1101:H1106" si="166">IF(ABS(G1101-G1100)&lt;0.05,0,G1101-G1100)</f>
        <v>-0.55726600000002691</v>
      </c>
      <c r="I1101" s="75">
        <f t="shared" ref="I1101" si="167">IF(ABS(G1101-G1049)&lt;0.05,0,G1101-G1049)</f>
        <v>1.5460889999999949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104">
        <v>148.83242899999999</v>
      </c>
      <c r="C1102" s="75">
        <f t="shared" si="165"/>
        <v>-0.39951999999999543</v>
      </c>
      <c r="D1102" s="75">
        <f t="shared" si="163"/>
        <v>5.1928570000000036</v>
      </c>
      <c r="E1102" s="74">
        <v>52.95</v>
      </c>
      <c r="F1102" s="74">
        <v>20</v>
      </c>
      <c r="G1102" s="104">
        <v>156.211288</v>
      </c>
      <c r="H1102" s="75">
        <f t="shared" si="166"/>
        <v>-0.86938899999998398</v>
      </c>
      <c r="I1102" s="75">
        <f t="shared" ref="I1102" si="168">IF(ABS(G1102-G1050)&lt;0.05,0,G1102-G1050)</f>
        <v>4.6167329999999822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147.64592100000002</v>
      </c>
      <c r="C1103" s="75">
        <f t="shared" si="165"/>
        <v>-1.186507999999975</v>
      </c>
      <c r="D1103" s="75">
        <f t="shared" si="163"/>
        <v>4.7084480000000326</v>
      </c>
      <c r="E1103" s="74">
        <v>52.95</v>
      </c>
      <c r="F1103" s="74">
        <v>20</v>
      </c>
      <c r="G1103" s="74">
        <v>154.304439</v>
      </c>
      <c r="H1103" s="75">
        <f t="shared" si="166"/>
        <v>-1.906848999999994</v>
      </c>
      <c r="I1103" s="75">
        <f t="shared" ref="I1103" si="169">IF(ABS(G1103-G1051)&lt;0.05,0,G1103-G1051)</f>
        <v>6.4378370000000018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147.26555999999999</v>
      </c>
      <c r="C1104" s="75">
        <f t="shared" si="165"/>
        <v>-0.38036100000002193</v>
      </c>
      <c r="D1104" s="75">
        <f t="shared" ref="D1104" si="170">IF(ABS(B1104-B1052)&lt;0.05,0,B1104-B1052)</f>
        <v>4.3644160000000056</v>
      </c>
      <c r="E1104" s="74">
        <v>52.95</v>
      </c>
      <c r="F1104" s="74">
        <v>20</v>
      </c>
      <c r="G1104" s="74">
        <v>153.26176600000002</v>
      </c>
      <c r="H1104" s="75">
        <f t="shared" si="166"/>
        <v>-1.0426729999999793</v>
      </c>
      <c r="I1104" s="75">
        <f t="shared" ref="I1104" si="171">IF(ABS(G1104-G1052)&lt;0.05,0,G1104-G1052)</f>
        <v>6.8361290000000281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-1.0146159999999895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-1.2701310000000205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144.44523700000002</v>
      </c>
      <c r="C1109" s="75">
        <f t="shared" si="174"/>
        <v>0.16729000000000838</v>
      </c>
      <c r="D1109" s="75">
        <f t="shared" si="172"/>
        <v>1.5723480000000336</v>
      </c>
      <c r="E1109" s="74">
        <v>52.95</v>
      </c>
      <c r="F1109" s="74">
        <v>20</v>
      </c>
      <c r="G1109" s="74">
        <v>150.39364499999999</v>
      </c>
      <c r="H1109" s="75">
        <f t="shared" si="175"/>
        <v>0.33402799999998933</v>
      </c>
      <c r="I1109" s="75">
        <f t="shared" si="173"/>
        <v>5.6629869999999869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0.15472999999997228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99">
        <v>150.56242700000001</v>
      </c>
      <c r="H1110" s="75">
        <f t="shared" si="175"/>
        <v>0.16878200000002153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0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1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143.42443</v>
      </c>
      <c r="C1113" s="75">
        <f t="shared" ref="C1113:C1118" si="178">IF(ABS(B1113-B1112)&lt;0.05,0,B1113-B1112)</f>
        <v>-0.76662699999999973</v>
      </c>
      <c r="D1113" s="75">
        <f t="shared" si="176"/>
        <v>-2.7507529999999747</v>
      </c>
      <c r="E1113" s="74">
        <v>52.95</v>
      </c>
      <c r="F1113" s="74">
        <v>20</v>
      </c>
      <c r="G1113" s="74">
        <v>149.09860000000003</v>
      </c>
      <c r="H1113" s="75">
        <f t="shared" ref="H1113:H1118" si="179">IF(ABS(G1113-G1112)&lt;0.05,0,G1113-G1112)</f>
        <v>-1.0579669999999624</v>
      </c>
      <c r="I1113" s="75">
        <f t="shared" si="177"/>
        <v>0.86907200000001694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-0.51136899999997354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-0.6197840000000383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3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3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2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2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2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2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2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2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2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2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2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2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2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2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2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2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2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2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2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2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2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2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2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2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2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2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2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2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2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2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2">
        <v>136.22645</v>
      </c>
      <c r="C1131" s="75">
        <f t="shared" si="192"/>
        <v>0.30060900000000856</v>
      </c>
      <c r="D1131" s="75">
        <f t="shared" ref="D1131" si="196">IF(ABS(B1131-B1079)&lt;0.05,0,B1131-B1079)</f>
        <v>-7.5688870000000179</v>
      </c>
      <c r="E1131" s="74">
        <v>52.95</v>
      </c>
      <c r="F1131" s="74">
        <v>20</v>
      </c>
      <c r="G1131" s="102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-9.5184919999999806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2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-5.1231460000000197</v>
      </c>
      <c r="E1132" s="74">
        <v>52.95</v>
      </c>
      <c r="F1132" s="74">
        <v>20</v>
      </c>
      <c r="G1132" s="102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-7.6693459999999618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-3.9403729999999939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-6.3877530000000036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136.491308</v>
      </c>
      <c r="C1134" s="75">
        <f t="shared" ref="C1134:C1135" si="201">IF(ABS(B1134-B1133)&lt;0.05,0,B1134-B1133)</f>
        <v>0.10627900000000068</v>
      </c>
      <c r="D1134" s="75">
        <f t="shared" ref="D1134:D1135" si="202">IF(ABS(B1134-B1082)&lt;0.05,0,B1134-B1082)</f>
        <v>-4.2874379999999803</v>
      </c>
      <c r="E1134" s="74">
        <v>52.95</v>
      </c>
      <c r="F1134" s="74">
        <v>20</v>
      </c>
      <c r="G1134" s="74">
        <v>142.98101699999998</v>
      </c>
      <c r="H1134" s="75">
        <f t="shared" ref="H1134:H1135" si="203">IF(ABS(G1134-G1133)&lt;0.05,0,G1134-G1133)</f>
        <v>0.13294399999998063</v>
      </c>
      <c r="I1134" s="75">
        <f t="shared" ref="I1134:I1135" si="204">IF(ABS(G1134-G1082)&lt;0.05,0,G1134-G1082)</f>
        <v>-5.6839170000000365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136.60324699999998</v>
      </c>
      <c r="C1135" s="75">
        <f t="shared" si="201"/>
        <v>0.11193899999997825</v>
      </c>
      <c r="D1135" s="75">
        <f t="shared" si="202"/>
        <v>-3.1159560000000113</v>
      </c>
      <c r="E1135" s="74">
        <v>52.95</v>
      </c>
      <c r="F1135" s="74">
        <v>20</v>
      </c>
      <c r="G1135" s="74">
        <v>143.295242</v>
      </c>
      <c r="H1135" s="75">
        <f t="shared" si="203"/>
        <v>0.31422500000002174</v>
      </c>
      <c r="I1135" s="75">
        <f t="shared" si="204"/>
        <v>-4.9171240000000012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136.509985</v>
      </c>
      <c r="C1136" s="75">
        <f t="shared" ref="C1136:C1141" si="205">IF(ABS(B1136-B1135)&lt;0.05,0,B1136-B1135)</f>
        <v>-9.3261999999981526E-2</v>
      </c>
      <c r="D1136" s="75">
        <f t="shared" ref="D1136:D1137" si="206">IF(ABS(B1136-B1084)&lt;0.05,0,B1136-B1084)</f>
        <v>-2.9757749999999703</v>
      </c>
      <c r="E1136" s="74">
        <v>52.95</v>
      </c>
      <c r="F1136" s="74">
        <v>20</v>
      </c>
      <c r="G1136" s="74">
        <v>143.32843099999999</v>
      </c>
      <c r="H1136" s="75">
        <f t="shared" ref="H1136:H1141" si="207">IF(ABS(G1136-G1135)&lt;0.05,0,G1136-G1135)</f>
        <v>0</v>
      </c>
      <c r="I1136" s="75">
        <f t="shared" ref="I1136:I1137" si="208">IF(ABS(G1136-G1084)&lt;0.05,0,G1136-G1084)</f>
        <v>-4.6005280000000255</v>
      </c>
      <c r="J1136" s="74">
        <v>52.95</v>
      </c>
      <c r="K1136" s="74">
        <v>20</v>
      </c>
    </row>
    <row r="1137" spans="1:11" ht="14" x14ac:dyDescent="0.25">
      <c r="A1137" s="77">
        <v>45677</v>
      </c>
      <c r="B1137" s="74">
        <v>136.96904999999998</v>
      </c>
      <c r="C1137" s="75">
        <f t="shared" si="205"/>
        <v>0.45906499999998118</v>
      </c>
      <c r="D1137" s="75">
        <f t="shared" si="206"/>
        <v>-2.4188080000000127</v>
      </c>
      <c r="E1137" s="74">
        <v>52.95</v>
      </c>
      <c r="F1137" s="74">
        <v>20</v>
      </c>
      <c r="G1137" s="74">
        <v>144.26750099999998</v>
      </c>
      <c r="H1137" s="75">
        <f t="shared" si="207"/>
        <v>0.93906999999998675</v>
      </c>
      <c r="I1137" s="75">
        <f t="shared" si="208"/>
        <v>-3.690827000000013</v>
      </c>
      <c r="J1137" s="74">
        <v>52.95</v>
      </c>
      <c r="K1137" s="74">
        <v>20</v>
      </c>
    </row>
    <row r="1138" spans="1:11" ht="14" x14ac:dyDescent="0.25">
      <c r="A1138" s="77">
        <v>45684</v>
      </c>
      <c r="B1138" s="74">
        <v>138.36296499999997</v>
      </c>
      <c r="C1138" s="75">
        <f t="shared" si="205"/>
        <v>1.3939149999999927</v>
      </c>
      <c r="D1138" s="75">
        <f t="shared" ref="D1138" si="209">IF(ABS(B1138-B1086)&lt;0.05,0,B1138-B1086)</f>
        <v>-1.5456890000000101</v>
      </c>
      <c r="E1138" s="74">
        <v>52.95</v>
      </c>
      <c r="F1138" s="74">
        <v>20</v>
      </c>
      <c r="G1138" s="74">
        <v>145.574793</v>
      </c>
      <c r="H1138" s="75">
        <f t="shared" si="207"/>
        <v>1.3072920000000181</v>
      </c>
      <c r="I1138" s="75">
        <f t="shared" ref="I1138" si="210">IF(ABS(G1138-G1086)&lt;0.05,0,G1138-G1086)</f>
        <v>-2.9817669999999907</v>
      </c>
      <c r="J1138" s="74">
        <v>52.95</v>
      </c>
      <c r="K1138" s="74">
        <v>20</v>
      </c>
    </row>
    <row r="1139" spans="1:11" ht="14" x14ac:dyDescent="0.25">
      <c r="A1139" s="77">
        <v>45691</v>
      </c>
      <c r="B1139" s="74">
        <v>138.741411</v>
      </c>
      <c r="C1139" s="75">
        <f t="shared" si="205"/>
        <v>0.37844600000002515</v>
      </c>
      <c r="D1139" s="75">
        <f t="shared" ref="D1139" si="211">IF(ABS(B1139-B1087)&lt;0.05,0,B1139-B1087)</f>
        <v>-1.8052319999999895</v>
      </c>
      <c r="E1139" s="74">
        <v>52.95</v>
      </c>
      <c r="F1139" s="74">
        <v>20</v>
      </c>
      <c r="G1139" s="74">
        <v>146.13087400000001</v>
      </c>
      <c r="H1139" s="75">
        <f t="shared" si="207"/>
        <v>0.55608100000000604</v>
      </c>
      <c r="I1139" s="75">
        <f t="shared" ref="I1139" si="212">IF(ABS(G1139-G1087)&lt;0.05,0,G1139-G1087)</f>
        <v>-3.2238279999999975</v>
      </c>
      <c r="J1139" s="74">
        <v>52.95</v>
      </c>
      <c r="K1139" s="74">
        <v>20</v>
      </c>
    </row>
    <row r="1140" spans="1:11" ht="14" x14ac:dyDescent="0.25">
      <c r="A1140" s="77">
        <v>45698</v>
      </c>
      <c r="B1140" s="74">
        <v>139.021659</v>
      </c>
      <c r="C1140" s="75">
        <f t="shared" si="205"/>
        <v>0.28024800000000027</v>
      </c>
      <c r="D1140" s="75">
        <f t="shared" ref="D1140" si="213">IF(ABS(B1140-B1088)&lt;0.05,0,B1140-B1088)</f>
        <v>-2.2547699999999793</v>
      </c>
      <c r="E1140" s="74">
        <v>52.95</v>
      </c>
      <c r="F1140" s="74">
        <v>20</v>
      </c>
      <c r="G1140" s="74">
        <v>146.29333200000002</v>
      </c>
      <c r="H1140" s="75">
        <f t="shared" si="207"/>
        <v>0.16245800000001509</v>
      </c>
      <c r="I1140" s="75">
        <f t="shared" ref="I1140" si="214">IF(ABS(G1140-G1088)&lt;0.05,0,G1140-G1088)</f>
        <v>-3.9830269999999643</v>
      </c>
      <c r="J1140" s="74">
        <v>52.95</v>
      </c>
      <c r="K1140" s="74">
        <v>20</v>
      </c>
    </row>
    <row r="1141" spans="1:11" ht="14" x14ac:dyDescent="0.25">
      <c r="A1141" s="77">
        <v>45705</v>
      </c>
      <c r="B1141" s="74">
        <v>139.217579</v>
      </c>
      <c r="C1141" s="75">
        <f t="shared" si="205"/>
        <v>0.19592000000000098</v>
      </c>
      <c r="D1141" s="75">
        <f t="shared" ref="D1141" si="215">IF(ABS(B1141-B1089)&lt;0.05,0,B1141-B1089)</f>
        <v>-3.6416930000000036</v>
      </c>
      <c r="E1141" s="74">
        <v>52.95</v>
      </c>
      <c r="F1141" s="74">
        <v>20</v>
      </c>
      <c r="G1141" s="74">
        <v>146.44771800000001</v>
      </c>
      <c r="H1141" s="75">
        <f t="shared" si="207"/>
        <v>0.15438599999998814</v>
      </c>
      <c r="I1141" s="75">
        <f t="shared" ref="I1141" si="216">IF(ABS(G1141-G1089)&lt;0.05,0,G1141-G1089)</f>
        <v>-5.631842000000006</v>
      </c>
      <c r="J1141" s="74">
        <v>52.95</v>
      </c>
      <c r="K1141" s="74">
        <v>20</v>
      </c>
    </row>
    <row r="1142" spans="1:11" ht="14" x14ac:dyDescent="0.25">
      <c r="A1142" s="77">
        <v>45712</v>
      </c>
      <c r="B1142" s="74">
        <v>139.62223799999998</v>
      </c>
      <c r="C1142" s="75">
        <f t="shared" ref="C1142:C1147" si="217">IF(ABS(B1142-B1141)&lt;0.05,0,B1142-B1141)</f>
        <v>0.40465899999998101</v>
      </c>
      <c r="D1142" s="75">
        <f t="shared" ref="D1142" si="218">IF(ABS(B1142-B1090)&lt;0.05,0,B1142-B1090)</f>
        <v>-4.3388620000000344</v>
      </c>
      <c r="E1142" s="74">
        <v>52.95</v>
      </c>
      <c r="F1142" s="74">
        <v>20</v>
      </c>
      <c r="G1142" s="74">
        <v>146.82192700000002</v>
      </c>
      <c r="H1142" s="75">
        <f t="shared" ref="H1142:H1147" si="219">IF(ABS(G1142-G1141)&lt;0.05,0,G1142-G1141)</f>
        <v>0.37420900000000756</v>
      </c>
      <c r="I1142" s="75">
        <f t="shared" ref="I1142" si="220">IF(ABS(G1142-G1090)&lt;0.05,0,G1142-G1090)</f>
        <v>-6.4688199999999938</v>
      </c>
      <c r="J1142" s="74">
        <v>52.95</v>
      </c>
      <c r="K1142" s="74">
        <v>20</v>
      </c>
    </row>
    <row r="1143" spans="1:11" ht="14" x14ac:dyDescent="0.25">
      <c r="A1143" s="77">
        <v>45719</v>
      </c>
      <c r="B1143" s="74">
        <v>139.612483</v>
      </c>
      <c r="C1143" s="75">
        <f t="shared" si="217"/>
        <v>0</v>
      </c>
      <c r="D1143" s="75">
        <f t="shared" ref="D1143:D1145" si="221">IF(ABS(B1143-B1091)&lt;0.05,0,B1143-B1091)</f>
        <v>-5.1152769999999919</v>
      </c>
      <c r="E1143" s="74">
        <v>52.95</v>
      </c>
      <c r="F1143" s="74">
        <v>20</v>
      </c>
      <c r="G1143" s="74">
        <v>146.884027</v>
      </c>
      <c r="H1143" s="75">
        <f t="shared" si="219"/>
        <v>6.2099999999986721E-2</v>
      </c>
      <c r="I1143" s="75">
        <f t="shared" ref="I1143:I1145" si="222">IF(ABS(G1143-G1091)&lt;0.05,0,G1143-G1091)</f>
        <v>-7.6419889999999953</v>
      </c>
      <c r="J1143" s="74">
        <v>52.95</v>
      </c>
      <c r="K1143" s="74">
        <v>20</v>
      </c>
    </row>
    <row r="1144" spans="1:11" ht="14" x14ac:dyDescent="0.25">
      <c r="A1144" s="77">
        <v>45726</v>
      </c>
      <c r="B1144" s="74">
        <v>139.41696999999999</v>
      </c>
      <c r="C1144" s="75">
        <f t="shared" si="217"/>
        <v>-0.19551300000000538</v>
      </c>
      <c r="D1144" s="75">
        <f t="shared" si="221"/>
        <v>-5.2823110000000213</v>
      </c>
      <c r="E1144" s="74">
        <v>52.95</v>
      </c>
      <c r="F1144" s="74">
        <v>20</v>
      </c>
      <c r="G1144" s="74">
        <v>146.57529</v>
      </c>
      <c r="H1144" s="75">
        <f t="shared" si="219"/>
        <v>-0.30873700000000781</v>
      </c>
      <c r="I1144" s="75">
        <f t="shared" si="222"/>
        <v>-7.7173880000000281</v>
      </c>
      <c r="J1144" s="74">
        <v>52.95</v>
      </c>
      <c r="K1144" s="74">
        <v>20</v>
      </c>
    </row>
    <row r="1145" spans="1:11" ht="14" x14ac:dyDescent="0.25">
      <c r="A1145" s="77">
        <v>45733</v>
      </c>
      <c r="B1145" s="74">
        <v>137.971654</v>
      </c>
      <c r="C1145" s="75">
        <f t="shared" si="217"/>
        <v>-1.4453159999999912</v>
      </c>
      <c r="D1145" s="75">
        <f t="shared" si="221"/>
        <v>-6.7620179999999834</v>
      </c>
      <c r="E1145" s="74">
        <v>52.95</v>
      </c>
      <c r="F1145" s="74">
        <v>20</v>
      </c>
      <c r="G1145" s="74">
        <v>145.38482700000003</v>
      </c>
      <c r="H1145" s="75">
        <f t="shared" si="219"/>
        <v>-1.1904629999999656</v>
      </c>
      <c r="I1145" s="75">
        <f t="shared" si="222"/>
        <v>-8.4207479999999464</v>
      </c>
      <c r="J1145" s="74">
        <v>52.95</v>
      </c>
      <c r="K1145" s="74">
        <v>20</v>
      </c>
    </row>
    <row r="1146" spans="1:11" ht="14" x14ac:dyDescent="0.25">
      <c r="A1146" s="77">
        <v>45740</v>
      </c>
      <c r="B1146" s="74">
        <v>135.607957</v>
      </c>
      <c r="C1146" s="75">
        <f t="shared" si="217"/>
        <v>-2.3636970000000019</v>
      </c>
      <c r="D1146" s="75">
        <f t="shared" ref="D1146" si="223">IF(ABS(B1146-B1094)&lt;0.05,0,B1146-B1094)</f>
        <v>-9.4499149999999759</v>
      </c>
      <c r="E1146" s="74">
        <v>52.95</v>
      </c>
      <c r="F1146" s="74">
        <v>20</v>
      </c>
      <c r="G1146" s="74">
        <v>143.07308</v>
      </c>
      <c r="H1146" s="75">
        <f t="shared" si="219"/>
        <v>-2.3117470000000253</v>
      </c>
      <c r="I1146" s="75">
        <f t="shared" ref="I1146" si="224">IF(ABS(G1146-G1094)&lt;0.05,0,G1146-G1094)</f>
        <v>-10.823144999999982</v>
      </c>
      <c r="J1146" s="74">
        <v>52.95</v>
      </c>
      <c r="K1146" s="74">
        <v>20</v>
      </c>
    </row>
    <row r="1147" spans="1:11" ht="14" x14ac:dyDescent="0.25">
      <c r="A1147" s="77">
        <v>45747</v>
      </c>
      <c r="B1147" s="74">
        <v>134.907432</v>
      </c>
      <c r="C1147" s="75">
        <f t="shared" si="217"/>
        <v>-0.70052499999999895</v>
      </c>
      <c r="D1147" s="75">
        <f t="shared" ref="D1147" si="225">IF(ABS(B1147-B1095)&lt;0.05,0,B1147-B1095)</f>
        <v>-11.345143000000007</v>
      </c>
      <c r="E1147" s="74">
        <v>52.95</v>
      </c>
      <c r="F1147" s="74">
        <v>20</v>
      </c>
      <c r="G1147" s="74">
        <v>142.255009</v>
      </c>
      <c r="H1147" s="75">
        <f t="shared" si="219"/>
        <v>-0.81807100000000332</v>
      </c>
      <c r="I1147" s="75">
        <f t="shared" ref="I1147" si="226">IF(ABS(G1147-G1095)&lt;0.05,0,G1147-G1095)</f>
        <v>-13.747337000000016</v>
      </c>
      <c r="J1147" s="74">
        <v>52.95</v>
      </c>
      <c r="K1147" s="74">
        <v>20</v>
      </c>
    </row>
    <row r="1148" spans="1:11" ht="14" x14ac:dyDescent="0.25">
      <c r="A1148" s="77">
        <v>45754</v>
      </c>
      <c r="B1148" s="74">
        <v>135.24951899999999</v>
      </c>
      <c r="C1148" s="75">
        <f t="shared" ref="C1148:C1153" si="227">IF(ABS(B1148-B1147)&lt;0.05,0,B1148-B1147)</f>
        <v>0.34208699999999226</v>
      </c>
      <c r="D1148" s="75">
        <f t="shared" ref="D1148" si="228">IF(ABS(B1148-B1096)&lt;0.05,0,B1148-B1096)</f>
        <v>-11.665024000000017</v>
      </c>
      <c r="E1148" s="74">
        <v>52.95</v>
      </c>
      <c r="F1148" s="74">
        <v>20</v>
      </c>
      <c r="G1148" s="74">
        <v>142.54169199999998</v>
      </c>
      <c r="H1148" s="75">
        <f t="shared" ref="H1148:H1153" si="229">IF(ABS(G1148-G1147)&lt;0.05,0,G1148-G1147)</f>
        <v>0.28668299999998226</v>
      </c>
      <c r="I1148" s="75">
        <f t="shared" ref="I1148" si="230">IF(ABS(G1148-G1096)&lt;0.05,0,G1148-G1096)</f>
        <v>-13.750371999999999</v>
      </c>
      <c r="J1148" s="74">
        <v>52.95</v>
      </c>
      <c r="K1148" s="74">
        <v>20</v>
      </c>
    </row>
    <row r="1149" spans="1:11" ht="14" x14ac:dyDescent="0.25">
      <c r="A1149" s="77">
        <v>45761</v>
      </c>
      <c r="B1149" s="74">
        <v>134.847714</v>
      </c>
      <c r="C1149" s="75">
        <f t="shared" si="227"/>
        <v>-0.40180499999999597</v>
      </c>
      <c r="D1149" s="75">
        <f t="shared" ref="D1149" si="231">IF(ABS(B1149-B1097)&lt;0.05,0,B1149-B1097)</f>
        <v>-13.638784000000015</v>
      </c>
      <c r="E1149" s="74">
        <v>52.95</v>
      </c>
      <c r="F1149" s="74">
        <v>20</v>
      </c>
      <c r="G1149" s="74">
        <v>141.97461799999999</v>
      </c>
      <c r="H1149" s="75">
        <f t="shared" si="229"/>
        <v>-0.56707399999999097</v>
      </c>
      <c r="I1149" s="75">
        <f t="shared" ref="I1149" si="232">IF(ABS(G1149-G1097)&lt;0.05,0,G1149-G1097)</f>
        <v>-15.484390000000019</v>
      </c>
      <c r="J1149" s="74">
        <v>52.95</v>
      </c>
      <c r="K1149" s="74">
        <v>20</v>
      </c>
    </row>
    <row r="1150" spans="1:11" ht="14" x14ac:dyDescent="0.25">
      <c r="A1150" s="77">
        <v>45768</v>
      </c>
      <c r="B1150" s="74">
        <v>134.26116099999999</v>
      </c>
      <c r="C1150" s="75">
        <f t="shared" si="227"/>
        <v>-0.58655300000000921</v>
      </c>
      <c r="D1150" s="75">
        <f t="shared" ref="D1150" si="233">IF(ABS(B1150-B1098)&lt;0.05,0,B1150-B1098)</f>
        <v>-14.953057999999999</v>
      </c>
      <c r="E1150" s="74">
        <v>52.95</v>
      </c>
      <c r="F1150" s="74">
        <v>20</v>
      </c>
      <c r="G1150" s="74">
        <v>141.44217399999999</v>
      </c>
      <c r="H1150" s="75">
        <f t="shared" si="229"/>
        <v>-0.53244399999999814</v>
      </c>
      <c r="I1150" s="75">
        <f t="shared" ref="I1150" si="234">IF(ABS(G1150-G1098)&lt;0.05,0,G1150-G1098)</f>
        <v>-16.54038700000001</v>
      </c>
      <c r="J1150" s="74">
        <v>52.95</v>
      </c>
      <c r="K1150" s="74">
        <v>20</v>
      </c>
    </row>
    <row r="1151" spans="1:11" ht="14" x14ac:dyDescent="0.25">
      <c r="A1151" s="77">
        <v>45775</v>
      </c>
      <c r="B1151" s="74">
        <v>133.8357</v>
      </c>
      <c r="C1151" s="75">
        <f t="shared" si="227"/>
        <v>-0.42546099999998432</v>
      </c>
      <c r="D1151" s="75">
        <f t="shared" ref="D1151:D1152" si="235">IF(ABS(B1151-B1099)&lt;0.05,0,B1151-B1099)</f>
        <v>-15.659178999999966</v>
      </c>
      <c r="E1151" s="74">
        <v>52.95</v>
      </c>
      <c r="F1151" s="74">
        <v>20</v>
      </c>
      <c r="G1151" s="74">
        <v>140.81097600000001</v>
      </c>
      <c r="H1151" s="75">
        <f t="shared" si="229"/>
        <v>-0.63119799999998349</v>
      </c>
      <c r="I1151" s="75">
        <f t="shared" ref="I1151:I1152" si="236">IF(ABS(G1151-G1099)&lt;0.05,0,G1151-G1099)</f>
        <v>-17.166416999999996</v>
      </c>
      <c r="J1151" s="74">
        <v>52.95</v>
      </c>
      <c r="K1151" s="74">
        <v>20</v>
      </c>
    </row>
    <row r="1152" spans="1:11" ht="14" x14ac:dyDescent="0.25">
      <c r="A1152" s="77">
        <v>45782</v>
      </c>
      <c r="B1152" s="74">
        <v>133.18171299999997</v>
      </c>
      <c r="C1152" s="75">
        <f t="shared" si="227"/>
        <v>-0.65398700000002918</v>
      </c>
      <c r="D1152" s="75">
        <f t="shared" si="235"/>
        <v>-16.362372000000022</v>
      </c>
      <c r="E1152" s="74">
        <v>52.95</v>
      </c>
      <c r="F1152" s="74">
        <v>20</v>
      </c>
      <c r="G1152" s="74">
        <v>140.05547999999999</v>
      </c>
      <c r="H1152" s="75">
        <f t="shared" si="229"/>
        <v>-0.75549600000002215</v>
      </c>
      <c r="I1152" s="75">
        <f t="shared" si="236"/>
        <v>-17.582463000000018</v>
      </c>
      <c r="J1152" s="74">
        <v>52.95</v>
      </c>
      <c r="K1152" s="74">
        <v>20</v>
      </c>
    </row>
    <row r="1153" spans="1:11" ht="14" x14ac:dyDescent="0.25">
      <c r="A1153" s="77">
        <v>45789</v>
      </c>
      <c r="B1153" s="74">
        <v>132.31878399999999</v>
      </c>
      <c r="C1153" s="75">
        <f t="shared" si="227"/>
        <v>-0.86292899999997985</v>
      </c>
      <c r="D1153" s="75">
        <f t="shared" ref="D1153" si="237">IF(ABS(B1153-B1101)&lt;0.05,0,B1153-B1101)</f>
        <v>-16.913164999999992</v>
      </c>
      <c r="E1153" s="74">
        <v>52.95</v>
      </c>
      <c r="F1153" s="74">
        <v>20</v>
      </c>
      <c r="G1153" s="74">
        <v>139.19787699999998</v>
      </c>
      <c r="H1153" s="75">
        <f t="shared" si="229"/>
        <v>-0.85760300000001166</v>
      </c>
      <c r="I1153" s="75">
        <f t="shared" ref="I1153" si="238">IF(ABS(G1153-G1101)&lt;0.05,0,G1153-G1101)</f>
        <v>-17.882800000000003</v>
      </c>
      <c r="J1153" s="74">
        <v>52.95</v>
      </c>
      <c r="K1153" s="74">
        <v>20</v>
      </c>
    </row>
    <row r="1154" spans="1:11" ht="14" x14ac:dyDescent="0.25">
      <c r="A1154" s="77">
        <v>45796</v>
      </c>
      <c r="B1154" s="74">
        <v>132.074648</v>
      </c>
      <c r="C1154" s="75">
        <f t="shared" ref="C1154:C1159" si="239">IF(ABS(B1154-B1153)&lt;0.05,0,B1154-B1153)</f>
        <v>-0.24413599999999747</v>
      </c>
      <c r="D1154" s="75">
        <f t="shared" ref="D1154" si="240">IF(ABS(B1154-B1102)&lt;0.05,0,B1154-B1102)</f>
        <v>-16.757780999999994</v>
      </c>
      <c r="E1154" s="74">
        <v>52.95</v>
      </c>
      <c r="F1154" s="74">
        <v>20</v>
      </c>
      <c r="G1154" s="74">
        <v>138.57350100000002</v>
      </c>
      <c r="H1154" s="75">
        <f t="shared" ref="H1154:H1159" si="241">IF(ABS(G1154-G1153)&lt;0.05,0,G1154-G1153)</f>
        <v>-0.62437599999995541</v>
      </c>
      <c r="I1154" s="75">
        <f t="shared" ref="I1154" si="242">IF(ABS(G1154-G1102)&lt;0.05,0,G1154-G1102)</f>
        <v>-17.637786999999975</v>
      </c>
      <c r="J1154" s="74">
        <v>52.95</v>
      </c>
      <c r="K1154" s="74">
        <v>20</v>
      </c>
    </row>
    <row r="1155" spans="1:11" ht="14" x14ac:dyDescent="0.25">
      <c r="A1155" s="77">
        <v>45803</v>
      </c>
      <c r="B1155" s="74">
        <v>131.99</v>
      </c>
      <c r="C1155" s="75">
        <f t="shared" si="239"/>
        <v>-8.4647999999987178E-2</v>
      </c>
      <c r="D1155" s="75">
        <f t="shared" ref="D1155" si="243">IF(ABS(B1155-B1103)&lt;0.05,0,B1155-B1103)</f>
        <v>-15.655921000000006</v>
      </c>
      <c r="E1155" s="74">
        <v>52.95</v>
      </c>
      <c r="F1155" s="74">
        <v>20</v>
      </c>
      <c r="G1155" s="74">
        <v>138.37</v>
      </c>
      <c r="H1155" s="75">
        <f t="shared" si="241"/>
        <v>-0.20350100000001703</v>
      </c>
      <c r="I1155" s="75">
        <f t="shared" ref="I1155" si="244">IF(ABS(G1155-G1103)&lt;0.05,0,G1155-G1103)</f>
        <v>-15.934438999999998</v>
      </c>
      <c r="J1155" s="74">
        <v>52.95</v>
      </c>
      <c r="K1155" s="74">
        <v>20</v>
      </c>
    </row>
    <row r="1156" spans="1:11" ht="14" x14ac:dyDescent="0.25">
      <c r="A1156" s="77">
        <v>45810</v>
      </c>
      <c r="B1156" s="74">
        <v>131.45446399999997</v>
      </c>
      <c r="C1156" s="75">
        <f t="shared" si="239"/>
        <v>-0.53553600000003598</v>
      </c>
      <c r="D1156" s="75">
        <f t="shared" ref="D1156" si="245">IF(ABS(B1156-B1104)&lt;0.05,0,B1156-B1104)</f>
        <v>-15.81109600000002</v>
      </c>
      <c r="E1156" s="74">
        <v>52.95</v>
      </c>
      <c r="F1156" s="74">
        <v>20</v>
      </c>
      <c r="G1156" s="74">
        <v>138.08744300000001</v>
      </c>
      <c r="H1156" s="75">
        <f t="shared" si="241"/>
        <v>-0.28255699999999706</v>
      </c>
      <c r="I1156" s="75">
        <f t="shared" ref="I1156" si="246">IF(ABS(G1156-G1104)&lt;0.05,0,G1156-G1104)</f>
        <v>-15.174323000000015</v>
      </c>
      <c r="J1156" s="74">
        <v>52.95</v>
      </c>
      <c r="K1156" s="74">
        <v>20</v>
      </c>
    </row>
    <row r="1157" spans="1:11" ht="14" x14ac:dyDescent="0.25">
      <c r="A1157" s="77">
        <v>45817</v>
      </c>
      <c r="B1157" s="74">
        <v>131.347556</v>
      </c>
      <c r="C1157" s="75">
        <f t="shared" si="239"/>
        <v>-0.1069079999999758</v>
      </c>
      <c r="D1157" s="75">
        <f t="shared" ref="D1157" si="247">IF(ABS(B1157-B1105)&lt;0.05,0,B1157-B1105)</f>
        <v>-14.903388000000007</v>
      </c>
      <c r="E1157" s="74">
        <v>52.95</v>
      </c>
      <c r="F1157" s="74">
        <v>20</v>
      </c>
      <c r="G1157" s="74">
        <v>137.53903200000002</v>
      </c>
      <c r="H1157" s="75">
        <f t="shared" si="241"/>
        <v>-0.54841099999998733</v>
      </c>
      <c r="I1157" s="75">
        <f t="shared" ref="I1157" si="248">IF(ABS(G1157-G1105)&lt;0.05,0,G1157-G1105)</f>
        <v>-14.452602999999982</v>
      </c>
      <c r="J1157" s="74">
        <v>52.95</v>
      </c>
      <c r="K1157" s="74">
        <v>20</v>
      </c>
    </row>
    <row r="1158" spans="1:11" ht="14" x14ac:dyDescent="0.25">
      <c r="A1158" s="77">
        <v>45824</v>
      </c>
      <c r="B1158" s="74">
        <v>131.39140800000001</v>
      </c>
      <c r="C1158" s="75">
        <f t="shared" si="239"/>
        <v>0</v>
      </c>
      <c r="D1158" s="75">
        <f t="shared" ref="D1158" si="249">IF(ABS(B1158-B1106)&lt;0.05,0,B1158-B1106)</f>
        <v>-13.702643999999992</v>
      </c>
      <c r="E1158" s="74">
        <v>52.95</v>
      </c>
      <c r="F1158" s="74">
        <v>20</v>
      </c>
      <c r="G1158" s="74">
        <v>137.542314</v>
      </c>
      <c r="H1158" s="75">
        <f t="shared" si="241"/>
        <v>0</v>
      </c>
      <c r="I1158" s="75">
        <f t="shared" ref="I1158" si="250">IF(ABS(G1158-G1106)&lt;0.05,0,G1158-G1106)</f>
        <v>-13.161507999999969</v>
      </c>
      <c r="J1158" s="74">
        <v>52.95</v>
      </c>
      <c r="K1158" s="74">
        <v>20</v>
      </c>
    </row>
    <row r="1159" spans="1:11" ht="14" x14ac:dyDescent="0.25">
      <c r="A1159" s="77">
        <v>45831</v>
      </c>
      <c r="B1159" s="74">
        <v>132.33000000000001</v>
      </c>
      <c r="C1159" s="75">
        <f t="shared" si="239"/>
        <v>0.93859199999999987</v>
      </c>
      <c r="D1159" s="75">
        <f t="shared" ref="D1159" si="251">IF(ABS(B1159-B1107)&lt;0.05,0,B1159-B1107)</f>
        <v>-12.104882999999973</v>
      </c>
      <c r="E1159" s="74">
        <v>52.95</v>
      </c>
      <c r="F1159" s="74">
        <v>20</v>
      </c>
      <c r="G1159" s="74">
        <v>139.03</v>
      </c>
      <c r="H1159" s="75">
        <f t="shared" si="241"/>
        <v>1.4876859999999965</v>
      </c>
      <c r="I1159" s="75">
        <f t="shared" ref="I1159" si="252">IF(ABS(G1159-G1107)&lt;0.05,0,G1159-G1107)</f>
        <v>-11.087355999999971</v>
      </c>
      <c r="J1159" s="74">
        <v>52.95</v>
      </c>
      <c r="K1159" s="74">
        <v>20</v>
      </c>
    </row>
    <row r="1160" spans="1:11" ht="14" x14ac:dyDescent="0.25">
      <c r="A1160" s="77">
        <v>45838</v>
      </c>
      <c r="B1160" s="74">
        <v>132.95441300000002</v>
      </c>
      <c r="C1160" s="75">
        <f>IF(ABS(B1160-B1159)&lt;0.05,0,B1160-B1159)</f>
        <v>0.6244130000000041</v>
      </c>
      <c r="D1160" s="75">
        <f t="shared" ref="D1160" si="253">IF(ABS(B1160-B1108)&lt;0.05,0,B1160-B1108)</f>
        <v>-11.323533999999995</v>
      </c>
      <c r="E1160" s="74">
        <v>52.95</v>
      </c>
      <c r="F1160" s="74">
        <v>20</v>
      </c>
      <c r="G1160" s="74">
        <v>140.26409099999998</v>
      </c>
      <c r="H1160" s="75">
        <f>IF(ABS(G1160-G1159)&lt;0.05,0,G1160-G1159)</f>
        <v>1.2340909999999781</v>
      </c>
      <c r="I1160" s="75">
        <f t="shared" ref="I1160" si="254">IF(ABS(G1160-G1108)&lt;0.05,0,G1160-G1108)</f>
        <v>-9.7955260000000237</v>
      </c>
      <c r="J1160" s="74">
        <v>52.95</v>
      </c>
      <c r="K1160" s="74">
        <v>20</v>
      </c>
    </row>
    <row r="1161" spans="1:11" ht="14" x14ac:dyDescent="0.25">
      <c r="A1161" s="77">
        <v>45845</v>
      </c>
      <c r="B1161" s="74">
        <v>133.18821600000001</v>
      </c>
      <c r="C1161" s="75">
        <f>IF(ABS(B1161-B1160)&lt;0.05,0,B1161-B1160)</f>
        <v>0.23380299999999465</v>
      </c>
      <c r="D1161" s="75">
        <f t="shared" ref="D1161" si="255">IF(ABS(B1161-B1109)&lt;0.05,0,B1161-B1109)</f>
        <v>-11.257021000000009</v>
      </c>
      <c r="E1161" s="74">
        <v>52.95</v>
      </c>
      <c r="F1161" s="74">
        <v>20</v>
      </c>
      <c r="G1161" s="74">
        <v>140.57684799999998</v>
      </c>
      <c r="H1161" s="75">
        <f>IF(ABS(G1161-G1160)&lt;0.05,0,G1161-G1160)</f>
        <v>0.31275700000000484</v>
      </c>
      <c r="I1161" s="75">
        <f t="shared" ref="I1161" si="256">IF(ABS(G1161-G1109)&lt;0.05,0,G1161-G1109)</f>
        <v>-9.8167970000000082</v>
      </c>
      <c r="J1161" s="74">
        <v>52.95</v>
      </c>
      <c r="K1161" s="74">
        <v>20</v>
      </c>
    </row>
    <row r="1162" spans="1:11" ht="14" x14ac:dyDescent="0.25">
      <c r="A1162" s="77">
        <v>45852</v>
      </c>
      <c r="B1162" s="74">
        <v>133.94999999999999</v>
      </c>
      <c r="C1162" s="75">
        <f>IF(ABS(B1162-B1161)&lt;0.05,0,B1162-B1161)</f>
        <v>0.76178399999997737</v>
      </c>
      <c r="D1162" s="75">
        <f t="shared" ref="D1162" si="257">IF(ABS(B1162-B1110)&lt;0.05,0,B1162-B1110)</f>
        <v>-10.649967000000004</v>
      </c>
      <c r="E1162" s="74">
        <v>52.95</v>
      </c>
      <c r="F1162" s="74">
        <v>20</v>
      </c>
      <c r="G1162" s="74">
        <v>141.1</v>
      </c>
      <c r="H1162" s="75">
        <f>IF(ABS(G1162-G1161)&lt;0.05,0,G1162-G1161)</f>
        <v>0.52315200000001028</v>
      </c>
      <c r="I1162" s="75">
        <f t="shared" ref="I1162" si="258">IF(ABS(G1162-G1110)&lt;0.05,0,G1162-G1110)</f>
        <v>-9.4624270000000195</v>
      </c>
      <c r="J1162" s="74">
        <v>52.95</v>
      </c>
      <c r="K1162" s="74">
        <v>20</v>
      </c>
    </row>
    <row r="1163" spans="1:11" ht="14" x14ac:dyDescent="0.25">
      <c r="A1163" s="77">
        <v>45859</v>
      </c>
      <c r="B1163" s="74">
        <v>134.09445300000002</v>
      </c>
      <c r="C1163" s="75">
        <f t="shared" ref="C1163" si="259">IF(ABS(B1163-B1162)&lt;0.05,0,B1163-B1162)</f>
        <v>0.14445300000002703</v>
      </c>
      <c r="D1163" s="75">
        <f t="shared" ref="D1163" si="260">IF(ABS(B1163-B1111)&lt;0.05,0,B1163-B1111)</f>
        <v>-10.593119000000002</v>
      </c>
      <c r="E1163" s="74">
        <v>52.95</v>
      </c>
      <c r="F1163" s="74">
        <v>20</v>
      </c>
      <c r="G1163" s="74">
        <v>141.850977</v>
      </c>
      <c r="H1163" s="75">
        <f t="shared" ref="H1163" si="261">IF(ABS(G1163-G1162)&lt;0.05,0,G1163-G1162)</f>
        <v>0.750977000000006</v>
      </c>
      <c r="I1163" s="75">
        <f t="shared" ref="I1163" si="262">IF(ABS(G1163-G1111)&lt;0.05,0,G1163-G1111)</f>
        <v>-8.74088500000002</v>
      </c>
      <c r="J1163" s="74">
        <v>52.95</v>
      </c>
      <c r="K1163" s="74">
        <v>20</v>
      </c>
    </row>
    <row r="1164" spans="1:11" ht="14" x14ac:dyDescent="0.25">
      <c r="A1164" s="77">
        <v>45866</v>
      </c>
      <c r="B1164" s="74">
        <v>134.24</v>
      </c>
      <c r="C1164" s="75">
        <f>IF(ABS(B1164-B1163)&lt;0.05,0,B1164-B1163)</f>
        <v>0.14554699999999343</v>
      </c>
      <c r="D1164" s="75">
        <f t="shared" ref="D1164" si="263">IF(ABS(B1164-B1112)&lt;0.05,0,B1164-B1112)</f>
        <v>-9.9510569999999916</v>
      </c>
      <c r="E1164" s="74">
        <v>52.95</v>
      </c>
      <c r="F1164" s="74">
        <v>20</v>
      </c>
      <c r="G1164" s="74">
        <v>142</v>
      </c>
      <c r="H1164" s="75">
        <f>IF(ABS(G1164-G1163)&lt;0.05,0,G1164-G1163)</f>
        <v>0.14902299999999968</v>
      </c>
      <c r="I1164" s="75">
        <f t="shared" ref="I1164" si="264">IF(ABS(G1164-G1112)&lt;0.05,0,G1164-G1112)</f>
        <v>-8.1565669999999955</v>
      </c>
      <c r="J1164" s="74">
        <v>52.95</v>
      </c>
      <c r="K1164" s="74">
        <v>20</v>
      </c>
    </row>
    <row r="1165" spans="1:11" ht="14" x14ac:dyDescent="0.25">
      <c r="A1165" s="77">
        <v>45873</v>
      </c>
      <c r="B1165" s="74">
        <v>134.30000000000001</v>
      </c>
      <c r="C1165" s="75">
        <f>IF(ABS(B1165-B1164)&lt;0.05,0,B1165-B1164)</f>
        <v>6.0000000000002274E-2</v>
      </c>
      <c r="D1165" s="75">
        <f t="shared" ref="D1165" si="265">IF(ABS(B1165-B1113)&lt;0.05,0,B1165-B1113)</f>
        <v>-9.1244299999999896</v>
      </c>
      <c r="E1165" s="74">
        <v>52.95</v>
      </c>
      <c r="F1165" s="74">
        <v>20</v>
      </c>
      <c r="G1165" s="74">
        <v>142.13</v>
      </c>
      <c r="H1165" s="75">
        <f>IF(ABS(G1165-G1164)&lt;0.05,0,G1165-G1164)</f>
        <v>0.12999999999999545</v>
      </c>
      <c r="I1165" s="75">
        <f t="shared" ref="I1165" si="266">IF(ABS(G1165-G1113)&lt;0.05,0,G1165-G1113)</f>
        <v>-6.9686000000000377</v>
      </c>
      <c r="J1165" s="74">
        <v>52.95</v>
      </c>
      <c r="K1165" s="74">
        <v>20</v>
      </c>
    </row>
    <row r="1166" spans="1:11" ht="14" x14ac:dyDescent="0.25">
      <c r="A1166" s="77">
        <v>45880</v>
      </c>
      <c r="B1166" s="74">
        <v>134.38999999999999</v>
      </c>
      <c r="C1166" s="75">
        <f>IF(ABS(B1166-B1165)&lt;0.05,0,B1166-B1165)</f>
        <v>8.9999999999974989E-2</v>
      </c>
      <c r="D1166" s="75">
        <f t="shared" ref="D1166" si="267">IF(ABS(B1166-B1114)&lt;0.05,0,B1166-B1114)</f>
        <v>-8.5230610000000411</v>
      </c>
      <c r="E1166" s="74">
        <v>52.95</v>
      </c>
      <c r="F1166" s="74">
        <v>20</v>
      </c>
      <c r="G1166" s="74">
        <v>142.49</v>
      </c>
      <c r="H1166" s="75">
        <f>IF(ABS(G1166-G1165)&lt;0.05,0,G1166-G1165)</f>
        <v>0.36000000000001364</v>
      </c>
      <c r="I1166" s="75">
        <f t="shared" ref="I1166" si="268">IF(ABS(G1166-G1114)&lt;0.05,0,G1166-G1114)</f>
        <v>-5.9888159999999857</v>
      </c>
      <c r="J1166" s="74">
        <v>52.95</v>
      </c>
      <c r="K1166" s="74">
        <v>20</v>
      </c>
    </row>
    <row r="1167" spans="1:11" ht="14" x14ac:dyDescent="0.25">
      <c r="A1167" s="77">
        <v>45887</v>
      </c>
      <c r="B1167" s="74">
        <v>134.30053199999998</v>
      </c>
      <c r="C1167" s="75">
        <f>IF(ABS(B1167-B1166)&lt;0.05,0,B1167-B1166)</f>
        <v>-8.9468000000010761E-2</v>
      </c>
      <c r="D1167" s="75">
        <f t="shared" ref="D1167:D1168" si="269">IF(ABS(B1167-B1115)&lt;0.05,0,B1167-B1115)</f>
        <v>-7.6592440000000295</v>
      </c>
      <c r="E1167" s="74">
        <v>52.95</v>
      </c>
      <c r="F1167" s="74">
        <v>20</v>
      </c>
      <c r="G1167" s="74">
        <v>142.49</v>
      </c>
      <c r="H1167" s="75">
        <f>IF(ABS(G1167-G1166)&lt;0.05,0,G1167-G1166)</f>
        <v>0</v>
      </c>
      <c r="I1167" s="75">
        <f t="shared" ref="I1167:I1168" si="270">IF(ABS(G1167-G1115)&lt;0.05,0,G1167-G1115)</f>
        <v>-4.9340579999999932</v>
      </c>
      <c r="J1167" s="74">
        <v>52.95</v>
      </c>
      <c r="K1167" s="74">
        <v>20</v>
      </c>
    </row>
    <row r="1168" spans="1:11" ht="14" x14ac:dyDescent="0.25">
      <c r="A1168" s="77">
        <v>45894</v>
      </c>
      <c r="B1168" s="74">
        <v>133.91</v>
      </c>
      <c r="C1168" s="75">
        <f>IF(ABS(B1168-B1167)&lt;0.05,0,B1168-B1167)</f>
        <v>-0.39053199999997901</v>
      </c>
      <c r="D1168" s="75">
        <f t="shared" si="269"/>
        <v>-7.0996989999999869</v>
      </c>
      <c r="E1168" s="74">
        <v>52.95</v>
      </c>
      <c r="F1168" s="74">
        <v>20</v>
      </c>
      <c r="G1168" s="74">
        <v>141.91999999999999</v>
      </c>
      <c r="H1168" s="75">
        <f>IF(ABS(G1168-G1167)&lt;0.05,0,G1168-G1167)</f>
        <v>-0.5700000000000216</v>
      </c>
      <c r="I1168" s="75">
        <f t="shared" si="270"/>
        <v>-4.2268130000000497</v>
      </c>
      <c r="J1168" s="74">
        <v>52.95</v>
      </c>
      <c r="K1168" s="74">
        <v>20</v>
      </c>
    </row>
    <row r="1169" spans="1:11" ht="14" x14ac:dyDescent="0.25">
      <c r="A1169" s="77"/>
      <c r="B1169" s="74"/>
      <c r="C1169" s="75"/>
      <c r="D1169" s="75"/>
      <c r="E1169" s="74"/>
      <c r="F1169" s="74"/>
      <c r="G1169" s="74"/>
      <c r="H1169" s="75"/>
      <c r="I1169" s="75"/>
      <c r="J1169" s="74"/>
      <c r="K1169" s="74"/>
    </row>
    <row r="1170" spans="1:11" ht="14" x14ac:dyDescent="0.25">
      <c r="A1170" s="77"/>
      <c r="B1170" s="74"/>
      <c r="C1170" s="75"/>
      <c r="D1170" s="75"/>
      <c r="E1170" s="74"/>
      <c r="F1170" s="74"/>
      <c r="G1170" s="74"/>
      <c r="H1170" s="75"/>
      <c r="I1170" s="75"/>
      <c r="J1170" s="74"/>
      <c r="K1170" s="74"/>
    </row>
    <row r="1171" spans="1:11" ht="14" x14ac:dyDescent="0.25">
      <c r="A1171" s="77"/>
      <c r="B1171" s="74"/>
      <c r="C1171" s="75"/>
      <c r="D1171" s="75"/>
      <c r="E1171" s="74"/>
      <c r="F1171" s="74"/>
      <c r="G1171" s="74"/>
      <c r="H1171" s="75"/>
      <c r="I1171" s="75"/>
      <c r="J1171" s="74"/>
      <c r="K1171" s="74"/>
    </row>
    <row r="1172" spans="1:11" ht="14" x14ac:dyDescent="0.25">
      <c r="A1172" s="77"/>
      <c r="B1172" s="74"/>
      <c r="C1172" s="75"/>
      <c r="D1172" s="75"/>
      <c r="E1172" s="74"/>
      <c r="F1172" s="74"/>
      <c r="G1172" s="74"/>
      <c r="H1172" s="75"/>
      <c r="I1172" s="75"/>
      <c r="J1172" s="74"/>
      <c r="K1172" s="74"/>
    </row>
    <row r="1173" spans="1:11" ht="14" x14ac:dyDescent="0.25">
      <c r="A1173" s="77"/>
      <c r="B1173" s="74"/>
      <c r="C1173" s="75"/>
      <c r="D1173" s="75"/>
      <c r="E1173" s="74"/>
      <c r="F1173" s="74"/>
      <c r="G1173" s="74"/>
      <c r="H1173" s="75"/>
      <c r="I1173" s="75"/>
      <c r="J1173" s="74"/>
      <c r="K1173" s="74"/>
    </row>
    <row r="1174" spans="1:11" ht="14" x14ac:dyDescent="0.25">
      <c r="A1174" s="77"/>
      <c r="B1174" s="74"/>
      <c r="C1174" s="75"/>
      <c r="D1174" s="75"/>
      <c r="E1174" s="74"/>
      <c r="F1174" s="74"/>
      <c r="G1174" s="74"/>
      <c r="H1174" s="75"/>
      <c r="I1174" s="75"/>
      <c r="J1174" s="74"/>
      <c r="K1174" s="74"/>
    </row>
    <row r="1175" spans="1:11" ht="14" x14ac:dyDescent="0.25">
      <c r="A1175" s="77"/>
      <c r="B1175" s="74"/>
      <c r="C1175" s="75"/>
      <c r="D1175" s="75"/>
      <c r="E1175" s="74"/>
      <c r="F1175" s="74"/>
      <c r="G1175" s="74"/>
      <c r="H1175" s="75"/>
      <c r="I1175" s="75"/>
      <c r="J1175" s="74"/>
      <c r="K1175" s="74"/>
    </row>
    <row r="1176" spans="1:11" ht="14" x14ac:dyDescent="0.25">
      <c r="A1176" s="77"/>
      <c r="B1176" s="74"/>
      <c r="C1176" s="75"/>
      <c r="D1176" s="75"/>
      <c r="E1176" s="74"/>
      <c r="F1176" s="74"/>
      <c r="G1176" s="74"/>
      <c r="H1176" s="75"/>
      <c r="I1176" s="75"/>
      <c r="J1176" s="74"/>
      <c r="K1176" s="74"/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89" t="s">
        <v>52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2" t="s">
        <v>39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8" t="s">
        <v>53</v>
      </c>
    </row>
    <row r="2" spans="1:4" ht="18" customHeight="1" x14ac:dyDescent="0.25">
      <c r="A2" s="19" t="s">
        <v>54</v>
      </c>
    </row>
    <row r="3" spans="1:4" ht="18" customHeight="1" x14ac:dyDescent="0.25">
      <c r="A3" s="19" t="s">
        <v>113</v>
      </c>
    </row>
    <row r="4" spans="1:4" ht="18" customHeight="1" x14ac:dyDescent="0.25">
      <c r="A4" s="19" t="s">
        <v>114</v>
      </c>
    </row>
    <row r="5" spans="1:4" ht="18" customHeight="1" x14ac:dyDescent="0.25">
      <c r="A5" s="24" t="s">
        <v>118</v>
      </c>
    </row>
    <row r="6" spans="1:4" ht="18" customHeight="1" x14ac:dyDescent="0.25">
      <c r="A6" s="98" t="s">
        <v>115</v>
      </c>
    </row>
    <row r="7" spans="1:4" ht="18" customHeight="1" x14ac:dyDescent="0.25">
      <c r="A7" s="24" t="s">
        <v>116</v>
      </c>
    </row>
    <row r="8" spans="1:4" ht="18" customHeight="1" x14ac:dyDescent="0.25">
      <c r="A8" s="24" t="s">
        <v>117</v>
      </c>
    </row>
    <row r="9" spans="1:4" ht="18" customHeight="1" x14ac:dyDescent="0.25">
      <c r="A9" s="19" t="s">
        <v>119</v>
      </c>
      <c r="B9"/>
    </row>
    <row r="10" spans="1:4" ht="18" customHeight="1" x14ac:dyDescent="0.25">
      <c r="A10" s="58" t="s">
        <v>55</v>
      </c>
      <c r="B10"/>
    </row>
    <row r="11" spans="1:4" ht="18" customHeight="1" x14ac:dyDescent="0.25">
      <c r="A11" s="33" t="s">
        <v>56</v>
      </c>
    </row>
    <row r="12" spans="1:4" ht="18" customHeight="1" x14ac:dyDescent="0.25">
      <c r="A12" s="20" t="s">
        <v>57</v>
      </c>
    </row>
    <row r="13" spans="1:4" ht="18" customHeight="1" x14ac:dyDescent="0.25">
      <c r="A13" s="20" t="s">
        <v>58</v>
      </c>
    </row>
    <row r="14" spans="1:4" ht="18" customHeight="1" x14ac:dyDescent="0.35">
      <c r="A14" s="1" t="s">
        <v>59</v>
      </c>
      <c r="B14" s="14"/>
      <c r="C14" s="2"/>
      <c r="D14" s="2"/>
    </row>
    <row r="15" spans="1:4" s="69" customFormat="1" ht="18" customHeight="1" x14ac:dyDescent="0.25">
      <c r="A15" s="71" t="s">
        <v>40</v>
      </c>
      <c r="B15" s="72" t="s">
        <v>60</v>
      </c>
      <c r="C15" s="70"/>
      <c r="D15" s="70"/>
    </row>
    <row r="16" spans="1:4" s="69" customFormat="1" ht="18" customHeight="1" x14ac:dyDescent="0.25">
      <c r="A16" s="70" t="s">
        <v>41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42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43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44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45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46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47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48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49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50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51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61</v>
      </c>
      <c r="B27" s="73">
        <v>0.52949999999999997</v>
      </c>
      <c r="C27" s="70"/>
      <c r="D27" s="70"/>
    </row>
    <row r="28" spans="1:4" s="69" customFormat="1" ht="18" customHeight="1" x14ac:dyDescent="0.25">
      <c r="A28" s="91" t="s">
        <v>0</v>
      </c>
      <c r="B28" s="17"/>
      <c r="C28" s="70"/>
      <c r="D28" s="70"/>
    </row>
    <row r="29" spans="1:4" s="69" customFormat="1" ht="18" customHeight="1" x14ac:dyDescent="0.25">
      <c r="A29" s="91" t="s">
        <v>1</v>
      </c>
      <c r="B29" s="17"/>
      <c r="C29" s="70"/>
      <c r="D29" s="70"/>
    </row>
    <row r="30" spans="1:4" ht="18" customHeight="1" x14ac:dyDescent="0.25">
      <c r="A30" s="92" t="s">
        <v>39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B702" zoomScale="85" zoomScaleNormal="85" workbookViewId="0">
      <selection activeCell="K719" sqref="K719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111</v>
      </c>
      <c r="B1" s="31"/>
      <c r="C1" s="31"/>
      <c r="D1" s="28"/>
      <c r="E1" s="28"/>
      <c r="F1" s="28"/>
      <c r="G1" s="31" t="s">
        <v>112</v>
      </c>
      <c r="H1" s="28"/>
      <c r="I1" s="28"/>
      <c r="J1" s="28"/>
      <c r="K1" s="31" t="s">
        <v>74</v>
      </c>
      <c r="L1" s="31"/>
      <c r="M1" s="31"/>
      <c r="N1" s="93"/>
      <c r="O1" s="93"/>
      <c r="P1" s="93"/>
      <c r="Q1" s="93"/>
      <c r="R1" s="28"/>
      <c r="S1" s="31" t="s">
        <v>75</v>
      </c>
      <c r="T1" s="28"/>
    </row>
    <row r="2" spans="1:20" ht="32.15" customHeight="1" x14ac:dyDescent="0.25">
      <c r="A2" s="33"/>
      <c r="B2" s="31" t="s">
        <v>76</v>
      </c>
      <c r="C2" s="94"/>
      <c r="D2" s="31" t="s">
        <v>77</v>
      </c>
      <c r="E2" s="28"/>
      <c r="F2" s="28"/>
      <c r="G2" s="38" t="s">
        <v>78</v>
      </c>
      <c r="H2" s="31" t="s">
        <v>76</v>
      </c>
      <c r="I2" s="94"/>
      <c r="J2" s="94"/>
      <c r="K2" s="31" t="s">
        <v>76</v>
      </c>
      <c r="L2" s="31"/>
      <c r="M2" s="31"/>
      <c r="N2" s="93"/>
      <c r="O2" s="93"/>
      <c r="P2" s="93"/>
      <c r="Q2" s="93"/>
      <c r="R2" s="28"/>
      <c r="S2" s="31" t="s">
        <v>79</v>
      </c>
      <c r="T2" s="28"/>
    </row>
    <row r="3" spans="1:20" ht="32.15" customHeight="1" x14ac:dyDescent="0.25">
      <c r="A3" s="38" t="s">
        <v>5</v>
      </c>
      <c r="B3" s="95" t="s">
        <v>36</v>
      </c>
      <c r="C3" s="95" t="s">
        <v>38</v>
      </c>
      <c r="D3" s="28"/>
      <c r="E3" s="28"/>
      <c r="F3" s="28"/>
      <c r="G3" s="38"/>
      <c r="H3" s="95" t="s">
        <v>36</v>
      </c>
      <c r="I3" s="95" t="s">
        <v>38</v>
      </c>
      <c r="J3" s="95"/>
      <c r="K3" s="95" t="s">
        <v>36</v>
      </c>
      <c r="L3" s="96" t="s">
        <v>80</v>
      </c>
      <c r="M3" s="96" t="s">
        <v>81</v>
      </c>
      <c r="N3" s="95" t="s">
        <v>38</v>
      </c>
      <c r="O3" s="96" t="s">
        <v>80</v>
      </c>
      <c r="P3" s="96" t="s">
        <v>81</v>
      </c>
      <c r="Q3" s="93"/>
      <c r="R3" s="28"/>
      <c r="S3" s="28"/>
      <c r="T3" s="28"/>
    </row>
    <row r="4" spans="1:20" ht="15.5" x14ac:dyDescent="0.35">
      <c r="A4" s="9">
        <f>INDEX(Data!A:A,MATCH(MAX(Data!$A:$A),Data!$A:$A,0)-$D4)</f>
        <v>45530</v>
      </c>
      <c r="B4" s="8">
        <f>INDEX(Data!B:B,MATCH(MAX(Data!$A:$A),Data!$A:$A,0)-$D4)</f>
        <v>141.00969899999998</v>
      </c>
      <c r="C4" s="8">
        <f>INDEX(Data!G:G,MATCH(MAX(Data!$A:$A),Data!$A:$A,0)-$D4)</f>
        <v>146.14681300000004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133.91</v>
      </c>
      <c r="L4" s="15">
        <f>INDEX(Data!C:C,MATCH(MAX(Data!$A:$A),Data!$A:$A,0))</f>
        <v>-0.39053199999997901</v>
      </c>
      <c r="M4" s="15">
        <f>INDEX(Data!D:D,MATCH(MAX(Data!$A:$A),Data!$A:$A,0))</f>
        <v>-7.0996989999999869</v>
      </c>
      <c r="N4" s="13">
        <f>INDEX(Data!G:G,MATCH(MAX(Data!$A:$A),Data!$A:$A,0))</f>
        <v>141.91999999999999</v>
      </c>
      <c r="O4" s="15">
        <f>INDEX(Data!H:H,MATCH(MAX(Data!$A:$A),Data!$A:$A,0))</f>
        <v>-0.5700000000000216</v>
      </c>
      <c r="P4" s="15">
        <f>INDEX(Data!I:I,MATCH(MAX(Data!$A:$A),Data!$A:$A,0))</f>
        <v>-4.2268130000000497</v>
      </c>
      <c r="Q4" s="5"/>
      <c r="S4" s="11" t="s">
        <v>82</v>
      </c>
      <c r="T4" s="11" t="s">
        <v>83</v>
      </c>
    </row>
    <row r="5" spans="1:20" ht="15.5" x14ac:dyDescent="0.35">
      <c r="A5" s="9">
        <f>INDEX(Data!A:A,MATCH(MAX(Data!$A:$A),Data!$A:$A,0)-$D5)</f>
        <v>45537</v>
      </c>
      <c r="B5" s="8">
        <f>INDEX(Data!B:B,MATCH(MAX(Data!$A:$A),Data!$A:$A,0)-$D5)</f>
        <v>139.96133</v>
      </c>
      <c r="C5" s="8">
        <f>INDEX(Data!G:G,MATCH(MAX(Data!$A:$A),Data!$A:$A,0)-$D5)</f>
        <v>145.18855400000001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84</v>
      </c>
      <c r="T5" s="11" t="s">
        <v>85</v>
      </c>
    </row>
    <row r="6" spans="1:20" ht="15.5" x14ac:dyDescent="0.35">
      <c r="A6" s="9">
        <f>INDEX(Data!A:A,MATCH(MAX(Data!$A:$A),Data!$A:$A,0)-$D6)</f>
        <v>45544</v>
      </c>
      <c r="B6" s="8">
        <f>INDEX(Data!B:B,MATCH(MAX(Data!$A:$A),Data!$A:$A,0)-$D6)</f>
        <v>138.100517</v>
      </c>
      <c r="C6" s="8">
        <f>INDEX(Data!G:G,MATCH(MAX(Data!$A:$A),Data!$A:$A,0)-$D6)</f>
        <v>143.40070400000002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86</v>
      </c>
      <c r="T6" s="11" t="str">
        <f>INDEX($T$17:$T$28,MONTH(MIN(A:A)))</f>
        <v>August</v>
      </c>
    </row>
    <row r="7" spans="1:20" ht="15.5" x14ac:dyDescent="0.35">
      <c r="A7" s="9">
        <f>INDEX(Data!A:A,MATCH(MAX(Data!$A:$A),Data!$A:$A,0)-$D7)</f>
        <v>45551</v>
      </c>
      <c r="B7" s="8">
        <f>INDEX(Data!B:B,MATCH(MAX(Data!$A:$A),Data!$A:$A,0)-$D7)</f>
        <v>136.485906</v>
      </c>
      <c r="C7" s="8">
        <f>INDEX(Data!G:G,MATCH(MAX(Data!$A:$A),Data!$A:$A,0)-$D7)</f>
        <v>141.60610999999997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84</v>
      </c>
      <c r="T7" s="11"/>
    </row>
    <row r="8" spans="1:20" ht="15.5" x14ac:dyDescent="0.35">
      <c r="A8" s="9">
        <f>INDEX(Data!A:A,MATCH(MAX(Data!$A:$A),Data!$A:$A,0)-$D8)</f>
        <v>45558</v>
      </c>
      <c r="B8" s="8">
        <f>INDEX(Data!B:B,MATCH(MAX(Data!$A:$A),Data!$A:$A,0)-$D8)</f>
        <v>135.25935200000001</v>
      </c>
      <c r="C8" s="8">
        <f>INDEX(Data!G:G,MATCH(MAX(Data!$A:$A),Data!$A:$A,0)-$D8)</f>
        <v>140.018216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87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45565</v>
      </c>
      <c r="B9" s="8">
        <f>INDEX(Data!B:B,MATCH(MAX(Data!$A:$A),Data!$A:$A,0)-$D9)</f>
        <v>134.16621699999999</v>
      </c>
      <c r="C9" s="8">
        <f>INDEX(Data!G:G,MATCH(MAX(Data!$A:$A),Data!$A:$A,0)-$D9)</f>
        <v>138.852994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88</v>
      </c>
      <c r="T9" s="11" t="str">
        <f>DAY(MAX(A:A))&amp;" "</f>
        <v xml:space="preserve">25 </v>
      </c>
    </row>
    <row r="10" spans="1:20" ht="15.5" x14ac:dyDescent="0.35">
      <c r="A10" s="9">
        <f>INDEX(Data!A:A,MATCH(MAX(Data!$A:$A),Data!$A:$A,0)-$D10)</f>
        <v>45572</v>
      </c>
      <c r="B10" s="8">
        <f>INDEX(Data!B:B,MATCH(MAX(Data!$A:$A),Data!$A:$A,0)-$D10)</f>
        <v>133.58621600000001</v>
      </c>
      <c r="C10" s="8">
        <f>INDEX(Data!G:G,MATCH(MAX(Data!$A:$A),Data!$A:$A,0)-$D10)</f>
        <v>138.46336599999998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86</v>
      </c>
      <c r="T10" s="11" t="str">
        <f>INDEX($T$17:$T$28,MONTH(MAX(A:A)))</f>
        <v>August</v>
      </c>
    </row>
    <row r="11" spans="1:20" ht="15.5" x14ac:dyDescent="0.35">
      <c r="A11" s="9">
        <f>INDEX(Data!A:A,MATCH(MAX(Data!$A:$A),Data!$A:$A,0)-$D11)</f>
        <v>45579</v>
      </c>
      <c r="B11" s="8">
        <f>INDEX(Data!B:B,MATCH(MAX(Data!$A:$A),Data!$A:$A,0)-$D11)</f>
        <v>133.86126099999998</v>
      </c>
      <c r="C11" s="8">
        <f>INDEX(Data!G:G,MATCH(MAX(Data!$A:$A),Data!$A:$A,0)-$D11)</f>
        <v>139.07519400000001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84</v>
      </c>
      <c r="T11" s="11" t="s">
        <v>85</v>
      </c>
    </row>
    <row r="12" spans="1:20" ht="15.5" x14ac:dyDescent="0.35">
      <c r="A12" s="9">
        <f>INDEX(Data!A:A,MATCH(MAX(Data!$A:$A),Data!$A:$A,0)-$D12)</f>
        <v>45586</v>
      </c>
      <c r="B12" s="8">
        <f>INDEX(Data!B:B,MATCH(MAX(Data!$A:$A),Data!$A:$A,0)-$D12)</f>
        <v>133.98826600000001</v>
      </c>
      <c r="C12" s="8">
        <f>INDEX(Data!G:G,MATCH(MAX(Data!$A:$A),Data!$A:$A,0)-$D12)</f>
        <v>139.26096699999999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87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45593</v>
      </c>
      <c r="B13" s="8">
        <f>INDEX(Data!B:B,MATCH(MAX(Data!$A:$A),Data!$A:$A,0)-$D13)</f>
        <v>134.413331</v>
      </c>
      <c r="C13" s="8">
        <f>INDEX(Data!G:G,MATCH(MAX(Data!$A:$A),Data!$A:$A,0)-$D13)</f>
        <v>139.709745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45600</v>
      </c>
      <c r="B14" s="8">
        <f>INDEX(Data!B:B,MATCH(MAX(Data!$A:$A),Data!$A:$A,0)-$D14)</f>
        <v>134.410302</v>
      </c>
      <c r="C14" s="8">
        <f>INDEX(Data!G:G,MATCH(MAX(Data!$A:$A),Data!$A:$A,0)-$D14)</f>
        <v>139.84395799999999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25 August 2025</v>
      </c>
      <c r="T14" s="4"/>
    </row>
    <row r="15" spans="1:20" ht="15.5" x14ac:dyDescent="0.35">
      <c r="A15" s="9">
        <f>INDEX(Data!A:A,MATCH(MAX(Data!$A:$A),Data!$A:$A,0)-$D15)</f>
        <v>45607</v>
      </c>
      <c r="B15" s="8">
        <f>INDEX(Data!B:B,MATCH(MAX(Data!$A:$A),Data!$A:$A,0)-$D15)</f>
        <v>134.59466</v>
      </c>
      <c r="C15" s="8">
        <f>INDEX(Data!G:G,MATCH(MAX(Data!$A:$A),Data!$A:$A,0)-$D15)</f>
        <v>140.13422300000002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45614</v>
      </c>
      <c r="B16" s="8">
        <f>INDEX(Data!B:B,MATCH(MAX(Data!$A:$A),Data!$A:$A,0)-$D16)</f>
        <v>134.848432</v>
      </c>
      <c r="C16" s="8">
        <f>INDEX(Data!G:G,MATCH(MAX(Data!$A:$A),Data!$A:$A,0)-$D16)</f>
        <v>140.48737899999998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89</v>
      </c>
      <c r="T16" s="4"/>
    </row>
    <row r="17" spans="1:20" ht="15.5" x14ac:dyDescent="0.35">
      <c r="A17" s="9">
        <f>INDEX(Data!A:A,MATCH(MAX(Data!$A:$A),Data!$A:$A,0)-$D17)</f>
        <v>45621</v>
      </c>
      <c r="B17" s="8">
        <f>INDEX(Data!B:B,MATCH(MAX(Data!$A:$A),Data!$A:$A,0)-$D17)</f>
        <v>135.36596</v>
      </c>
      <c r="C17" s="8">
        <f>INDEX(Data!G:G,MATCH(MAX(Data!$A:$A),Data!$A:$A,0)-$D17)</f>
        <v>141.40484000000001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90</v>
      </c>
    </row>
    <row r="18" spans="1:20" ht="15.5" x14ac:dyDescent="0.35">
      <c r="A18" s="9">
        <f>INDEX(Data!A:A,MATCH(MAX(Data!$A:$A),Data!$A:$A,0)-$D18)</f>
        <v>45628</v>
      </c>
      <c r="B18" s="8">
        <f>INDEX(Data!B:B,MATCH(MAX(Data!$A:$A),Data!$A:$A,0)-$D18)</f>
        <v>135.92584099999999</v>
      </c>
      <c r="C18" s="8">
        <f>INDEX(Data!G:G,MATCH(MAX(Data!$A:$A),Data!$A:$A,0)-$D18)</f>
        <v>142.04014499999997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91</v>
      </c>
    </row>
    <row r="19" spans="1:20" ht="15.5" x14ac:dyDescent="0.35">
      <c r="A19" s="9">
        <f>INDEX(Data!A:A,MATCH(MAX(Data!$A:$A),Data!$A:$A,0)-$D19)</f>
        <v>45635</v>
      </c>
      <c r="B19" s="8">
        <f>INDEX(Data!B:B,MATCH(MAX(Data!$A:$A),Data!$A:$A,0)-$D19)</f>
        <v>136.22645</v>
      </c>
      <c r="C19" s="8">
        <f>INDEX(Data!G:G,MATCH(MAX(Data!$A:$A),Data!$A:$A,0)-$D19)</f>
        <v>142.48728700000001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92</v>
      </c>
    </row>
    <row r="20" spans="1:20" ht="15.5" x14ac:dyDescent="0.35">
      <c r="A20" s="9">
        <f>INDEX(Data!A:A,MATCH(MAX(Data!$A:$A),Data!$A:$A,0)-$D20)</f>
        <v>45642</v>
      </c>
      <c r="B20" s="8">
        <f>INDEX(Data!B:B,MATCH(MAX(Data!$A:$A),Data!$A:$A,0)-$D20)</f>
        <v>136.39128099999999</v>
      </c>
      <c r="C20" s="8">
        <f>INDEX(Data!G:G,MATCH(MAX(Data!$A:$A),Data!$A:$A,0)-$D20)</f>
        <v>142.70911500000003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93</v>
      </c>
    </row>
    <row r="21" spans="1:20" ht="15.5" x14ac:dyDescent="0.35">
      <c r="A21" s="9">
        <f>INDEX(Data!A:A,MATCH(MAX(Data!$A:$A),Data!$A:$A,0)-$D21)</f>
        <v>45649</v>
      </c>
      <c r="B21" s="8">
        <f>INDEX(Data!B:B,MATCH(MAX(Data!$A:$A),Data!$A:$A,0)-$D21)</f>
        <v>136.385029</v>
      </c>
      <c r="C21" s="8">
        <f>INDEX(Data!G:G,MATCH(MAX(Data!$A:$A),Data!$A:$A,0)-$D21)</f>
        <v>142.848073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94</v>
      </c>
    </row>
    <row r="22" spans="1:20" ht="15.5" x14ac:dyDescent="0.35">
      <c r="A22" s="9">
        <f>INDEX(Data!A:A,MATCH(MAX(Data!$A:$A),Data!$A:$A,0)-$D22)</f>
        <v>45656</v>
      </c>
      <c r="B22" s="8">
        <f>INDEX(Data!B:B,MATCH(MAX(Data!$A:$A),Data!$A:$A,0)-$D22)</f>
        <v>136.491308</v>
      </c>
      <c r="C22" s="8">
        <f>INDEX(Data!G:G,MATCH(MAX(Data!$A:$A),Data!$A:$A,0)-$D22)</f>
        <v>142.98101699999998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95</v>
      </c>
    </row>
    <row r="23" spans="1:20" ht="15.5" x14ac:dyDescent="0.35">
      <c r="A23" s="9">
        <f>INDEX(Data!A:A,MATCH(MAX(Data!$A:$A),Data!$A:$A,0)-$D23)</f>
        <v>45663</v>
      </c>
      <c r="B23" s="8">
        <f>INDEX(Data!B:B,MATCH(MAX(Data!$A:$A),Data!$A:$A,0)-$D23)</f>
        <v>136.60324699999998</v>
      </c>
      <c r="C23" s="8">
        <f>INDEX(Data!G:G,MATCH(MAX(Data!$A:$A),Data!$A:$A,0)-$D23)</f>
        <v>143.295242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96</v>
      </c>
    </row>
    <row r="24" spans="1:20" ht="15.5" x14ac:dyDescent="0.35">
      <c r="A24" s="9">
        <f>INDEX(Data!A:A,MATCH(MAX(Data!$A:$A),Data!$A:$A,0)-$D24)</f>
        <v>45670</v>
      </c>
      <c r="B24" s="8">
        <f>INDEX(Data!B:B,MATCH(MAX(Data!$A:$A),Data!$A:$A,0)-$D24)</f>
        <v>136.509985</v>
      </c>
      <c r="C24" s="8">
        <f>INDEX(Data!G:G,MATCH(MAX(Data!$A:$A),Data!$A:$A,0)-$D24)</f>
        <v>143.32843099999999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97</v>
      </c>
    </row>
    <row r="25" spans="1:20" ht="15.5" x14ac:dyDescent="0.35">
      <c r="A25" s="9">
        <f>INDEX(Data!A:A,MATCH(MAX(Data!$A:$A),Data!$A:$A,0)-$D25)</f>
        <v>45677</v>
      </c>
      <c r="B25" s="8">
        <f>INDEX(Data!B:B,MATCH(MAX(Data!$A:$A),Data!$A:$A,0)-$D25)</f>
        <v>136.96904999999998</v>
      </c>
      <c r="C25" s="8">
        <f>INDEX(Data!G:G,MATCH(MAX(Data!$A:$A),Data!$A:$A,0)-$D25)</f>
        <v>144.26750099999998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98</v>
      </c>
    </row>
    <row r="26" spans="1:20" ht="15.5" x14ac:dyDescent="0.35">
      <c r="A26" s="9">
        <f>INDEX(Data!A:A,MATCH(MAX(Data!$A:$A),Data!$A:$A,0)-$D26)</f>
        <v>45684</v>
      </c>
      <c r="B26" s="8">
        <f>INDEX(Data!B:B,MATCH(MAX(Data!$A:$A),Data!$A:$A,0)-$D26)</f>
        <v>138.36296499999997</v>
      </c>
      <c r="C26" s="8">
        <f>INDEX(Data!G:G,MATCH(MAX(Data!$A:$A),Data!$A:$A,0)-$D26)</f>
        <v>145.574793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99</v>
      </c>
    </row>
    <row r="27" spans="1:20" ht="15.5" x14ac:dyDescent="0.35">
      <c r="A27" s="9">
        <f>INDEX(Data!A:A,MATCH(MAX(Data!$A:$A),Data!$A:$A,0)-$D27)</f>
        <v>45691</v>
      </c>
      <c r="B27" s="8">
        <f>INDEX(Data!B:B,MATCH(MAX(Data!$A:$A),Data!$A:$A,0)-$D27)</f>
        <v>138.741411</v>
      </c>
      <c r="C27" s="8">
        <f>INDEX(Data!G:G,MATCH(MAX(Data!$A:$A),Data!$A:$A,0)-$D27)</f>
        <v>146.13087400000001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100</v>
      </c>
    </row>
    <row r="28" spans="1:20" ht="15.5" x14ac:dyDescent="0.35">
      <c r="A28" s="9">
        <f>INDEX(Data!A:A,MATCH(MAX(Data!$A:$A),Data!$A:$A,0)-$D28)</f>
        <v>45698</v>
      </c>
      <c r="B28" s="8">
        <f>INDEX(Data!B:B,MATCH(MAX(Data!$A:$A),Data!$A:$A,0)-$D28)</f>
        <v>139.021659</v>
      </c>
      <c r="C28" s="8">
        <f>INDEX(Data!G:G,MATCH(MAX(Data!$A:$A),Data!$A:$A,0)-$D28)</f>
        <v>146.29333200000002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101</v>
      </c>
    </row>
    <row r="29" spans="1:20" ht="15.5" x14ac:dyDescent="0.35">
      <c r="A29" s="9">
        <f>INDEX(Data!A:A,MATCH(MAX(Data!$A:$A),Data!$A:$A,0)-$D29)</f>
        <v>45705</v>
      </c>
      <c r="B29" s="8">
        <f>INDEX(Data!B:B,MATCH(MAX(Data!$A:$A),Data!$A:$A,0)-$D29)</f>
        <v>139.217579</v>
      </c>
      <c r="C29" s="8">
        <f>INDEX(Data!G:G,MATCH(MAX(Data!$A:$A),Data!$A:$A,0)-$D29)</f>
        <v>146.44771800000001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45712</v>
      </c>
      <c r="B30" s="8">
        <f>INDEX(Data!B:B,MATCH(MAX(Data!$A:$A),Data!$A:$A,0)-$D30)</f>
        <v>139.62223799999998</v>
      </c>
      <c r="C30" s="8">
        <f>INDEX(Data!G:G,MATCH(MAX(Data!$A:$A),Data!$A:$A,0)-$D30)</f>
        <v>146.82192700000002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45719</v>
      </c>
      <c r="B31" s="8">
        <f>INDEX(Data!B:B,MATCH(MAX(Data!$A:$A),Data!$A:$A,0)-$D31)</f>
        <v>139.612483</v>
      </c>
      <c r="C31" s="8">
        <f>INDEX(Data!G:G,MATCH(MAX(Data!$A:$A),Data!$A:$A,0)-$D31)</f>
        <v>146.884027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45726</v>
      </c>
      <c r="B32" s="8">
        <f>INDEX(Data!B:B,MATCH(MAX(Data!$A:$A),Data!$A:$A,0)-$D32)</f>
        <v>139.41696999999999</v>
      </c>
      <c r="C32" s="8">
        <f>INDEX(Data!G:G,MATCH(MAX(Data!$A:$A),Data!$A:$A,0)-$D32)</f>
        <v>146.57529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45733</v>
      </c>
      <c r="B33" s="8">
        <f>INDEX(Data!B:B,MATCH(MAX(Data!$A:$A),Data!$A:$A,0)-$D33)</f>
        <v>137.971654</v>
      </c>
      <c r="C33" s="8">
        <f>INDEX(Data!G:G,MATCH(MAX(Data!$A:$A),Data!$A:$A,0)-$D33)</f>
        <v>145.38482700000003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45740</v>
      </c>
      <c r="B34" s="8">
        <f>INDEX(Data!B:B,MATCH(MAX(Data!$A:$A),Data!$A:$A,0)-$D34)</f>
        <v>135.607957</v>
      </c>
      <c r="C34" s="8">
        <f>INDEX(Data!G:G,MATCH(MAX(Data!$A:$A),Data!$A:$A,0)-$D34)</f>
        <v>143.07308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45747</v>
      </c>
      <c r="B35" s="8">
        <f>INDEX(Data!B:B,MATCH(MAX(Data!$A:$A),Data!$A:$A,0)-$D35)</f>
        <v>134.907432</v>
      </c>
      <c r="C35" s="8">
        <f>INDEX(Data!G:G,MATCH(MAX(Data!$A:$A),Data!$A:$A,0)-$D35)</f>
        <v>142.255009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45754</v>
      </c>
      <c r="B36" s="8">
        <f>INDEX(Data!B:B,MATCH(MAX(Data!$A:$A),Data!$A:$A,0)-$D36)</f>
        <v>135.24951899999999</v>
      </c>
      <c r="C36" s="8">
        <f>INDEX(Data!G:G,MATCH(MAX(Data!$A:$A),Data!$A:$A,0)-$D36)</f>
        <v>142.54169199999998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45761</v>
      </c>
      <c r="B37" s="8">
        <f>INDEX(Data!B:B,MATCH(MAX(Data!$A:$A),Data!$A:$A,0)-$D37)</f>
        <v>134.847714</v>
      </c>
      <c r="C37" s="8">
        <f>INDEX(Data!G:G,MATCH(MAX(Data!$A:$A),Data!$A:$A,0)-$D37)</f>
        <v>141.97461799999999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45768</v>
      </c>
      <c r="B38" s="8">
        <f>INDEX(Data!B:B,MATCH(MAX(Data!$A:$A),Data!$A:$A,0)-$D38)</f>
        <v>134.26116099999999</v>
      </c>
      <c r="C38" s="8">
        <f>INDEX(Data!G:G,MATCH(MAX(Data!$A:$A),Data!$A:$A,0)-$D38)</f>
        <v>141.44217399999999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45775</v>
      </c>
      <c r="B39" s="8">
        <f>INDEX(Data!B:B,MATCH(MAX(Data!$A:$A),Data!$A:$A,0)-$D39)</f>
        <v>133.8357</v>
      </c>
      <c r="C39" s="8">
        <f>INDEX(Data!G:G,MATCH(MAX(Data!$A:$A),Data!$A:$A,0)-$D39)</f>
        <v>140.81097600000001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45782</v>
      </c>
      <c r="B40" s="8">
        <f>INDEX(Data!B:B,MATCH(MAX(Data!$A:$A),Data!$A:$A,0)-$D40)</f>
        <v>133.18171299999997</v>
      </c>
      <c r="C40" s="8">
        <f>INDEX(Data!G:G,MATCH(MAX(Data!$A:$A),Data!$A:$A,0)-$D40)</f>
        <v>140.05547999999999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45789</v>
      </c>
      <c r="B41" s="8">
        <f>INDEX(Data!B:B,MATCH(MAX(Data!$A:$A),Data!$A:$A,0)-$D41)</f>
        <v>132.31878399999999</v>
      </c>
      <c r="C41" s="8">
        <f>INDEX(Data!G:G,MATCH(MAX(Data!$A:$A),Data!$A:$A,0)-$D41)</f>
        <v>139.19787699999998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45796</v>
      </c>
      <c r="B42" s="8">
        <f>INDEX(Data!B:B,MATCH(MAX(Data!$A:$A),Data!$A:$A,0)-$D42)</f>
        <v>132.074648</v>
      </c>
      <c r="C42" s="8">
        <f>INDEX(Data!G:G,MATCH(MAX(Data!$A:$A),Data!$A:$A,0)-$D42)</f>
        <v>138.57350100000002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45803</v>
      </c>
      <c r="B43" s="8">
        <f>INDEX(Data!B:B,MATCH(MAX(Data!$A:$A),Data!$A:$A,0)-$D43)</f>
        <v>131.99</v>
      </c>
      <c r="C43" s="8">
        <f>INDEX(Data!G:G,MATCH(MAX(Data!$A:$A),Data!$A:$A,0)-$D43)</f>
        <v>138.37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45810</v>
      </c>
      <c r="B44" s="8">
        <f>INDEX(Data!B:B,MATCH(MAX(Data!$A:$A),Data!$A:$A,0)-$D44)</f>
        <v>131.45446399999997</v>
      </c>
      <c r="C44" s="8">
        <f>INDEX(Data!G:G,MATCH(MAX(Data!$A:$A),Data!$A:$A,0)-$D44)</f>
        <v>138.08744300000001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45817</v>
      </c>
      <c r="B45" s="8">
        <f>INDEX(Data!B:B,MATCH(MAX(Data!$A:$A),Data!$A:$A,0)-$D45)</f>
        <v>131.347556</v>
      </c>
      <c r="C45" s="8">
        <f>INDEX(Data!G:G,MATCH(MAX(Data!$A:$A),Data!$A:$A,0)-$D45)</f>
        <v>137.53903200000002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45824</v>
      </c>
      <c r="B46" s="8">
        <f>INDEX(Data!B:B,MATCH(MAX(Data!$A:$A),Data!$A:$A,0)-$D46)</f>
        <v>131.39140800000001</v>
      </c>
      <c r="C46" s="8">
        <f>INDEX(Data!G:G,MATCH(MAX(Data!$A:$A),Data!$A:$A,0)-$D46)</f>
        <v>137.542314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45831</v>
      </c>
      <c r="B47" s="8">
        <f>INDEX(Data!B:B,MATCH(MAX(Data!$A:$A),Data!$A:$A,0)-$D47)</f>
        <v>132.33000000000001</v>
      </c>
      <c r="C47" s="8">
        <f>INDEX(Data!G:G,MATCH(MAX(Data!$A:$A),Data!$A:$A,0)-$D47)</f>
        <v>139.03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45838</v>
      </c>
      <c r="B48" s="8">
        <f>INDEX(Data!B:B,MATCH(MAX(Data!$A:$A),Data!$A:$A,0)-$D48)</f>
        <v>132.95441300000002</v>
      </c>
      <c r="C48" s="8">
        <f>INDEX(Data!G:G,MATCH(MAX(Data!$A:$A),Data!$A:$A,0)-$D48)</f>
        <v>140.26409099999998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45845</v>
      </c>
      <c r="B49" s="8">
        <f>INDEX(Data!B:B,MATCH(MAX(Data!$A:$A),Data!$A:$A,0)-$D49)</f>
        <v>133.18821600000001</v>
      </c>
      <c r="C49" s="8">
        <f>INDEX(Data!G:G,MATCH(MAX(Data!$A:$A),Data!$A:$A,0)-$D49)</f>
        <v>140.57684799999998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45852</v>
      </c>
      <c r="B50" s="8">
        <f>INDEX(Data!B:B,MATCH(MAX(Data!$A:$A),Data!$A:$A,0)-$D50)</f>
        <v>133.94999999999999</v>
      </c>
      <c r="C50" s="8">
        <f>INDEX(Data!G:G,MATCH(MAX(Data!$A:$A),Data!$A:$A,0)-$D50)</f>
        <v>141.1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45859</v>
      </c>
      <c r="B51" s="8">
        <f>INDEX(Data!B:B,MATCH(MAX(Data!$A:$A),Data!$A:$A,0)-$D51)</f>
        <v>134.09445300000002</v>
      </c>
      <c r="C51" s="8">
        <f>INDEX(Data!G:G,MATCH(MAX(Data!$A:$A),Data!$A:$A,0)-$D51)</f>
        <v>141.850977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45866</v>
      </c>
      <c r="B52" s="8">
        <f>INDEX(Data!B:B,MATCH(MAX(Data!$A:$A),Data!$A:$A,0)-$D52)</f>
        <v>134.24</v>
      </c>
      <c r="C52" s="8">
        <f>INDEX(Data!G:G,MATCH(MAX(Data!$A:$A),Data!$A:$A,0)-$D52)</f>
        <v>142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45873</v>
      </c>
      <c r="B53" s="8">
        <f>INDEX(Data!B:B,MATCH(MAX(Data!$A:$A),Data!$A:$A,0)-$D53)</f>
        <v>134.30000000000001</v>
      </c>
      <c r="C53" s="8">
        <f>INDEX(Data!G:G,MATCH(MAX(Data!$A:$A),Data!$A:$A,0)-$D53)</f>
        <v>142.13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45880</v>
      </c>
      <c r="B54" s="8">
        <f>INDEX(Data!B:B,MATCH(MAX(Data!$A:$A),Data!$A:$A,0)-$D54)</f>
        <v>134.38999999999999</v>
      </c>
      <c r="C54" s="8">
        <f>INDEX(Data!G:G,MATCH(MAX(Data!$A:$A),Data!$A:$A,0)-$D54)</f>
        <v>142.49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45887</v>
      </c>
      <c r="B55" s="8">
        <f>INDEX(Data!B:B,MATCH(MAX(Data!$A:$A),Data!$A:$A,0)-$D55)</f>
        <v>134.30053199999998</v>
      </c>
      <c r="C55" s="8">
        <f>INDEX(Data!G:G,MATCH(MAX(Data!$A:$A),Data!$A:$A,0)-$D55)</f>
        <v>142.49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45894</v>
      </c>
      <c r="B56" s="8">
        <f>INDEX(Data!B:B,MATCH(MAX(Data!$A:$A),Data!$A:$A,0)-$D56)</f>
        <v>133.91</v>
      </c>
      <c r="C56" s="8">
        <f>INDEX(Data!G:G,MATCH(MAX(Data!$A:$A),Data!$A:$A,0)-$D56)</f>
        <v>141.91999999999999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143.79533700000002</v>
      </c>
      <c r="I627" s="8">
        <f>IF(AND(ISNUMBER(Data!G1079),ISNUMBER(I626)),Data!G1079,NA())</f>
        <v>152.00577899999999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141.51442700000001</v>
      </c>
      <c r="I628" s="8">
        <f>IF(AND(ISNUMBER(Data!G1080),ISNUMBER(I627)),Data!G1080,NA())</f>
        <v>150.37846099999999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140.325402</v>
      </c>
      <c r="I629" s="8">
        <f>IF(AND(ISNUMBER(Data!G1081),ISNUMBER(I628)),Data!G1081,NA())</f>
        <v>149.235826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140.77874599999998</v>
      </c>
      <c r="I630" s="8">
        <f>IF(AND(ISNUMBER(Data!G1082),ISNUMBER(I629)),Data!G1082,NA())</f>
        <v>148.66493400000002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139.71920299999999</v>
      </c>
      <c r="I631" s="8">
        <f>IF(AND(ISNUMBER(Data!G1083),ISNUMBER(I630)),Data!G1083,NA())</f>
        <v>148.212366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139.48575999999997</v>
      </c>
      <c r="I632" s="8">
        <f>IF(AND(ISNUMBER(Data!G1084),ISNUMBER(I631)),Data!G1084,NA())</f>
        <v>147.92895900000002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139.38785799999999</v>
      </c>
      <c r="I633" s="8">
        <f>IF(AND(ISNUMBER(Data!G1085),ISNUMBER(I632)),Data!G1085,NA())</f>
        <v>147.95832799999999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139.90865399999998</v>
      </c>
      <c r="I634" s="8">
        <f>IF(AND(ISNUMBER(Data!G1086),ISNUMBER(I633)),Data!G1086,NA())</f>
        <v>148.55655999999999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140.54664299999999</v>
      </c>
      <c r="I635" s="8">
        <f>IF(AND(ISNUMBER(Data!G1087),ISNUMBER(I634)),Data!G1087,NA())</f>
        <v>149.354702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141.27642899999998</v>
      </c>
      <c r="I636" s="8">
        <f>IF(AND(ISNUMBER(Data!G1088),ISNUMBER(I635)),Data!G1088,NA())</f>
        <v>150.27635899999999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142.859272</v>
      </c>
      <c r="I637" s="8">
        <f>IF(AND(ISNUMBER(Data!G1089),ISNUMBER(I636)),Data!G1089,NA())</f>
        <v>152.07956000000001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143.96110000000002</v>
      </c>
      <c r="I638" s="8">
        <f>IF(AND(ISNUMBER(Data!G1090),ISNUMBER(I637)),Data!G1090,NA())</f>
        <v>153.29074700000001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144.69928100000001</v>
      </c>
      <c r="I640" s="8">
        <f>IF(AND(ISNUMBER(Data!G1092),ISNUMBER(I639)),Data!G1092,NA())</f>
        <v>154.29267800000002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144.73367199999998</v>
      </c>
      <c r="I641" s="8">
        <f>IF(AND(ISNUMBER(Data!G1093),ISNUMBER(I640)),Data!G1093,NA())</f>
        <v>153.80557499999998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145.05787199999997</v>
      </c>
      <c r="I642" s="8">
        <f>IF(AND(ISNUMBER(Data!G1094),ISNUMBER(I641)),Data!G1094,NA())</f>
        <v>153.89622499999999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148.48649800000001</v>
      </c>
      <c r="I645" s="8">
        <f>IF(AND(ISNUMBER(Data!G1097),ISNUMBER(I644)),Data!G1097,NA())</f>
        <v>157.45900800000001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149.21421899999999</v>
      </c>
      <c r="I646" s="8">
        <f>IF(AND(ISNUMBER(Data!G1098),ISNUMBER(I645)),Data!G1098,NA())</f>
        <v>157.982561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149.544085</v>
      </c>
      <c r="I648" s="8">
        <f>IF(AND(ISNUMBER(Data!G1100),ISNUMBER(I647)),Data!G1100,NA())</f>
        <v>157.63794300000001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149.23194899999999</v>
      </c>
      <c r="I649" s="8">
        <f>IF(AND(ISNUMBER(Data!G1101),ISNUMBER(I648)),Data!G1101,NA())</f>
        <v>157.08067699999998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148.83242899999999</v>
      </c>
      <c r="I650" s="8">
        <f>IF(AND(ISNUMBER(Data!G1102),ISNUMBER(I649)),Data!G1102,NA())</f>
        <v>156.211288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147.64592100000002</v>
      </c>
      <c r="I651" s="8">
        <f>IF(AND(ISNUMBER(Data!G1103),ISNUMBER(I650)),Data!G1103,NA())</f>
        <v>154.304439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147.26555999999999</v>
      </c>
      <c r="I652" s="8">
        <f>IF(AND(ISNUMBER(Data!G1104),ISNUMBER(I651)),Data!G1104,NA())</f>
        <v>153.26176600000002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144.44523700000002</v>
      </c>
      <c r="I657" s="8">
        <f>IF(AND(ISNUMBER(Data!G1109),ISNUMBER(I656)),Data!G1109,NA())</f>
        <v>150.39364499999999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143.42443</v>
      </c>
      <c r="I661" s="8">
        <f>IF(AND(ISNUMBER(Data!G1113),ISNUMBER(I660)),Data!G1113,NA())</f>
        <v>149.09860000000003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136.491308</v>
      </c>
      <c r="I682" s="8">
        <f>IF(AND(ISNUMBER(Data!G1134),ISNUMBER(I681)),Data!G1134,NA())</f>
        <v>142.98101699999998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136.60324699999998</v>
      </c>
      <c r="I683" s="8">
        <f>IF(AND(ISNUMBER(Data!G1135),ISNUMBER(I682)),Data!G1135,NA())</f>
        <v>143.295242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136.509985</v>
      </c>
      <c r="I684" s="8">
        <f>IF(AND(ISNUMBER(Data!G1136),ISNUMBER(I683)),Data!G1136,NA())</f>
        <v>143.32843099999999</v>
      </c>
    </row>
    <row r="685" spans="7:9" ht="15.5" x14ac:dyDescent="0.35">
      <c r="G685" s="9">
        <f>IF(AND(ISNUMBER(Data!A1137),ISNUMBER(G684)),Data!A1137,NA())</f>
        <v>45677</v>
      </c>
      <c r="H685" s="8">
        <f>IF(AND(ISNUMBER(Data!B1137),ISNUMBER(H684)),Data!B1137,NA())</f>
        <v>136.96904999999998</v>
      </c>
      <c r="I685" s="8">
        <f>IF(AND(ISNUMBER(Data!G1137),ISNUMBER(I684)),Data!G1137,NA())</f>
        <v>144.26750099999998</v>
      </c>
    </row>
    <row r="686" spans="7:9" ht="15.5" x14ac:dyDescent="0.35">
      <c r="G686" s="9">
        <f>IF(AND(ISNUMBER(Data!A1138),ISNUMBER(G685)),Data!A1138,NA())</f>
        <v>45684</v>
      </c>
      <c r="H686" s="8">
        <f>IF(AND(ISNUMBER(Data!B1138),ISNUMBER(H685)),Data!B1138,NA())</f>
        <v>138.36296499999997</v>
      </c>
      <c r="I686" s="8">
        <f>IF(AND(ISNUMBER(Data!G1138),ISNUMBER(I685)),Data!G1138,NA())</f>
        <v>145.574793</v>
      </c>
    </row>
    <row r="687" spans="7:9" ht="15.5" x14ac:dyDescent="0.35">
      <c r="G687" s="9">
        <f>IF(AND(ISNUMBER(Data!A1139),ISNUMBER(G686)),Data!A1139,NA())</f>
        <v>45691</v>
      </c>
      <c r="H687" s="8">
        <f>IF(AND(ISNUMBER(Data!B1139),ISNUMBER(H686)),Data!B1139,NA())</f>
        <v>138.741411</v>
      </c>
      <c r="I687" s="8">
        <f>IF(AND(ISNUMBER(Data!G1139),ISNUMBER(I686)),Data!G1139,NA())</f>
        <v>146.13087400000001</v>
      </c>
    </row>
    <row r="688" spans="7:9" ht="15.5" x14ac:dyDescent="0.35">
      <c r="G688" s="9">
        <f>IF(AND(ISNUMBER(Data!A1140),ISNUMBER(G687)),Data!A1140,NA())</f>
        <v>45698</v>
      </c>
      <c r="H688" s="8">
        <f>IF(AND(ISNUMBER(Data!B1140),ISNUMBER(H687)),Data!B1140,NA())</f>
        <v>139.021659</v>
      </c>
      <c r="I688" s="8">
        <f>IF(AND(ISNUMBER(Data!G1140),ISNUMBER(I687)),Data!G1140,NA())</f>
        <v>146.29333200000002</v>
      </c>
    </row>
    <row r="689" spans="7:9" ht="15.5" x14ac:dyDescent="0.35">
      <c r="G689" s="9">
        <f>IF(AND(ISNUMBER(Data!A1141),ISNUMBER(G688)),Data!A1141,NA())</f>
        <v>45705</v>
      </c>
      <c r="H689" s="8">
        <f>IF(AND(ISNUMBER(Data!B1141),ISNUMBER(H688)),Data!B1141,NA())</f>
        <v>139.217579</v>
      </c>
      <c r="I689" s="8">
        <f>IF(AND(ISNUMBER(Data!G1141),ISNUMBER(I688)),Data!G1141,NA())</f>
        <v>146.44771800000001</v>
      </c>
    </row>
    <row r="690" spans="7:9" ht="15.5" x14ac:dyDescent="0.35">
      <c r="G690" s="9">
        <f>IF(AND(ISNUMBER(Data!A1142),ISNUMBER(G689)),Data!A1142,NA())</f>
        <v>45712</v>
      </c>
      <c r="H690" s="8">
        <f>IF(AND(ISNUMBER(Data!B1142),ISNUMBER(H689)),Data!B1142,NA())</f>
        <v>139.62223799999998</v>
      </c>
      <c r="I690" s="8">
        <f>IF(AND(ISNUMBER(Data!G1142),ISNUMBER(I689)),Data!G1142,NA())</f>
        <v>146.82192700000002</v>
      </c>
    </row>
    <row r="691" spans="7:9" ht="15.5" x14ac:dyDescent="0.35">
      <c r="G691" s="9">
        <f>IF(AND(ISNUMBER(Data!A1143),ISNUMBER(G690)),Data!A1143,NA())</f>
        <v>45719</v>
      </c>
      <c r="H691" s="8">
        <f>IF(AND(ISNUMBER(Data!B1143),ISNUMBER(H690)),Data!B1143,NA())</f>
        <v>139.612483</v>
      </c>
      <c r="I691" s="8">
        <f>IF(AND(ISNUMBER(Data!G1143),ISNUMBER(I690)),Data!G1143,NA())</f>
        <v>146.884027</v>
      </c>
    </row>
    <row r="692" spans="7:9" ht="15.5" x14ac:dyDescent="0.35">
      <c r="G692" s="9">
        <f>IF(AND(ISNUMBER(Data!A1144),ISNUMBER(G691)),Data!A1144,NA())</f>
        <v>45726</v>
      </c>
      <c r="H692" s="8">
        <f>IF(AND(ISNUMBER(Data!B1144),ISNUMBER(H691)),Data!B1144,NA())</f>
        <v>139.41696999999999</v>
      </c>
      <c r="I692" s="8">
        <f>IF(AND(ISNUMBER(Data!G1144),ISNUMBER(I691)),Data!G1144,NA())</f>
        <v>146.57529</v>
      </c>
    </row>
    <row r="693" spans="7:9" ht="15.5" x14ac:dyDescent="0.35">
      <c r="G693" s="9">
        <f>IF(AND(ISNUMBER(Data!A1145),ISNUMBER(G692)),Data!A1145,NA())</f>
        <v>45733</v>
      </c>
      <c r="H693" s="8">
        <f>IF(AND(ISNUMBER(Data!B1145),ISNUMBER(H692)),Data!B1145,NA())</f>
        <v>137.971654</v>
      </c>
      <c r="I693" s="8">
        <f>IF(AND(ISNUMBER(Data!G1145),ISNUMBER(I692)),Data!G1145,NA())</f>
        <v>145.38482700000003</v>
      </c>
    </row>
    <row r="694" spans="7:9" ht="15.5" x14ac:dyDescent="0.35">
      <c r="G694" s="9">
        <f>IF(AND(ISNUMBER(Data!A1146),ISNUMBER(G693)),Data!A1146,NA())</f>
        <v>45740</v>
      </c>
      <c r="H694" s="8">
        <f>IF(AND(ISNUMBER(Data!B1146),ISNUMBER(H693)),Data!B1146,NA())</f>
        <v>135.607957</v>
      </c>
      <c r="I694" s="8">
        <f>IF(AND(ISNUMBER(Data!G1146),ISNUMBER(I693)),Data!G1146,NA())</f>
        <v>143.07308</v>
      </c>
    </row>
    <row r="695" spans="7:9" ht="15.5" x14ac:dyDescent="0.35">
      <c r="G695" s="9">
        <f>IF(AND(ISNUMBER(Data!A1147),ISNUMBER(G694)),Data!A1147,NA())</f>
        <v>45747</v>
      </c>
      <c r="H695" s="8">
        <f>IF(AND(ISNUMBER(Data!B1147),ISNUMBER(H694)),Data!B1147,NA())</f>
        <v>134.907432</v>
      </c>
      <c r="I695" s="8">
        <f>IF(AND(ISNUMBER(Data!G1147),ISNUMBER(I694)),Data!G1147,NA())</f>
        <v>142.255009</v>
      </c>
    </row>
    <row r="696" spans="7:9" ht="15.5" x14ac:dyDescent="0.35">
      <c r="G696" s="9">
        <f>IF(AND(ISNUMBER(Data!A1148),ISNUMBER(G695)),Data!A1148,NA())</f>
        <v>45754</v>
      </c>
      <c r="H696" s="8">
        <f>IF(AND(ISNUMBER(Data!B1148),ISNUMBER(H695)),Data!B1148,NA())</f>
        <v>135.24951899999999</v>
      </c>
      <c r="I696" s="8">
        <f>IF(AND(ISNUMBER(Data!G1148),ISNUMBER(I695)),Data!G1148,NA())</f>
        <v>142.54169199999998</v>
      </c>
    </row>
    <row r="697" spans="7:9" ht="15.5" x14ac:dyDescent="0.35">
      <c r="G697" s="9">
        <f>IF(AND(ISNUMBER(Data!A1149),ISNUMBER(G696)),Data!A1149,NA())</f>
        <v>45761</v>
      </c>
      <c r="H697" s="8">
        <f>IF(AND(ISNUMBER(Data!B1149),ISNUMBER(H696)),Data!B1149,NA())</f>
        <v>134.847714</v>
      </c>
      <c r="I697" s="8">
        <f>IF(AND(ISNUMBER(Data!G1149),ISNUMBER(I696)),Data!G1149,NA())</f>
        <v>141.97461799999999</v>
      </c>
    </row>
    <row r="698" spans="7:9" ht="15.5" x14ac:dyDescent="0.35">
      <c r="G698" s="9">
        <f>IF(AND(ISNUMBER(Data!A1150),ISNUMBER(G697)),Data!A1150,NA())</f>
        <v>45768</v>
      </c>
      <c r="H698" s="8">
        <f>IF(AND(ISNUMBER(Data!B1150),ISNUMBER(H697)),Data!B1150,NA())</f>
        <v>134.26116099999999</v>
      </c>
      <c r="I698" s="8">
        <f>IF(AND(ISNUMBER(Data!G1150),ISNUMBER(I697)),Data!G1150,NA())</f>
        <v>141.44217399999999</v>
      </c>
    </row>
    <row r="699" spans="7:9" ht="15.5" x14ac:dyDescent="0.35">
      <c r="G699" s="9">
        <f>IF(AND(ISNUMBER(Data!A1151),ISNUMBER(G698)),Data!A1151,NA())</f>
        <v>45775</v>
      </c>
      <c r="H699" s="8">
        <f>IF(AND(ISNUMBER(Data!B1151),ISNUMBER(H698)),Data!B1151,NA())</f>
        <v>133.8357</v>
      </c>
      <c r="I699" s="8">
        <f>IF(AND(ISNUMBER(Data!G1151),ISNUMBER(I698)),Data!G1151,NA())</f>
        <v>140.81097600000001</v>
      </c>
    </row>
    <row r="700" spans="7:9" ht="15.5" x14ac:dyDescent="0.35">
      <c r="G700" s="9">
        <f>IF(AND(ISNUMBER(Data!A1152),ISNUMBER(G699)),Data!A1152,NA())</f>
        <v>45782</v>
      </c>
      <c r="H700" s="8">
        <f>IF(AND(ISNUMBER(Data!B1152),ISNUMBER(H699)),Data!B1152,NA())</f>
        <v>133.18171299999997</v>
      </c>
      <c r="I700" s="8">
        <f>IF(AND(ISNUMBER(Data!G1152),ISNUMBER(I699)),Data!G1152,NA())</f>
        <v>140.05547999999999</v>
      </c>
    </row>
    <row r="701" spans="7:9" ht="15.5" x14ac:dyDescent="0.35">
      <c r="G701" s="9">
        <f>IF(AND(ISNUMBER(Data!A1153),ISNUMBER(G700)),Data!A1153,NA())</f>
        <v>45789</v>
      </c>
      <c r="H701" s="8">
        <f>IF(AND(ISNUMBER(Data!B1153),ISNUMBER(H700)),Data!B1153,NA())</f>
        <v>132.31878399999999</v>
      </c>
      <c r="I701" s="8">
        <f>IF(AND(ISNUMBER(Data!G1153),ISNUMBER(I700)),Data!G1153,NA())</f>
        <v>139.19787699999998</v>
      </c>
    </row>
    <row r="702" spans="7:9" ht="15.5" x14ac:dyDescent="0.35">
      <c r="G702" s="9">
        <f>IF(AND(ISNUMBER(Data!A1154),ISNUMBER(G701)),Data!A1154,NA())</f>
        <v>45796</v>
      </c>
      <c r="H702" s="8">
        <f>IF(AND(ISNUMBER(Data!B1154),ISNUMBER(H701)),Data!B1154,NA())</f>
        <v>132.074648</v>
      </c>
      <c r="I702" s="8">
        <f>IF(AND(ISNUMBER(Data!G1154),ISNUMBER(I701)),Data!G1154,NA())</f>
        <v>138.57350100000002</v>
      </c>
    </row>
    <row r="703" spans="7:9" ht="15.5" x14ac:dyDescent="0.35">
      <c r="G703" s="9">
        <f>IF(AND(ISNUMBER(Data!A1155),ISNUMBER(G702)),Data!A1155,NA())</f>
        <v>45803</v>
      </c>
      <c r="H703" s="8">
        <f>IF(AND(ISNUMBER(Data!B1155),ISNUMBER(H702)),Data!B1155,NA())</f>
        <v>131.99</v>
      </c>
      <c r="I703" s="8">
        <f>IF(AND(ISNUMBER(Data!G1155),ISNUMBER(I702)),Data!G1155,NA())</f>
        <v>138.37</v>
      </c>
    </row>
    <row r="704" spans="7:9" ht="15.5" x14ac:dyDescent="0.35">
      <c r="G704" s="9">
        <f>IF(AND(ISNUMBER(Data!A1156),ISNUMBER(G703)),Data!A1156,NA())</f>
        <v>45810</v>
      </c>
      <c r="H704" s="8">
        <f>IF(AND(ISNUMBER(Data!B1156),ISNUMBER(H703)),Data!B1156,NA())</f>
        <v>131.45446399999997</v>
      </c>
      <c r="I704" s="8">
        <f>IF(AND(ISNUMBER(Data!G1156),ISNUMBER(I703)),Data!G1156,NA())</f>
        <v>138.08744300000001</v>
      </c>
    </row>
    <row r="705" spans="7:9" ht="15.5" x14ac:dyDescent="0.35">
      <c r="G705" s="9">
        <f>IF(AND(ISNUMBER(Data!A1157),ISNUMBER(G704)),Data!A1157,NA())</f>
        <v>45817</v>
      </c>
      <c r="H705" s="8">
        <f>IF(AND(ISNUMBER(Data!B1157),ISNUMBER(H704)),Data!B1157,NA())</f>
        <v>131.347556</v>
      </c>
      <c r="I705" s="8">
        <f>IF(AND(ISNUMBER(Data!G1157),ISNUMBER(I704)),Data!G1157,NA())</f>
        <v>137.53903200000002</v>
      </c>
    </row>
    <row r="706" spans="7:9" ht="15.5" x14ac:dyDescent="0.35">
      <c r="G706" s="9">
        <f>IF(AND(ISNUMBER(Data!A1158),ISNUMBER(G705)),Data!A1158,NA())</f>
        <v>45824</v>
      </c>
      <c r="H706" s="8">
        <f>IF(AND(ISNUMBER(Data!B1158),ISNUMBER(H705)),Data!B1158,NA())</f>
        <v>131.39140800000001</v>
      </c>
      <c r="I706" s="8">
        <f>IF(AND(ISNUMBER(Data!G1158),ISNUMBER(I705)),Data!G1158,NA())</f>
        <v>137.542314</v>
      </c>
    </row>
    <row r="707" spans="7:9" ht="15.5" x14ac:dyDescent="0.35">
      <c r="G707" s="9">
        <f>IF(AND(ISNUMBER(Data!A1159),ISNUMBER(G706)),Data!A1159,NA())</f>
        <v>45831</v>
      </c>
      <c r="H707" s="8">
        <f>IF(AND(ISNUMBER(Data!B1159),ISNUMBER(H706)),Data!B1159,NA())</f>
        <v>132.33000000000001</v>
      </c>
      <c r="I707" s="8">
        <f>IF(AND(ISNUMBER(Data!G1159),ISNUMBER(I706)),Data!G1159,NA())</f>
        <v>139.03</v>
      </c>
    </row>
    <row r="708" spans="7:9" ht="15.5" x14ac:dyDescent="0.35">
      <c r="G708" s="9">
        <f>IF(AND(ISNUMBER(Data!A1160),ISNUMBER(G707)),Data!A1160,NA())</f>
        <v>45838</v>
      </c>
      <c r="H708" s="8">
        <f>IF(AND(ISNUMBER(Data!B1160),ISNUMBER(H707)),Data!B1160,NA())</f>
        <v>132.95441300000002</v>
      </c>
      <c r="I708" s="8">
        <f>IF(AND(ISNUMBER(Data!G1160),ISNUMBER(I707)),Data!G1160,NA())</f>
        <v>140.26409099999998</v>
      </c>
    </row>
    <row r="709" spans="7:9" ht="15.5" x14ac:dyDescent="0.35">
      <c r="G709" s="9">
        <f>IF(AND(ISNUMBER(Data!A1161),ISNUMBER(G708)),Data!A1161,NA())</f>
        <v>45845</v>
      </c>
      <c r="H709" s="8">
        <f>IF(AND(ISNUMBER(Data!B1161),ISNUMBER(H708)),Data!B1161,NA())</f>
        <v>133.18821600000001</v>
      </c>
      <c r="I709" s="8">
        <f>IF(AND(ISNUMBER(Data!G1161),ISNUMBER(I708)),Data!G1161,NA())</f>
        <v>140.57684799999998</v>
      </c>
    </row>
    <row r="710" spans="7:9" ht="15.5" x14ac:dyDescent="0.35">
      <c r="G710" s="9">
        <f>IF(AND(ISNUMBER(Data!A1162),ISNUMBER(G709)),Data!A1162,NA())</f>
        <v>45852</v>
      </c>
      <c r="H710" s="8">
        <f>IF(AND(ISNUMBER(Data!B1162),ISNUMBER(H709)),Data!B1162,NA())</f>
        <v>133.94999999999999</v>
      </c>
      <c r="I710" s="8">
        <f>IF(AND(ISNUMBER(Data!G1162),ISNUMBER(I709)),Data!G1162,NA())</f>
        <v>141.1</v>
      </c>
    </row>
    <row r="711" spans="7:9" ht="15.5" x14ac:dyDescent="0.35">
      <c r="G711" s="9">
        <f>IF(AND(ISNUMBER(Data!A1163),ISNUMBER(G710)),Data!A1163,NA())</f>
        <v>45859</v>
      </c>
      <c r="H711" s="8">
        <f>IF(AND(ISNUMBER(Data!B1163),ISNUMBER(H710)),Data!B1163,NA())</f>
        <v>134.09445300000002</v>
      </c>
      <c r="I711" s="8">
        <f>IF(AND(ISNUMBER(Data!G1163),ISNUMBER(I710)),Data!G1163,NA())</f>
        <v>141.850977</v>
      </c>
    </row>
    <row r="712" spans="7:9" ht="15.5" x14ac:dyDescent="0.35">
      <c r="G712" s="9">
        <f>IF(AND(ISNUMBER(Data!A1164),ISNUMBER(G711)),Data!A1164,NA())</f>
        <v>45866</v>
      </c>
      <c r="H712" s="8">
        <f>IF(AND(ISNUMBER(Data!B1164),ISNUMBER(H711)),Data!B1164,NA())</f>
        <v>134.24</v>
      </c>
      <c r="I712" s="8">
        <f>IF(AND(ISNUMBER(Data!G1164),ISNUMBER(I711)),Data!G1164,NA())</f>
        <v>142</v>
      </c>
    </row>
    <row r="713" spans="7:9" ht="15.5" x14ac:dyDescent="0.35">
      <c r="G713" s="9">
        <f>IF(AND(ISNUMBER(Data!A1165),ISNUMBER(G712)),Data!A1165,NA())</f>
        <v>45873</v>
      </c>
      <c r="H713" s="8">
        <f>IF(AND(ISNUMBER(Data!B1165),ISNUMBER(H712)),Data!B1165,NA())</f>
        <v>134.30000000000001</v>
      </c>
      <c r="I713" s="8">
        <f>IF(AND(ISNUMBER(Data!G1165),ISNUMBER(I712)),Data!G1165,NA())</f>
        <v>142.13</v>
      </c>
    </row>
    <row r="714" spans="7:9" ht="15.5" x14ac:dyDescent="0.35">
      <c r="G714" s="9">
        <f>IF(AND(ISNUMBER(Data!A1166),ISNUMBER(G713)),Data!A1166,NA())</f>
        <v>45880</v>
      </c>
      <c r="H714" s="8">
        <f>IF(AND(ISNUMBER(Data!B1166),ISNUMBER(H713)),Data!B1166,NA())</f>
        <v>134.38999999999999</v>
      </c>
      <c r="I714" s="8">
        <f>IF(AND(ISNUMBER(Data!G1166),ISNUMBER(I713)),Data!G1166,NA())</f>
        <v>142.49</v>
      </c>
    </row>
    <row r="715" spans="7:9" ht="15.5" x14ac:dyDescent="0.35">
      <c r="G715" s="9">
        <f>IF(AND(ISNUMBER(Data!A1167),ISNUMBER(G714)),Data!A1167,NA())</f>
        <v>45887</v>
      </c>
      <c r="H715" s="8">
        <f>IF(AND(ISNUMBER(Data!B1167),ISNUMBER(H714)),Data!B1167,NA())</f>
        <v>134.30053199999998</v>
      </c>
      <c r="I715" s="8">
        <f>IF(AND(ISNUMBER(Data!G1167),ISNUMBER(I714)),Data!G1167,NA())</f>
        <v>142.49</v>
      </c>
    </row>
    <row r="716" spans="7:9" ht="15.5" x14ac:dyDescent="0.35">
      <c r="G716" s="9">
        <f>IF(AND(ISNUMBER(Data!A1168),ISNUMBER(G715)),Data!A1168,NA())</f>
        <v>45894</v>
      </c>
      <c r="H716" s="8">
        <f>IF(AND(ISNUMBER(Data!B1168),ISNUMBER(H715)),Data!B1168,NA())</f>
        <v>133.91</v>
      </c>
      <c r="I716" s="8">
        <f>IF(AND(ISNUMBER(Data!G1168),ISNUMBER(I715)),Data!G1168,NA())</f>
        <v>141.91999999999999</v>
      </c>
    </row>
    <row r="717" spans="7:9" ht="15.5" x14ac:dyDescent="0.35">
      <c r="G717" s="9" t="e">
        <f>IF(AND(ISNUMBER(Data!A1170),ISNUMBER(G716)),Data!A1170,NA())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IF(AND(ISNUMBER(Data!A1171),ISNUMBER(G717)),Data!A1171,NA())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IF(AND(ISNUMBER(Data!A1172),ISNUMBER(G718)),Data!A1172,NA())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IF(AND(ISNUMBER(Data!A1173),ISNUMBER(G719)),Data!A1173,NA())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2025-08-27T09:56:50Z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