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29449354-8976-4A98-90CE-97DF3FC2257E}" xr6:coauthVersionLast="47" xr6:coauthVersionMax="47" xr10:uidLastSave="{00000000-0000-0000-0000-000000000000}"/>
  <bookViews>
    <workbookView xWindow="-110" yWindow="-110" windowWidth="19420" windowHeight="1030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8" l="1"/>
  <c r="D121" i="8"/>
  <c r="E121" i="8"/>
  <c r="F121" i="8"/>
  <c r="G121" i="8"/>
  <c r="H121" i="8"/>
  <c r="I121" i="8"/>
  <c r="J121" i="8"/>
  <c r="K121" i="8"/>
  <c r="L121" i="8"/>
  <c r="M121" i="8"/>
  <c r="N121" i="8"/>
  <c r="O121" i="8"/>
  <c r="P121" i="8"/>
  <c r="Q121" i="8"/>
  <c r="R121" i="8"/>
  <c r="S121" i="8"/>
  <c r="T121" i="8"/>
  <c r="U121" i="8"/>
  <c r="V121" i="8"/>
  <c r="W121" i="8"/>
  <c r="X121" i="8"/>
  <c r="Y121" i="8"/>
  <c r="B121" i="8"/>
  <c r="C120" i="8"/>
  <c r="D120" i="8"/>
  <c r="E120" i="8"/>
  <c r="F120" i="8"/>
  <c r="G120" i="8"/>
  <c r="H120" i="8"/>
  <c r="I120" i="8"/>
  <c r="J120" i="8"/>
  <c r="K120" i="8"/>
  <c r="L120" i="8"/>
  <c r="M120" i="8"/>
  <c r="N120" i="8"/>
  <c r="O120" i="8"/>
  <c r="P120" i="8"/>
  <c r="Q120" i="8"/>
  <c r="R120" i="8"/>
  <c r="S120" i="8"/>
  <c r="T120" i="8"/>
  <c r="U120" i="8"/>
  <c r="V120" i="8"/>
  <c r="W120" i="8"/>
  <c r="X120" i="8"/>
  <c r="Y120" i="8"/>
  <c r="B120" i="8"/>
  <c r="Z353" i="12" l="1"/>
  <c r="Z354" i="12" s="1"/>
  <c r="Z355" i="12" s="1"/>
  <c r="Z356" i="12" s="1"/>
  <c r="Z357" i="12" s="1"/>
  <c r="Z358" i="12" s="1"/>
  <c r="Y353" i="12"/>
  <c r="Y354" i="12" s="1"/>
  <c r="Y355" i="12" s="1"/>
  <c r="Y356" i="12" s="1"/>
  <c r="Y357" i="12" s="1"/>
  <c r="Y358" i="12" s="1"/>
  <c r="X353" i="12"/>
  <c r="X354" i="12" s="1"/>
  <c r="X355" i="12" s="1"/>
  <c r="X356" i="12" s="1"/>
  <c r="X357" i="12" s="1"/>
  <c r="X358" i="12" s="1"/>
  <c r="W353" i="12"/>
  <c r="W354" i="12" s="1"/>
  <c r="W355" i="12" s="1"/>
  <c r="W356" i="12" s="1"/>
  <c r="W357" i="12" s="1"/>
  <c r="W358" i="12" s="1"/>
  <c r="V353" i="12"/>
  <c r="V354" i="12" s="1"/>
  <c r="V355" i="12" s="1"/>
  <c r="V356" i="12" s="1"/>
  <c r="V357" i="12" s="1"/>
  <c r="V358" i="12" s="1"/>
  <c r="U353" i="12"/>
  <c r="U354" i="12" s="1"/>
  <c r="U355" i="12" s="1"/>
  <c r="U356" i="12" s="1"/>
  <c r="U357" i="12" s="1"/>
  <c r="U358" i="12" s="1"/>
  <c r="T353" i="12"/>
  <c r="T354" i="12" s="1"/>
  <c r="T355" i="12" s="1"/>
  <c r="T356" i="12" s="1"/>
  <c r="T357" i="12" s="1"/>
  <c r="T358" i="12" s="1"/>
  <c r="S353" i="12"/>
  <c r="S354" i="12" s="1"/>
  <c r="S355" i="12" s="1"/>
  <c r="S356" i="12" s="1"/>
  <c r="S357" i="12" s="1"/>
  <c r="S358" i="12" s="1"/>
  <c r="R353" i="12"/>
  <c r="R354" i="12" s="1"/>
  <c r="R355" i="12" s="1"/>
  <c r="R356" i="12" s="1"/>
  <c r="R357" i="12" s="1"/>
  <c r="R358" i="12" s="1"/>
  <c r="Q353" i="12"/>
  <c r="Q354" i="12" s="1"/>
  <c r="Q355" i="12" s="1"/>
  <c r="Q356" i="12" s="1"/>
  <c r="Q357" i="12" s="1"/>
  <c r="Q358" i="12" s="1"/>
  <c r="P353" i="12"/>
  <c r="P354" i="12" s="1"/>
  <c r="P355" i="12" s="1"/>
  <c r="P356" i="12" s="1"/>
  <c r="P357" i="12" s="1"/>
  <c r="P358" i="12" s="1"/>
  <c r="O353" i="12"/>
  <c r="O354" i="12" s="1"/>
  <c r="O355" i="12" s="1"/>
  <c r="O356" i="12" s="1"/>
  <c r="O357" i="12" s="1"/>
  <c r="O358" i="12" s="1"/>
  <c r="N353" i="12"/>
  <c r="N354" i="12" s="1"/>
  <c r="N355" i="12" s="1"/>
  <c r="N356" i="12" s="1"/>
  <c r="N357" i="12" s="1"/>
  <c r="N358" i="12" s="1"/>
  <c r="M353" i="12"/>
  <c r="M354" i="12" s="1"/>
  <c r="M355" i="12" s="1"/>
  <c r="M356" i="12" s="1"/>
  <c r="M357" i="12" s="1"/>
  <c r="M358" i="12" s="1"/>
  <c r="L353" i="12"/>
  <c r="L354" i="12" s="1"/>
  <c r="L355" i="12" s="1"/>
  <c r="L356" i="12" s="1"/>
  <c r="L357" i="12" s="1"/>
  <c r="L358" i="12" s="1"/>
  <c r="K353" i="12"/>
  <c r="K354" i="12" s="1"/>
  <c r="K355" i="12" s="1"/>
  <c r="K356" i="12" s="1"/>
  <c r="K357" i="12" s="1"/>
  <c r="K358" i="12" s="1"/>
  <c r="J353" i="12"/>
  <c r="J354" i="12" s="1"/>
  <c r="J355" i="12" s="1"/>
  <c r="J356" i="12" s="1"/>
  <c r="J357" i="12" s="1"/>
  <c r="J358" i="12" s="1"/>
  <c r="I353" i="12"/>
  <c r="I354" i="12" s="1"/>
  <c r="I355" i="12" s="1"/>
  <c r="I356" i="12" s="1"/>
  <c r="I357" i="12" s="1"/>
  <c r="I358" i="12" s="1"/>
  <c r="H353" i="12"/>
  <c r="H354" i="12" s="1"/>
  <c r="H355" i="12" s="1"/>
  <c r="H356" i="12" s="1"/>
  <c r="H357" i="12" s="1"/>
  <c r="H358" i="12" s="1"/>
  <c r="G353" i="12"/>
  <c r="G354" i="12" s="1"/>
  <c r="G355" i="12" s="1"/>
  <c r="G356" i="12" s="1"/>
  <c r="G357" i="12" s="1"/>
  <c r="G358" i="12" s="1"/>
  <c r="F353" i="12"/>
  <c r="F354" i="12" s="1"/>
  <c r="F355" i="12" s="1"/>
  <c r="F356" i="12" s="1"/>
  <c r="F357" i="12" s="1"/>
  <c r="F358" i="12" s="1"/>
  <c r="E353" i="12"/>
  <c r="E354" i="12" s="1"/>
  <c r="E355" i="12" s="1"/>
  <c r="E356" i="12" s="1"/>
  <c r="E357" i="12" s="1"/>
  <c r="E358" i="12" s="1"/>
  <c r="D353" i="12"/>
  <c r="D354" i="12" s="1"/>
  <c r="D355" i="12" s="1"/>
  <c r="D356" i="12" s="1"/>
  <c r="D357" i="12" s="1"/>
  <c r="D358" i="12" s="1"/>
  <c r="C353" i="12"/>
  <c r="C354" i="12" s="1"/>
  <c r="C355" i="12" s="1"/>
  <c r="C356" i="12" s="1"/>
  <c r="C357" i="12" s="1"/>
  <c r="C358" i="12" s="1"/>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l="1"/>
  <c r="R344" i="12"/>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R12" i="11"/>
  <c r="Y12" i="11"/>
  <c r="A12" i="11"/>
  <c r="A12" i="10"/>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T12" i="11"/>
  <c r="K6" i="11"/>
  <c r="A15" i="11"/>
  <c r="E6" i="11"/>
  <c r="M15" i="11"/>
  <c r="N6" i="11"/>
  <c r="C15" i="11"/>
  <c r="X6" i="11"/>
  <c r="L15" i="11"/>
  <c r="F15" i="11"/>
  <c r="Q6" i="11"/>
  <c r="C6" i="11"/>
  <c r="B15" i="11"/>
  <c r="J15" i="11"/>
  <c r="O15" i="11"/>
  <c r="Y6" i="11"/>
  <c r="S6" i="11"/>
  <c r="T6" i="11"/>
  <c r="F6" i="11"/>
  <c r="U15" i="11"/>
  <c r="V6" i="11"/>
  <c r="Q15" i="11"/>
  <c r="L6" i="11"/>
  <c r="O6" i="11"/>
  <c r="U6" i="11"/>
  <c r="S15" i="11"/>
  <c r="P15" i="11"/>
  <c r="P6" i="11"/>
  <c r="E15" i="11"/>
  <c r="W12" i="11"/>
  <c r="T15" i="11"/>
  <c r="H6" i="11"/>
  <c r="V12" i="11"/>
  <c r="R6" i="11"/>
  <c r="S12" i="11"/>
  <c r="M6" i="11"/>
  <c r="D15" i="11"/>
  <c r="G15" i="11"/>
  <c r="W15" i="11"/>
  <c r="R15" i="11"/>
  <c r="J6" i="11"/>
  <c r="K15" i="11"/>
  <c r="G6" i="11"/>
  <c r="W6" i="11"/>
  <c r="H15" i="11"/>
  <c r="X15" i="11"/>
  <c r="Q12" i="11"/>
  <c r="U12" i="11"/>
  <c r="N15" i="11"/>
  <c r="B6" i="11"/>
  <c r="Y16" i="11"/>
  <c r="D6" i="11"/>
  <c r="I15" i="11"/>
  <c r="I6" i="11"/>
  <c r="X12" i="11"/>
  <c r="V15"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D12" i="11"/>
  <c r="L12" i="11"/>
  <c r="J12" i="11"/>
  <c r="P12" i="11"/>
  <c r="A15" i="10"/>
  <c r="U16" i="11"/>
  <c r="I12" i="11"/>
  <c r="C16" i="11"/>
  <c r="M7" i="11"/>
  <c r="G7" i="11"/>
  <c r="T16" i="11"/>
  <c r="A6" i="10"/>
  <c r="S13" i="11"/>
  <c r="X16" i="11"/>
  <c r="V13" i="11"/>
  <c r="Y13" i="11"/>
  <c r="Q16" i="11"/>
  <c r="R13" i="11"/>
  <c r="Y7" i="11"/>
  <c r="B16" i="11"/>
  <c r="C12" i="11"/>
  <c r="E12" i="11"/>
  <c r="L16" i="11"/>
  <c r="I16" i="11"/>
  <c r="F12" i="11"/>
  <c r="L7" i="11"/>
  <c r="F16" i="11"/>
  <c r="F7" i="11"/>
  <c r="B12" i="11"/>
  <c r="H12" i="11"/>
  <c r="X7" i="11"/>
  <c r="G16" i="11"/>
  <c r="H7" i="11"/>
  <c r="S7" i="11"/>
  <c r="A7" i="10"/>
  <c r="T7" i="11"/>
  <c r="V7" i="11"/>
  <c r="A16" i="10"/>
  <c r="M12" i="11"/>
  <c r="J7" i="11"/>
  <c r="C7" i="11"/>
  <c r="B7" i="11"/>
  <c r="N12" i="11"/>
  <c r="Q13" i="11"/>
  <c r="K12" i="11"/>
  <c r="P16" i="11"/>
  <c r="A6" i="11"/>
  <c r="A13" i="10"/>
  <c r="O16" i="11"/>
  <c r="G12" i="11"/>
  <c r="N7" i="11"/>
  <c r="S16" i="11"/>
  <c r="E7" i="11"/>
  <c r="O12" i="11"/>
  <c r="H16" i="11"/>
  <c r="W13" i="11"/>
  <c r="M16" i="11"/>
  <c r="E16" i="11"/>
  <c r="Q7" i="11"/>
  <c r="D16" i="11"/>
  <c r="W16" i="11"/>
  <c r="K16" i="11"/>
  <c r="W7" i="11"/>
  <c r="K7" i="11"/>
  <c r="U13" i="11"/>
  <c r="I7" i="11"/>
  <c r="D7" i="11"/>
  <c r="U7" i="11"/>
  <c r="P7" i="11"/>
  <c r="X13" i="11"/>
  <c r="O7" i="11"/>
  <c r="T13" i="11"/>
  <c r="Y17" i="11"/>
  <c r="V16" i="11"/>
  <c r="R16" i="11"/>
  <c r="N16" i="11"/>
  <c r="R7" i="11"/>
  <c r="J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B13" i="11"/>
  <c r="A17" i="10"/>
  <c r="A13" i="11"/>
  <c r="K13" i="11"/>
  <c r="D17" i="11"/>
  <c r="P17" i="11"/>
  <c r="G17" i="11"/>
  <c r="E13" i="11"/>
  <c r="F17" i="11"/>
  <c r="P13" i="11"/>
  <c r="N13" i="11"/>
  <c r="D13" i="11"/>
  <c r="E17" i="11"/>
  <c r="I8" i="11"/>
  <c r="T17" i="11"/>
  <c r="R8" i="11"/>
  <c r="B8" i="11"/>
  <c r="F13" i="11"/>
  <c r="Y8" i="11"/>
  <c r="L13" i="11"/>
  <c r="X17" i="11"/>
  <c r="M13" i="11"/>
  <c r="I13" i="11"/>
  <c r="J17" i="11"/>
  <c r="W8" i="11"/>
  <c r="A8" i="11"/>
  <c r="F8" i="11"/>
  <c r="H13" i="11"/>
  <c r="U8" i="11"/>
  <c r="N17" i="11"/>
  <c r="H8" i="11"/>
  <c r="A7" i="11"/>
  <c r="G13" i="11"/>
  <c r="M8" i="11"/>
  <c r="U17" i="11"/>
  <c r="P8" i="11"/>
  <c r="V8" i="11"/>
  <c r="O13" i="11"/>
  <c r="G8" i="11"/>
  <c r="C13" i="11"/>
  <c r="A16" i="11"/>
  <c r="E8" i="11"/>
  <c r="J13" i="11"/>
  <c r="L8" i="11"/>
  <c r="T8" i="11"/>
  <c r="Q8" i="11"/>
  <c r="Q17" i="11"/>
  <c r="B17" i="11"/>
  <c r="O17" i="11"/>
  <c r="X8" i="11"/>
  <c r="H17" i="11"/>
  <c r="N8" i="11"/>
  <c r="K8" i="11"/>
  <c r="L17" i="11"/>
  <c r="W17" i="11"/>
  <c r="S17" i="11"/>
  <c r="M17" i="11"/>
  <c r="C8" i="11"/>
  <c r="I17" i="11"/>
  <c r="C17" i="11"/>
  <c r="D8" i="11"/>
  <c r="J8" i="11"/>
  <c r="V17" i="11"/>
  <c r="S8" i="11"/>
  <c r="O8" i="11"/>
  <c r="K17" i="11"/>
  <c r="R17"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D9" i="11"/>
  <c r="Y9" i="11"/>
  <c r="A9" i="11"/>
  <c r="I9" i="11"/>
  <c r="G9" i="11"/>
  <c r="A8" i="10"/>
  <c r="M9" i="11"/>
  <c r="E9" i="11"/>
  <c r="O9" i="11"/>
  <c r="H9" i="11"/>
  <c r="U9" i="11"/>
  <c r="X9" i="11"/>
  <c r="J9" i="11"/>
  <c r="C9" i="11"/>
  <c r="T9" i="11"/>
  <c r="K9" i="11"/>
  <c r="W9" i="11"/>
  <c r="B9" i="11"/>
  <c r="A17" i="11"/>
  <c r="S9" i="11"/>
  <c r="Y10" i="11"/>
  <c r="F9" i="11"/>
  <c r="N9" i="11"/>
  <c r="P9" i="11"/>
  <c r="L9" i="11"/>
  <c r="R9" i="11"/>
  <c r="V9" i="11"/>
  <c r="Q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A9" i="10"/>
  <c r="B10" i="11"/>
  <c r="M10" i="11"/>
  <c r="T10" i="11"/>
  <c r="G10" i="11"/>
  <c r="D10" i="11"/>
  <c r="A10" i="10"/>
  <c r="J10" i="11"/>
  <c r="E10" i="11"/>
  <c r="L10" i="11"/>
  <c r="K10" i="11"/>
  <c r="I10" i="11"/>
  <c r="R10" i="11"/>
  <c r="S10" i="11"/>
  <c r="O10" i="11"/>
  <c r="X10" i="11"/>
  <c r="F10" i="11"/>
  <c r="V10" i="11"/>
  <c r="P10" i="11"/>
  <c r="N10" i="11"/>
  <c r="H10" i="11"/>
  <c r="U10" i="11"/>
  <c r="Q10" i="11"/>
  <c r="C10" i="11"/>
  <c r="W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T19" i="11"/>
  <c r="D19" i="11"/>
  <c r="L19" i="11"/>
  <c r="F19" i="11"/>
  <c r="H19" i="11"/>
  <c r="R19" i="11"/>
  <c r="P19" i="11"/>
  <c r="V19" i="11"/>
  <c r="M19" i="11"/>
  <c r="W19" i="11"/>
  <c r="G19" i="11"/>
  <c r="S19" i="11"/>
  <c r="K19" i="11"/>
  <c r="J19" i="11"/>
  <c r="N19" i="11"/>
  <c r="C19" i="11"/>
  <c r="U19" i="11"/>
  <c r="Y20" i="11"/>
  <c r="O19" i="11"/>
  <c r="B19" i="11"/>
  <c r="Q19" i="11"/>
  <c r="E19" i="11"/>
  <c r="I19" i="11"/>
  <c r="A19" i="10"/>
  <c r="X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V20" i="11"/>
  <c r="F20" i="11"/>
  <c r="A19" i="11"/>
  <c r="N20" i="11"/>
  <c r="B20" i="11"/>
  <c r="T20" i="11"/>
  <c r="Y21" i="11"/>
  <c r="L20" i="11"/>
  <c r="A20" i="10"/>
  <c r="J20" i="11"/>
  <c r="W20" i="11"/>
  <c r="S20" i="11"/>
  <c r="R20" i="11"/>
  <c r="Q20" i="11"/>
  <c r="D20" i="11"/>
  <c r="I20" i="11"/>
  <c r="U20" i="11"/>
  <c r="X20" i="11"/>
  <c r="M20" i="11"/>
  <c r="P20" i="11"/>
  <c r="K20" i="11"/>
  <c r="H20" i="11"/>
  <c r="E20" i="11"/>
  <c r="C20" i="11"/>
  <c r="G20" i="11"/>
  <c r="O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L21" i="11"/>
  <c r="E21" i="11"/>
  <c r="T21" i="11"/>
  <c r="R21" i="11"/>
  <c r="J21" i="11"/>
  <c r="D21" i="11"/>
  <c r="C21" i="11"/>
  <c r="X21" i="11"/>
  <c r="P21" i="11"/>
  <c r="W21" i="11"/>
  <c r="A20" i="11"/>
  <c r="B21" i="11"/>
  <c r="H21" i="11"/>
  <c r="O21" i="11"/>
  <c r="A21" i="11"/>
  <c r="G21" i="11"/>
  <c r="S21" i="11"/>
  <c r="V21" i="11"/>
  <c r="Q21" i="11"/>
  <c r="N21" i="11"/>
  <c r="F21" i="11"/>
  <c r="K21" i="11"/>
  <c r="U21" i="11"/>
  <c r="I21" i="11"/>
  <c r="M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<sst xmlns="http://schemas.openxmlformats.org/spreadsheetml/2006/main" count="2850" uniqueCount="772">
  <si>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</si>
  <si>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</si>
  <si>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</si>
  <si>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</si>
  <si>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</si>
  <si>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</si>
  <si>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</si>
  <si>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</si>
  <si>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</si>
  <si>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</si>
  <si>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</si>
  <si>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</si>
  <si>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</si>
  <si>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</si>
  <si>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</si>
  <si>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</si>
  <si>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</si>
  <si>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</si>
  <si>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</si>
  <si>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</si>
  <si>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</si>
  <si>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</si>
  <si>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</si>
  <si>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</si>
  <si>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</si>
  <si>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</si>
  <si>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</si>
  <si>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</si>
  <si>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</si>
  <si>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</si>
  <si>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</si>
  <si>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</si>
  <si>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</si>
  <si>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</si>
  <si>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</si>
  <si>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</si>
  <si>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</si>
  <si>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</si>
  <si>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</si>
  <si>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</si>
  <si>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</si>
  <si>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</si>
  <si>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</si>
  <si>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</si>
  <si>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</si>
  <si>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</si>
  <si>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</si>
  <si>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</si>
  <si>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</si>
  <si>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</si>
  <si>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</si>
  <si>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</si>
  <si>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</si>
  <si>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</si>
  <si>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</si>
  <si>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</si>
  <si>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</si>
  <si>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</si>
  <si>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</si>
  <si>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</si>
  <si>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</si>
  <si>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</si>
  <si>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</si>
  <si>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</si>
  <si>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</si>
  <si>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</si>
  <si>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</si>
  <si>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</si>
  <si>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</si>
  <si>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</si>
  <si>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</si>
  <si>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</si>
  <si>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</si>
  <si>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</si>
  <si>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</si>
  <si>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</si>
  <si>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</si>
  <si>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</si>
  <si>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</si>
  <si>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</si>
  <si>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</si>
  <si>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</si>
  <si>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</si>
  <si>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</si>
  <si>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</si>
  <si>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</si>
  <si>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</si>
  <si>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</si>
  <si>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</si>
  <si>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</si>
  <si>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</si>
  <si>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</si>
  <si>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</si>
  <si>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</si>
  <si>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</si>
  <si>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</si>
  <si>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</si>
  <si>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</si>
  <si>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</si>
  <si>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</si>
  <si>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</si>
  <si>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</si>
  <si>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</si>
  <si>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</si>
  <si>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</si>
  <si>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</si>
  <si>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</si>
  <si>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</si>
  <si>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</si>
  <si>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</si>
  <si>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</si>
  <si>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</si>
  <si>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</si>
  <si>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</si>
  <si>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</si>
  <si>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</si>
  <si>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</si>
  <si>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</si>
  <si>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</si>
  <si>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</si>
  <si>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</si>
  <si>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</si>
  <si>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</si>
  <si>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</si>
  <si>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</si>
  <si>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</si>
  <si>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</si>
  <si>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</si>
  <si>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</si>
  <si>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</si>
  <si>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</si>
  <si>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</si>
  <si>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</si>
  <si>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</si>
  <si>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</si>
  <si>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</si>
  <si>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</si>
  <si>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</si>
  <si>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</si>
  <si>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</si>
  <si>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</si>
  <si>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</si>
  <si>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</si>
  <si>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</si>
  <si>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</si>
  <si>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</si>
  <si>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</si>
  <si>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</si>
  <si>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</si>
  <si>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</si>
  <si>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</si>
  <si>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</si>
  <si>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</si>
  <si>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</si>
  <si>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</si>
  <si>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</si>
  <si>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</si>
  <si>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</si>
  <si>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</si>
  <si>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</si>
  <si>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</si>
  <si>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</si>
  <si>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</si>
  <si>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</si>
  <si>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</si>
  <si>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</si>
  <si>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</si>
  <si>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</si>
  <si>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</si>
  <si>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</si>
  <si>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</si>
  <si>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</si>
  <si>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</si>
  <si>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</si>
  <si>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</si>
  <si>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</si>
  <si>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</si>
  <si>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</si>
  <si>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</si>
  <si>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</si>
  <si>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</si>
  <si>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</si>
  <si>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</si>
  <si>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</si>
  <si>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</si>
  <si>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</si>
  <si>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</si>
  <si>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</si>
  <si>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</si>
  <si>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</si>
  <si>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</si>
  <si>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</si>
  <si>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</si>
  <si>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</si>
  <si>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</si>
  <si>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</si>
  <si>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</si>
  <si>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</si>
  <si>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</si>
  <si>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</si>
  <si>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</si>
  <si>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</si>
  <si>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</si>
  <si>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</si>
  <si>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</si>
  <si>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</si>
  <si>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</si>
  <si>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</si>
  <si>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</si>
  <si>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</si>
  <si>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</si>
  <si>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</si>
  <si>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</si>
  <si>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</si>
  <si>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</si>
  <si>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</si>
  <si>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</si>
  <si>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</si>
  <si>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</si>
  <si>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</si>
  <si>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</si>
  <si>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</si>
  <si>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</si>
  <si>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</si>
  <si>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</si>
  <si>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</si>
  <si>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</si>
  <si>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</si>
  <si>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</si>
  <si>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</si>
  <si>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</si>
  <si>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</si>
  <si>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</si>
  <si>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</si>
  <si>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</si>
  <si>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</si>
  <si>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</si>
  <si>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</si>
  <si>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</si>
  <si>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</si>
  <si>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</si>
  <si>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</si>
  <si>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</si>
  <si>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</si>
  <si>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</si>
  <si>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</si>
  <si>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</si>
  <si>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</si>
  <si>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</si>
  <si>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</si>
  <si>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</si>
  <si>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</si>
  <si>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</si>
  <si>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</si>
  <si>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</si>
  <si>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</si>
  <si>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</si>
  <si>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</si>
  <si>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</si>
  <si>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</si>
  <si>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</si>
  <si>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</si>
  <si>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</si>
  <si>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</si>
  <si>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</si>
  <si>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</si>
  <si>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</si>
  <si>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</si>
  <si>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</si>
  <si>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</si>
  <si>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</si>
  <si>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</si>
  <si>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</si>
  <si>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</si>
  <si>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</si>
  <si>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</si>
  <si>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</si>
  <si>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</si>
  <si>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</si>
  <si>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</si>
  <si>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</si>
  <si>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</si>
  <si>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</si>
  <si>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</si>
  <si>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</si>
  <si>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</si>
  <si>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</si>
  <si>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</si>
  <si>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</si>
  <si>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</si>
  <si>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</si>
  <si>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</si>
  <si>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</si>
  <si>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</si>
  <si>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</si>
  <si>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</si>
  <si>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</si>
  <si>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</si>
  <si>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</si>
  <si>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</si>
  <si>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</si>
  <si>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</si>
  <si>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</si>
  <si>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</si>
  <si>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</si>
  <si>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</si>
  <si>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</si>
  <si>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</si>
  <si>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</si>
  <si>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</si>
  <si>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</si>
  <si>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</si>
  <si>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</si>
  <si>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</si>
  <si>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</si>
  <si>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</si>
  <si>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</si>
  <si>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</si>
  <si>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</si>
  <si>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</si>
  <si>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</si>
  <si>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</si>
  <si>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</si>
  <si>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</si>
  <si>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</si>
  <si>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</si>
  <si>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</si>
  <si>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</si>
  <si>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</si>
  <si>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</si>
  <si>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</si>
  <si>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</si>
  <si>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</si>
  <si>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</si>
  <si>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</si>
  <si>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</si>
  <si>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</si>
  <si>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</si>
  <si>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</si>
  <si>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</si>
  <si>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</si>
  <si>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</si>
  <si>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</si>
  <si>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</si>
  <si>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</si>
  <si>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</si>
  <si>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</si>
  <si>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</si>
  <si>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</si>
  <si>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</si>
  <si>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</si>
  <si>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</si>
  <si>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</si>
  <si>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</si>
  <si>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</si>
  <si>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</si>
  <si>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</si>
  <si>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</si>
  <si>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</si>
  <si>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</si>
  <si>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</si>
  <si>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</si>
  <si>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</si>
  <si>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</si>
  <si>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</si>
  <si>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</si>
  <si>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</si>
  <si>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</si>
  <si>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</si>
  <si>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</si>
  <si>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</si>
  <si>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</si>
  <si>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</si>
  <si>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</si>
  <si>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</si>
  <si>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</si>
  <si>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</si>
  <si>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</si>
  <si>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</si>
  <si>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</si>
  <si>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</si>
  <si>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</si>
  <si>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</si>
  <si>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</si>
  <si>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</si>
  <si>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</si>
  <si>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</si>
  <si>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</si>
  <si>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</si>
  <si>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</si>
  <si>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</si>
  <si>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</si>
  <si>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</si>
  <si>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</si>
  <si>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</si>
  <si>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</si>
  <si>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</si>
  <si>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</si>
  <si>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</si>
  <si>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</si>
  <si>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</si>
  <si>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</si>
  <si>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</si>
  <si>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</si>
  <si>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</si>
  <si>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</si>
  <si>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</si>
  <si>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</si>
  <si>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</si>
  <si>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</si>
  <si>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</si>
  <si>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</si>
  <si>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</si>
  <si>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</si>
  <si>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</si>
  <si>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</si>
  <si>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</si>
  <si>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</si>
  <si>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</si>
  <si>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</si>
  <si>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</si>
  <si>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</si>
  <si>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</si>
  <si>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</si>
  <si>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</si>
  <si>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</si>
  <si>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</si>
  <si>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</si>
  <si>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</si>
  <si>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</si>
  <si>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</si>
  <si>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</si>
  <si>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</si>
  <si>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</si>
  <si>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</si>
  <si>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</si>
  <si>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</si>
  <si>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</si>
  <si>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</si>
  <si>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</si>
  <si>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</si>
  <si>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</si>
  <si>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</si>
  <si>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</si>
  <si>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</si>
  <si>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</si>
  <si>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</si>
  <si>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</si>
  <si>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</si>
  <si>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</si>
  <si>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</si>
  <si>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</si>
  <si>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</si>
  <si>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</si>
  <si>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</si>
  <si>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</si>
  <si>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</si>
  <si>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</si>
  <si>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</si>
  <si>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</si>
  <si>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</si>
  <si>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</si>
  <si>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</si>
  <si>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</si>
  <si>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</si>
  <si>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</si>
  <si>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</si>
  <si>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</si>
  <si>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</si>
  <si>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</si>
  <si>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</si>
  <si>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</si>
  <si>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</si>
  <si>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</si>
  <si>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</si>
  <si>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</si>
  <si>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</si>
  <si>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</si>
  <si>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</si>
  <si>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</si>
  <si>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</si>
  <si>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</si>
  <si>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</si>
  <si>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</si>
  <si>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</si>
  <si>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</si>
  <si>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</si>
  <si>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</si>
  <si>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</si>
  <si>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</si>
  <si>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</si>
  <si>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</si>
  <si>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</si>
  <si>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</si>
  <si>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</si>
  <si>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</si>
  <si>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</si>
  <si>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</si>
  <si>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</si>
  <si>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</si>
  <si>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</si>
  <si>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</si>
  <si>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</si>
  <si>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</si>
  <si>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</si>
  <si>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</si>
  <si>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</si>
  <si>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</si>
  <si>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</si>
  <si>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</si>
  <si>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</si>
  <si>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</si>
  <si>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</si>
  <si>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</si>
  <si>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</si>
  <si>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</si>
  <si>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</si>
  <si>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</si>
  <si>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</si>
  <si>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</si>
  <si>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</si>
  <si>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</si>
  <si>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</si>
  <si>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</si>
  <si>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</si>
  <si>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</si>
  <si>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</si>
  <si>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</si>
  <si>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</si>
  <si>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</si>
  <si>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</si>
  <si>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</si>
  <si>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</si>
  <si>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</si>
  <si>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</si>
  <si>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</si>
  <si>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</si>
  <si>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</si>
  <si>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</si>
  <si>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</si>
  <si>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</si>
  <si>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</si>
  <si>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</si>
  <si>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</si>
  <si>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</si>
  <si>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</si>
  <si>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</si>
  <si>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</si>
  <si>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</si>
  <si>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</si>
  <si>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</si>
  <si>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</si>
  <si>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</si>
  <si>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</si>
  <si>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</si>
  <si>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</si>
  <si>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</si>
  <si>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</si>
  <si>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</si>
  <si>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</si>
  <si>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</si>
  <si>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</si>
  <si>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</si>
  <si>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</si>
  <si>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</si>
  <si>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</si>
  <si>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</si>
  <si>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</si>
  <si>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</si>
  <si>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</si>
  <si>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</si>
  <si>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</si>
  <si>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</si>
  <si>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</si>
  <si>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</si>
  <si>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</si>
  <si>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</si>
  <si>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</si>
  <si>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</si>
  <si>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</si>
  <si>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</si>
  <si>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</si>
  <si>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</si>
  <si>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</si>
  <si>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</si>
  <si>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</si>
  <si>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</si>
  <si>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</si>
  <si>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</si>
  <si>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</si>
  <si>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</si>
  <si>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</si>
  <si>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</si>
  <si>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</si>
  <si>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</si>
  <si>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</si>
  <si>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</si>
  <si>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</si>
  <si>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</si>
  <si>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</si>
  <si>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</si>
  <si>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</si>
  <si>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</si>
  <si>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</si>
  <si>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</si>
  <si>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</si>
  <si>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</si>
  <si>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</si>
  <si>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</si>
  <si>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</si>
  <si>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</si>
  <si>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</si>
  <si>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</si>
  <si>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</si>
  <si>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</si>
  <si>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</si>
  <si>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</si>
  <si>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</si>
  <si>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</si>
  <si>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</si>
  <si>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</si>
  <si>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</si>
  <si>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</si>
  <si>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</si>
  <si>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</si>
  <si>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</si>
  <si>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</si>
  <si>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</si>
  <si>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</si>
  <si>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</si>
  <si>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</si>
  <si>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</si>
  <si>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</si>
  <si>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</si>
  <si>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</si>
  <si>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</si>
  <si>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</si>
  <si>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</si>
  <si>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</si>
  <si>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</si>
  <si>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</si>
  <si>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</si>
  <si>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</si>
  <si>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</si>
  <si>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</si>
  <si>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</si>
  <si>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</si>
  <si>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</si>
  <si>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</si>
  <si>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</si>
  <si>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</si>
  <si>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</si>
  <si>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</si>
  <si>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</si>
  <si>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</si>
  <si>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</si>
  <si>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</si>
  <si>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</si>
  <si>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</si>
  <si>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</si>
  <si>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</si>
  <si>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</si>
  <si>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</si>
  <si>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</si>
  <si>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</si>
  <si>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</si>
  <si>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</si>
  <si>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</si>
  <si>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</si>
  <si>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</si>
  <si>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</si>
  <si>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</si>
  <si>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</si>
  <si>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</si>
  <si>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</si>
  <si>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</si>
  <si>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</si>
  <si>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</si>
  <si>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</si>
  <si>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</si>
  <si>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</si>
  <si>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</si>
  <si>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</si>
  <si>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</si>
  <si>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</si>
  <si>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</si>
  <si>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</si>
  <si>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</si>
  <si>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</si>
  <si>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</si>
  <si>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</si>
  <si>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</si>
  <si>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</si>
  <si>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</si>
  <si>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</si>
  <si>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</si>
  <si>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</si>
  <si>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</si>
  <si>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</si>
  <si>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</si>
  <si>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</si>
  <si>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</si>
  <si>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</si>
  <si>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</si>
  <si>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</si>
  <si>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</si>
  <si>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</si>
  <si>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</si>
  <si>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</si>
  <si>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</si>
  <si>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</si>
  <si>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</si>
  <si>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</si>
  <si>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</si>
  <si>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</si>
  <si>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</si>
  <si>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</si>
  <si>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</si>
  <si>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</si>
  <si>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</si>
  <si>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</si>
  <si>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</si>
  <si>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</si>
  <si>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In this table, wind includes electricity supplied by onshore and offshore wind farms. From January 2010 onwards electricity supplied by offshore wind farms is shown additionally in column L.</t>
  </si>
  <si>
    <t>October 2024</t>
  </si>
  <si>
    <t xml:space="preserve">November 2024 </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</si>
  <si>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</si>
  <si>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</si>
  <si>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</si>
  <si>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</si>
  <si>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</si>
  <si>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</si>
  <si>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</si>
  <si>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</si>
  <si>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</si>
  <si>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</si>
  <si>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</si>
  <si>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</si>
  <si>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</si>
  <si>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</si>
  <si>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t xml:space="preserve">January 2025 </t>
  </si>
  <si>
    <t xml:space="preserve">February 2025 </t>
  </si>
  <si>
    <t xml:space="preserve">Quarter 4 2024 </t>
  </si>
  <si>
    <t>March 2025</t>
  </si>
  <si>
    <t>April 2025</t>
  </si>
  <si>
    <r>
      <t xml:space="preserve">This spreadsheet contains monthly data including </t>
    </r>
    <r>
      <rPr>
        <b/>
        <sz val="12"/>
        <rFont val="Calibri"/>
        <family val="2"/>
        <scheme val="minor"/>
      </rPr>
      <t>new data for June 2025</t>
    </r>
  </si>
  <si>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</si>
  <si>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</si>
  <si>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</si>
  <si>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</si>
  <si>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</si>
  <si>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</si>
  <si>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</si>
  <si>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</si>
  <si>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</si>
  <si>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</si>
  <si>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</si>
  <si>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June 2025 [provisional]</t>
  </si>
  <si>
    <t>May 2025</t>
  </si>
  <si>
    <t>Quarter 1 2025</t>
  </si>
  <si>
    <t>Quarter 2 2025 [provisional]</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</si>
  <si>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</si>
  <si>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r>
      <t xml:space="preserve">The revisions period covers </t>
    </r>
    <r>
      <rPr>
        <b/>
        <sz val="12"/>
        <rFont val="Calibri"/>
        <family val="2"/>
        <scheme val="minor"/>
      </rPr>
      <t>April and May 2025.</t>
    </r>
    <r>
      <rPr>
        <sz val="12"/>
        <rFont val="Calibri"/>
        <family val="2"/>
        <scheme val="minor"/>
      </rPr>
      <t xml:space="preserve">
Revisions are due to updates from data suppliers or the receipt of data replacing estimates unless otherwise stated.</t>
    </r>
  </si>
  <si>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2025, is given in DUKES Table 5.11. Estimated generation for all UK electricity is reported quarterly in table 5.1 and includes autogenerators and other generators.</t>
  </si>
  <si>
    <t>In the latest three months</t>
  </si>
  <si>
    <t>Increased fossil fuel share with higher supply from gas</t>
  </si>
  <si>
    <t>Fossil fuel fired electricity supply increased by 5.2 per cent to 14.6 TWh in April to June 2025.  This meant an increased share of supply from fossil fuels, up 1.6 percentage points to 30.8 per cent. While demand was lower compared to the same months in 2024, net imports fell by 11 per cent, so increased gas supply was needed to meet demand. Supply from gas was 14.5 TWh in April to June 2025, a 7.9 per cent increase compared to the same months in 2024.</t>
  </si>
  <si>
    <t>Decreased Major Power Producer generation alongside warmer weather and lower net imports</t>
  </si>
  <si>
    <t>This was in line with higher average temperatures, with April to June 2025 having the highest average temperature of any Quarter 2 on the published data series.  In particular, warmer temperatures in April 2025 are likely to have reduced heating demand. June 2025 was also warmer than the previous year but this will have had a more limited effect as heating usage is already minimal during the summer months.</t>
  </si>
  <si>
    <t xml:space="preserve">Electricity generation by Major Power Producers (MPPs) fell by 1.1 per cent in April to June 2025, to 49.7 TWh. This was the lowest quarterly figure on the published data series and was in line with a 4.2 per cent fall in demand over the same time period. The low demand reflected higher average temperatures, with April to June 2025 having the highest average temperature of any Quarter 2 on the published data series.  There was a smaller decrease in electricity supplied, down 0.1 per cent to 47.3 TWh, with lower own use by MPPs.  Total electricity available also decreased by 4.1 per cent to 61.1 TWh, with an 11 per cent decrease in purchases from other sources and a 19 per cent decrease in net imports. </t>
  </si>
  <si>
    <t xml:space="preserve">Solar supply was 2.2 TWh in the three months to June 2025, a 23 per cent increase on the same period the previous year and a record high quarterly value on the published data series.  This contributed to a 2.3 per cent increase in MPP supply from renewable sources over the same time period. Supply from wind increased to 16.0 TWh, up 2.4 per cent compared to the same months in 2024, though with an increase for offshore wind and a decrease for onshore wind. Wind accounted for more than one third of the total MPP supply in the three months to June 2025 at 33.8 per cent of supply, making wind the technology with the highest share of supply. Bioenergy supplied 4.7 TWh of electricity, up 0.7 per cent, while there was a 44 per cent decrease in hydro supply to 0.4 TWh.
The share of MPP supply coming from low carbon sources was 68.4 per cent in the three months to June 2025, a 1.6 percentage point decrease compared to the same months the previous year. The reduced share from low carbon sources is because lower nuclear supply, which was not offset by the increased renewable supply and fell 14 per cent to 9.1 TWh as outages continued across the fleet. </t>
  </si>
  <si>
    <t>Record quarterly solar supply and over a third of MPP supply came from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</si>
</sst>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 numFmtId="187" formatCode="_-* #,##0.0000_-;\-* #,##0.0000_-;_-* &quot;-&quot;??_-;_-@_-"/>
    <numFmt numFmtId="188" formatCode="#,##0.000000;\-#,##0.000000"/>
  </numFmts>
  <fonts count="49"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sz val="12"/>
      <color theme="0"/>
      <name val="Calibri"/>
      <family val="2"/>
    </font>
    <font>
      <b/>
      <sz val="12"/>
      <name val="Calibri"/>
      <family val="2"/>
    </font>
    <font>
      <b/>
      <sz val="14"/>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33">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0" fontId="45" fillId="0" borderId="0" xfId="0" applyFont="1" applyAlignment="1">
      <alignment vertical="center" wrapText="1"/>
    </xf>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5" fillId="0" borderId="0" xfId="0" applyFont="1" applyAlignment="1">
      <alignment vertical="top" wrapText="1"/>
    </xf>
    <xf numFmtId="0" fontId="3" fillId="0" borderId="1" xfId="0" applyFont="1" applyBorder="1" applyAlignment="1">
      <alignment horizontal="right" vertical="center" wrapText="1"/>
    </xf>
    <xf numFmtId="39" fontId="3" fillId="0" borderId="3" xfId="0" applyNumberFormat="1" applyFont="1" applyBorder="1" applyAlignment="1">
      <alignment horizontal="right" vertical="center" wrapText="1"/>
    </xf>
    <xf numFmtId="39" fontId="3" fillId="0" borderId="0" xfId="0" applyNumberFormat="1" applyFont="1" applyAlignment="1">
      <alignment horizontal="right" vertical="center" wrapText="1"/>
    </xf>
    <xf numFmtId="39" fontId="3" fillId="0" borderId="1" xfId="0" applyNumberFormat="1" applyFont="1" applyBorder="1" applyAlignment="1">
      <alignment horizontal="right" vertical="center" wrapText="1"/>
    </xf>
    <xf numFmtId="39" fontId="35" fillId="0" borderId="0" xfId="0" applyNumberFormat="1" applyFont="1"/>
    <xf numFmtId="187" fontId="0" fillId="0" borderId="0" xfId="0" applyNumberFormat="1"/>
    <xf numFmtId="9" fontId="0" fillId="0" borderId="0" xfId="2" applyFont="1"/>
    <xf numFmtId="0" fontId="46" fillId="0" borderId="0" xfId="7" applyFont="1" applyAlignment="1">
      <alignment horizontal="center" vertical="center" wrapText="1"/>
    </xf>
    <xf numFmtId="0" fontId="47" fillId="0" borderId="0" xfId="7" applyFont="1" applyAlignment="1">
      <alignment horizontal="center" vertical="center" wrapText="1"/>
    </xf>
    <xf numFmtId="0" fontId="3" fillId="4" borderId="0" xfId="7" applyFill="1" applyAlignment="1">
      <alignment horizontal="right" vertical="center"/>
    </xf>
    <xf numFmtId="180" fontId="3" fillId="4" borderId="0" xfId="7" applyNumberFormat="1" applyFill="1" applyAlignment="1">
      <alignment horizontal="right" vertical="center"/>
    </xf>
    <xf numFmtId="177" fontId="3" fillId="4" borderId="0" xfId="7" applyNumberFormat="1" applyFill="1" applyAlignment="1">
      <alignment horizontal="right" vertical="center"/>
    </xf>
    <xf numFmtId="39" fontId="3" fillId="4" borderId="0" xfId="7" applyNumberFormat="1" applyFill="1" applyAlignment="1">
      <alignment horizontal="right" vertical="center"/>
    </xf>
    <xf numFmtId="182" fontId="3" fillId="4" borderId="0" xfId="7" applyNumberFormat="1" applyFill="1" applyAlignment="1">
      <alignment horizontal="right" vertical="center"/>
    </xf>
    <xf numFmtId="188" fontId="3" fillId="4" borderId="0" xfId="7" applyNumberFormat="1" applyFill="1" applyAlignment="1">
      <alignment horizontal="right" vertical="center"/>
    </xf>
    <xf numFmtId="39" fontId="3" fillId="0" borderId="0" xfId="7" applyNumberFormat="1" applyAlignment="1">
      <alignment horizontal="left" vertical="center"/>
    </xf>
    <xf numFmtId="0" fontId="48" fillId="0" borderId="0" xfId="0" applyFont="1" applyAlignment="1">
      <alignment wrapText="1"/>
    </xf>
    <xf numFmtId="0" fontId="48" fillId="0" borderId="0" xfId="0" applyFont="1"/>
    <xf numFmtId="170" fontId="3" fillId="0" borderId="0" xfId="7" applyNumberFormat="1" applyAlignment="1">
      <alignment horizontal="center" vertical="center"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 cent" xfId="2" builtinId="5"/>
    <cellStyle name="Percent 2" xfId="19" xr:uid="{09585371-3F8A-48C9-988F-65409AFBA225}"/>
    <cellStyle name="Percent 3" xfId="16" xr:uid="{14CF7D64-AEE2-4886-80ED-75AEFDAA1901}"/>
  </cellStyles>
  <dxfs count="212">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211" headerRowCellStyle="Heading 2" dataCellStyle="Hyperlink">
  <tableColumns count="2">
    <tableColumn id="1" xr3:uid="{DCBF9412-DA11-44F5-B877-0F7A600500A5}" name="Worksheet description" dataDxfId="210" dataCellStyle="Hyperlink"/>
    <tableColumn id="2" xr3:uid="{FA9877E0-10D6-4416-9D1E-7BC85735B639}" name="Link" dataDxfId="20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20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207" headerRowBorderDxfId="206" tableBorderDxfId="205"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204" dataCellStyle="Normal 4"/>
    <tableColumn id="3" xr3:uid="{C983AF42-C906-4AD2-89C8-C2302B6D76E8}" name="Electricity generated _x000a_by Major Power Producers" dataDxfId="203" dataCellStyle="Normal 4"/>
    <tableColumn id="4" xr3:uid="{7494492B-1372-4F6E-A215-F1805E3758AA}" name="Own use " dataDxfId="202" dataCellStyle="Normal 4"/>
    <tableColumn id="5" xr3:uid="{E1DFFA61-90EB-48CA-B7B6-30CA687BF3E6}" name="Total electricity _x000a_supplied by MPPs" dataDxfId="201" dataCellStyle="Normal 4"/>
    <tableColumn id="6" xr3:uid="{C91E2107-D74D-4D02-9E04-F11E0313AB62}" name="Coal_x000a_[note 7]" dataDxfId="200" dataCellStyle="Normal 4"/>
    <tableColumn id="7" xr3:uid="{3498C8EA-63DD-4B01-8278-F61B6A6A7D0C}" name="Oil" dataDxfId="199" dataCellStyle="Normal 4"/>
    <tableColumn id="8" xr3:uid="{17184601-2BCE-4236-B2B4-77EC00E6502C}" name="Gas" dataDxfId="198" dataCellStyle="Normal 4"/>
    <tableColumn id="9" xr3:uid="{4AE25A53-A173-4CEF-8F82-1C4E35D250DD}" name=" Nuclear" dataDxfId="197" dataCellStyle="Normal 4"/>
    <tableColumn id="10" xr3:uid="{186D5BD0-092F-4DCF-AC32-72EB1C947C79}" name=" Hydro" dataDxfId="196" dataCellStyle="Normal 4"/>
    <tableColumn id="11" xr3:uid="{35EB0138-D3FE-40E5-BDF5-9DA5B5230488}" name="Total wind _x000a_[note 8]_x000a_[note 9]" dataDxfId="195" dataCellStyle="Normal 4"/>
    <tableColumn id="12" xr3:uid="{FFAA6827-98BA-472A-A8BD-AC72D7D6FC4D}" name="Onshore _x000a_wind" dataDxfId="194" dataCellStyle="Normal 4"/>
    <tableColumn id="13" xr3:uid="{AE30C405-1596-45B8-925F-1AFE1BE6789E}" name="Offshore _x000a_wind" dataDxfId="193" dataCellStyle="Normal 4"/>
    <tableColumn id="14" xr3:uid="{A7FBBD30-FE63-4982-8BB7-16824DFF5832}" name="Solar" dataDxfId="192" dataCellStyle="Normal 4"/>
    <tableColumn id="15" xr3:uid="{33F1456D-6374-461D-86FB-05A4978E5BF8}" name="Bioenergy_x000a_[note 10]" dataDxfId="191" dataCellStyle="Normal 4"/>
    <tableColumn id="16" xr3:uid="{82FA977C-11D8-49CD-8FB8-0E777D15E1AA}" name="Other fuels _x000a_[note 10]" dataDxfId="190" dataCellStyle="Normal 4"/>
    <tableColumn id="17" xr3:uid="{41BE402F-55E6-4ED2-A463-FC9929D79D9F}" name="Pumped _x000a_storage _x000a_[note 11]" dataDxfId="189" dataCellStyle="Normal 4"/>
    <tableColumn id="26" xr3:uid="{0A0BA8AC-E1BC-4D39-927C-EC868A3A90AA}" name="Battery storage [note 12]" dataDxfId="188" dataCellStyle="Normal 4"/>
    <tableColumn id="18" xr3:uid="{58897892-E931-4035-B366-D4FC0F3E877C}" name="Conventional _x000a_thermal stations _x000a_[note 13]" dataDxfId="187" dataCellStyle="Normal 4"/>
    <tableColumn id="19" xr3:uid="{5D6969F1-5800-43F4-9F38-0BDD62680618}" name="CCGT stations _x000a_[note 14]" dataDxfId="186" dataCellStyle="Normal 4"/>
    <tableColumn id="20" xr3:uid="{AB37372A-A696-4ECE-8F79-61CFA6A95EDF}" name="Net imports" dataDxfId="185" dataCellStyle="Normal 4"/>
    <tableColumn id="21" xr3:uid="{660FB425-D4D7-4A97-84F9-7353DE81D8EB}" name="Net purchases from _x000a_other sources _x000a_[note 15] " dataDxfId="184" dataCellStyle="Normal 4"/>
    <tableColumn id="22" xr3:uid="{3A3539C7-61A1-4125-B317-FF0F98F2FB4A}" name="Total electricity _x000a_available" dataDxfId="183" dataCellStyle="Normal 4"/>
    <tableColumn id="23" xr3:uid="{71F49D4C-1154-4EBE-9E32-4B1696E49A6E}" name="Low carbon _x000a_[note 4]" dataDxfId="182" dataCellStyle="Normal 4"/>
    <tableColumn id="24" xr3:uid="{2F0629C1-CDE5-404C-977A-2177DE13A72F}" name="Renewables _x000a_[note 4]" dataDxfId="181" dataCellStyle="Normal 4"/>
    <tableColumn id="25" xr3:uid="{FE1BE554-A837-4C9F-A256-B6FFE83E14C3}" name="Fossil fuels _x000a_[note 4]" dataDxfId="18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79" dataDxfId="177" headerRowBorderDxfId="178" tableBorderDxfId="176">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75" dataCellStyle="Normal 4"/>
    <tableColumn id="3" xr3:uid="{A45EDA8B-9762-43DA-BAF0-37963EC80297}" name="Total electricity supplied by Major Power Producers (TWh)" dataDxfId="174"/>
    <tableColumn id="4" xr3:uid="{2EAE8488-ECEA-47AD-ABDA-5D97CBDAAF9E}" name="Total electricity supplied by Major Power Producers excluding storage (TWh)" dataDxfId="173"/>
    <tableColumn id="5" xr3:uid="{EF8A9B6F-01C1-48BE-8F3A-FE0D3335D9F5}" name="Coal _x000a_[note 7]" dataDxfId="172"/>
    <tableColumn id="6" xr3:uid="{4B297C47-7513-4D14-9D12-73710EC5742B}" name="Oil" dataDxfId="171"/>
    <tableColumn id="7" xr3:uid="{E3E03877-AA08-4EB4-9444-A39087B73890}" name="Gas" dataDxfId="170"/>
    <tableColumn id="8" xr3:uid="{F71F2E5D-96CB-4A7B-A55B-745E35A13881}" name=" Nuclear" dataDxfId="169"/>
    <tableColumn id="9" xr3:uid="{E0825495-A6F9-41DE-B43A-1F724FCA5951}" name=" Hydro" dataDxfId="168"/>
    <tableColumn id="10" xr3:uid="{0693EE91-29A2-47C6-BE9E-9D9FD2E03B1A}" name="Total wind _x000a_[note 8]_x000a_[note 9]" dataDxfId="167"/>
    <tableColumn id="11" xr3:uid="{C6872732-F7D7-4C91-8D52-536CEAF98CDC}" name="Onshore wind" dataDxfId="166"/>
    <tableColumn id="12" xr3:uid="{6D153FAD-6317-494A-8F5D-0B8D93E7A864}" name="Offshore wind" dataDxfId="165"/>
    <tableColumn id="13" xr3:uid="{6C1DF4D3-1A38-4FEC-9F77-FD58B04C2107}" name="Solar" dataDxfId="164"/>
    <tableColumn id="14" xr3:uid="{5F925D46-8FAC-4CCA-A8CC-8FFED33B927F}" name="Bioenergy_x000a_[note 10]" dataDxfId="163"/>
    <tableColumn id="15" xr3:uid="{CCC97B22-BE88-4381-BC58-F131D105E57D}" name="Other fuels _x000a_[note 10]" dataDxfId="162"/>
    <tableColumn id="16" xr3:uid="{0EB4F4A4-E8C0-4645-BEC2-77D98D0425B5}" name="Low carbon _x000a_[note 4]" dataDxfId="161"/>
    <tableColumn id="17" xr3:uid="{9C10A2D4-EF85-4784-AD30-F76D72D8CAC7}" name="Renewables _x000a_[note 4]" dataDxfId="160"/>
    <tableColumn id="18" xr3:uid="{40515715-AF49-4B6D-A2AA-06FB7B001B5E}" name="Fossil fuels _x000a_[note 4]" dataDxfId="1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58" dataDxfId="156" headerRowBorderDxfId="157" headerRowCellStyle="Normal 4" dataCellStyle="Normal 4">
  <tableColumns count="25">
    <tableColumn id="1" xr3:uid="{784F1C24-1E58-4F41-AF6D-0D5D071F5457}" name="Year" dataDxfId="155" totalsRowDxfId="154" dataCellStyle="Normal 4" totalsRowCellStyle="Normal 4"/>
    <tableColumn id="2" xr3:uid="{7CF5161E-9006-43C9-BF3F-F83450DBC57B}" name="Electricity generated by Major Power Producers" dataDxfId="153" totalsRowDxfId="152" dataCellStyle="Normal 4" totalsRowCellStyle="Normal 4"/>
    <tableColumn id="3" xr3:uid="{5D8D323C-B9D2-485A-BDAB-F2EB4EB3E634}" name="Own use" dataDxfId="151" totalsRowDxfId="150" dataCellStyle="Normal 4" totalsRowCellStyle="Normal 4"/>
    <tableColumn id="4" xr3:uid="{B8E2C434-4842-40AE-BD2E-9DEC5C151A67}" name="Total electricity supplied by Major Power Producers" dataDxfId="149" totalsRowDxfId="148" dataCellStyle="Normal 4" totalsRowCellStyle="Normal 4"/>
    <tableColumn id="5" xr3:uid="{8BB1A5C2-174A-4CCB-B767-6CEAAACBE6B4}" name="Coal_x000a_[note 7]" dataDxfId="147" totalsRowDxfId="146" dataCellStyle="Normal 4" totalsRowCellStyle="Normal 4"/>
    <tableColumn id="6" xr3:uid="{D21819B8-21FC-438B-9D4B-BC434E1B8AA0}" name="Oil" dataDxfId="145" totalsRowDxfId="144" dataCellStyle="Normal 4" totalsRowCellStyle="Normal 4"/>
    <tableColumn id="7" xr3:uid="{B15A1668-AB2F-4A6D-BD25-6E8747FAB677}" name="Gas" dataDxfId="143" totalsRowDxfId="142" dataCellStyle="Normal 4" totalsRowCellStyle="Normal 4"/>
    <tableColumn id="8" xr3:uid="{396C0131-6F70-473A-91B8-10E9AC9708C3}" name=" Nuclear" dataDxfId="141" totalsRowDxfId="140" dataCellStyle="Normal 4"/>
    <tableColumn id="9" xr3:uid="{3F15463C-5899-41E2-AB94-5A40F6CB8730}" name=" Hydro" dataDxfId="139" totalsRowDxfId="138" dataCellStyle="Normal 4" totalsRowCellStyle="Normal 4"/>
    <tableColumn id="10" xr3:uid="{408DE207-6407-42E9-BE04-98DB7DB2A21B}" name="Total wind _x000a_[note 8]_x000a_[note 9]" dataDxfId="137" totalsRowDxfId="136" dataCellStyle="Normal 4" totalsRowCellStyle="Normal 4"/>
    <tableColumn id="11" xr3:uid="{DE80655F-AB51-4B7B-84E8-EC0379E62993}" name="Onshore _x000a_wind" dataDxfId="135" totalsRowDxfId="134" dataCellStyle="Normal 4" totalsRowCellStyle="Normal 4"/>
    <tableColumn id="12" xr3:uid="{07A05748-7349-436C-9ACB-F62F498E74A3}" name="Offshore _x000a_wind" dataDxfId="133" totalsRowDxfId="132" dataCellStyle="Normal 4" totalsRowCellStyle="Normal 4"/>
    <tableColumn id="13" xr3:uid="{27DA14E9-A08B-4B9E-ABE9-B3D089400907}" name="Solar" dataDxfId="131" totalsRowDxfId="130" dataCellStyle="Normal 4" totalsRowCellStyle="Normal 4"/>
    <tableColumn id="14" xr3:uid="{1A26F7F5-C22C-43F0-A6E7-B86CDB26DEE5}" name="Bioenergy_x000a_[note 10]" dataDxfId="129" totalsRowDxfId="128" dataCellStyle="Normal 4" totalsRowCellStyle="Normal 4"/>
    <tableColumn id="15" xr3:uid="{48E58444-0C6E-441E-8296-0B0583763F38}" name="Other fuels _x000a_[note 10]" dataDxfId="127" totalsRowDxfId="126" dataCellStyle="Normal 4" totalsRowCellStyle="Normal 4"/>
    <tableColumn id="16" xr3:uid="{BFE99A17-FE4B-4859-A7CD-99D68BD697C2}" name="Pumped _x000a_storage _x000a_[note 11]" dataDxfId="125" totalsRowDxfId="124" dataCellStyle="Normal 4" totalsRowCellStyle="Normal 4"/>
    <tableColumn id="25" xr3:uid="{7DFCD46C-7322-49A8-936F-B5207F021C8D}" name="Battery storage [note 12]" dataDxfId="123" totalsRowDxfId="122" dataCellStyle="Normal 4" totalsRowCellStyle="Normal 4"/>
    <tableColumn id="17" xr3:uid="{F5F9BBCF-1BAB-4FCF-A3EE-D5A2F791E6A0}" name="Conventional _x000a_thermal stations _x000a_[note 13]" dataDxfId="121" totalsRowDxfId="120" dataCellStyle="Normal 4" totalsRowCellStyle="Normal 4"/>
    <tableColumn id="18" xr3:uid="{A5E68429-70EF-44D4-B487-1699C95C8009}" name="CCGT stations _x000a_[note 14]" dataDxfId="119" totalsRowDxfId="118" dataCellStyle="Normal 4" totalsRowCellStyle="Normal 4"/>
    <tableColumn id="19" xr3:uid="{ED558854-0C26-4930-862D-A7A6AC163810}" name="Net imports" dataDxfId="117" totalsRowDxfId="116" dataCellStyle="Normal 4" totalsRowCellStyle="Normal 4"/>
    <tableColumn id="20" xr3:uid="{A3DD16C5-4C3B-47C3-8AEF-318F99B55826}" name="Net purchases from _x000a_other sources _x000a_[note 15]" dataDxfId="115" totalsRowDxfId="114" dataCellStyle="Normal 4" totalsRowCellStyle="Normal 4"/>
    <tableColumn id="21" xr3:uid="{4B7C7101-F9B6-4BA3-B3B3-492BB0F7DA4A}" name="Total electricity _x000a_available" dataDxfId="113" totalsRowDxfId="112" dataCellStyle="Normal 4" totalsRowCellStyle="Normal 4"/>
    <tableColumn id="22" xr3:uid="{F93F0E87-AFA3-4BAE-B738-00C27D37DA59}" name="Low carbon _x000a_[note 4]" dataDxfId="111" totalsRowDxfId="110" dataCellStyle="Normal 4" totalsRowCellStyle="Normal 4"/>
    <tableColumn id="23" xr3:uid="{619BFC04-A68A-41FA-94ED-6F1FDF0C31C6}" name="Renewables _x000a_[note 4]" dataDxfId="109" totalsRowDxfId="108" dataCellStyle="Normal 4" totalsRowCellStyle="Normal 4"/>
    <tableColumn id="24" xr3:uid="{F40D3A0D-475B-4174-B746-0910410FA74C}" name="Fossil fuels _x000a_[note 4]" dataDxfId="107" totalsRowDxfId="106"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21" totalsRowShown="0" headerRowDxfId="105" dataDxfId="103" headerRowBorderDxfId="104" headerRowCellStyle="Normal 4" dataCellStyle="Normal 4">
  <tableColumns count="25">
    <tableColumn id="2" xr3:uid="{54566289-A833-405D-A52C-725FACBBEE49}" name="Quarter" dataDxfId="102" totalsRowDxfId="101" dataCellStyle="Normal 4"/>
    <tableColumn id="3" xr3:uid="{9141ADC8-5555-4A46-A5E6-A73B6DD15443}" name="Electricity generated by Major Power Producers" dataDxfId="100" totalsRowDxfId="99" dataCellStyle="Normal 4"/>
    <tableColumn id="4" xr3:uid="{5ABF9A04-8379-4BBB-A6D8-2D75F62CE1FC}" name="Own use" dataDxfId="98" totalsRowDxfId="97" dataCellStyle="Normal 4"/>
    <tableColumn id="5" xr3:uid="{D589006C-722F-4284-B058-D8095BF94B37}" name="Total electricity supplied by MPPs" dataDxfId="96" totalsRowDxfId="95" dataCellStyle="Normal 4"/>
    <tableColumn id="6" xr3:uid="{362BFCB9-2F74-4060-B206-15C119E14B16}" name="Coal_x000a_[note 7]" dataDxfId="94" totalsRowDxfId="93" dataCellStyle="Normal 4"/>
    <tableColumn id="7" xr3:uid="{79ADA9DA-EE9D-4AA9-AB00-8B7D916B1223}" name="Oil" dataDxfId="92" totalsRowDxfId="91" dataCellStyle="Normal 4"/>
    <tableColumn id="8" xr3:uid="{6E729097-D64D-4BCB-90D3-A813999E0A28}" name="Gas" dataDxfId="90" totalsRowDxfId="89" dataCellStyle="Normal 4"/>
    <tableColumn id="9" xr3:uid="{626A99DD-E9C2-46AE-928F-0D0977EA84D9}" name=" Nuclear" dataDxfId="88" totalsRowDxfId="87" dataCellStyle="Normal 4"/>
    <tableColumn id="10" xr3:uid="{66F17E76-B9AF-4F1A-A36D-1299A6A583D1}" name=" Hydro" dataDxfId="86" totalsRowDxfId="85" dataCellStyle="Normal 4"/>
    <tableColumn id="11" xr3:uid="{23E7A6DD-6A3B-42EA-9249-A887BDB42C21}" name="Total wind _x000a_[note 8]_x000a_[note 9]" dataDxfId="84" totalsRowDxfId="83" dataCellStyle="Normal 4"/>
    <tableColumn id="12" xr3:uid="{24253423-EC8E-4D86-A1D3-CE272C80F6EB}" name="Onshore _x000a_wind" dataDxfId="82" totalsRowDxfId="81" dataCellStyle="Normal 4"/>
    <tableColumn id="13" xr3:uid="{0D58EB20-7A57-412A-A4C0-2B8C5F229B37}" name="Offshore _x000a_wind" dataDxfId="80" totalsRowDxfId="79" dataCellStyle="Normal 4"/>
    <tableColumn id="14" xr3:uid="{A4E606EE-E99A-4A68-85B7-BDBE95FB7FA7}" name="Solar" dataDxfId="78" totalsRowDxfId="77" dataCellStyle="Normal 4"/>
    <tableColumn id="15" xr3:uid="{B2C562C8-3BF3-42C4-BC8E-95ECB9154AC3}" name="Bioenergy_x000a_[note 10]" dataDxfId="76" totalsRowDxfId="75" dataCellStyle="Normal 4"/>
    <tableColumn id="16" xr3:uid="{B3C09D76-54D1-4FFE-AC19-829A1A732384}" name="Other fuels _x000a_[note 10]" dataDxfId="74" totalsRowDxfId="73" dataCellStyle="Normal 4"/>
    <tableColumn id="17" xr3:uid="{9C7BA09C-19A4-4D34-9683-77B09EDEFD20}" name="Pumped _x000a_storage _x000a_[note 11]" dataDxfId="72" totalsRowDxfId="71" dataCellStyle="Normal 4"/>
    <tableColumn id="1" xr3:uid="{857BAD12-A966-4DB1-BF15-8CBDABFE29B1}" name="Battery storage [note 12]" dataDxfId="70" totalsRowDxfId="69" dataCellStyle="Normal 4"/>
    <tableColumn id="18" xr3:uid="{CC51B5A9-B9EE-4A68-A9BE-52189EA0EEB0}" name="Conventional _x000a_thermal stations _x000a_[note 13]" dataDxfId="68" totalsRowDxfId="67" dataCellStyle="Normal 4"/>
    <tableColumn id="19" xr3:uid="{357E057E-D96A-4177-92E4-88159682DDD9}" name="CCGT stations _x000a_[note 14]" dataDxfId="66" totalsRowDxfId="65" dataCellStyle="Normal 4"/>
    <tableColumn id="20" xr3:uid="{48387D87-06DC-44E8-B314-F7D2499C34CE}" name="Net imports" dataDxfId="64" totalsRowDxfId="63" dataCellStyle="Normal 4"/>
    <tableColumn id="21" xr3:uid="{36F04A43-79D7-412E-B18D-D3C381774CDD}" name="Net purchases from _x000a_other sources _x000a_[note 15]" dataDxfId="62" totalsRowDxfId="61" dataCellStyle="Normal 4"/>
    <tableColumn id="22" xr3:uid="{35E1AEC4-DE70-409B-9555-1576A0F1F6B3}" name="Total electricity _x000a_available" dataDxfId="60" totalsRowDxfId="59" dataCellStyle="Normal 4"/>
    <tableColumn id="23" xr3:uid="{6E8AD977-2543-4AA2-90AE-CECDAFB99C2C}" name="Low carbon _x000a_[note 4]" dataDxfId="58" totalsRowDxfId="57" dataCellStyle="Normal 4"/>
    <tableColumn id="24" xr3:uid="{0B90B2E2-4DDA-4220-B6EB-31A493B40210}" name="Renewables _x000a_[note 4]" dataDxfId="56" totalsRowDxfId="55" dataCellStyle="Normal 4"/>
    <tableColumn id="25" xr3:uid="{59F242F5-E6B6-49AE-914C-89749D102D9E}" name="Fossil fuels _x000a_[note 4]" dataDxfId="54" totalsRowDxfId="53"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50" totalsRowCount="1" headerRowDxfId="52" dataDxfId="50" headerRowBorderDxfId="51" tableBorderDxfId="49" headerRowCellStyle="Normal 4" dataCellStyle="Normal 4">
  <tableColumns count="25">
    <tableColumn id="2" xr3:uid="{3A9075E5-0128-43EB-A328-3E7C03FE9C1D}" name="Month" dataDxfId="48" dataCellStyle="Normal 4"/>
    <tableColumn id="3" xr3:uid="{AB0F486B-109E-4573-A2CC-311DD1ACAE76}" name="Electricity generated by Major Power Producers" dataDxfId="47" totalsRowDxfId="46" dataCellStyle="Normal 4"/>
    <tableColumn id="4" xr3:uid="{B4E19686-62DF-48EE-9BF2-5166F2169FAD}" name="Own use" dataDxfId="45" totalsRowDxfId="44" dataCellStyle="Normal 4"/>
    <tableColumn id="5" xr3:uid="{5E82FD60-E64F-44DB-BE28-18F04224F61D}" name="Total electricity supplied by MPPs" dataDxfId="43" totalsRowDxfId="42" dataCellStyle="Normal 4"/>
    <tableColumn id="6" xr3:uid="{1D973D25-7918-491E-86B6-5BD403871BD7}" name="Coal_x000a_[note 7]" dataDxfId="41" totalsRowDxfId="40" dataCellStyle="Normal 4"/>
    <tableColumn id="7" xr3:uid="{0D2CF664-4E26-468C-9060-DF0707B98E26}" name="Oil" dataDxfId="39" totalsRowDxfId="38" dataCellStyle="Normal 4"/>
    <tableColumn id="8" xr3:uid="{5E1713D9-2E39-40C2-ADD8-BA52086D4526}" name="Gas" dataDxfId="37" totalsRowDxfId="36" dataCellStyle="Normal 4"/>
    <tableColumn id="9" xr3:uid="{512465F1-A402-4B10-924F-D4C8A709E2C1}" name=" Nuclear" dataDxfId="35" totalsRowDxfId="34" dataCellStyle="Normal 4"/>
    <tableColumn id="10" xr3:uid="{F8643A93-F645-4B77-88BE-22BF5DB1495C}" name=" Hydro" dataDxfId="33" totalsRowDxfId="32" dataCellStyle="Normal 4"/>
    <tableColumn id="11" xr3:uid="{00B397D3-2D63-4411-BF8F-C7AEF73EBD79}" name="Total wind _x000a_[note 8]_x000a_[note 9]" dataDxfId="31" totalsRowDxfId="30" dataCellStyle="Normal 4"/>
    <tableColumn id="12" xr3:uid="{43590BAD-9D64-43B5-8FA5-2161C2C860FF}" name="Onshore _x000a_wind" dataDxfId="29" totalsRowDxfId="28" dataCellStyle="Normal 4"/>
    <tableColumn id="13" xr3:uid="{16AB7D13-5B86-4C0F-9421-3D1B8B5A497B}" name="Offshore _x000a_wind" dataDxfId="27" totalsRowDxfId="26" dataCellStyle="Normal 4"/>
    <tableColumn id="14" xr3:uid="{67ECC355-780B-4220-8D9A-3E8C56FE834C}" name="Solar" dataDxfId="25" totalsRowDxfId="24" dataCellStyle="Normal 4"/>
    <tableColumn id="15" xr3:uid="{2D9C6E6D-2323-43E6-9C23-226814358BEC}" name="Bioenergy_x000a_[note 10]" dataDxfId="23" totalsRowDxfId="22" dataCellStyle="Normal 4"/>
    <tableColumn id="16" xr3:uid="{69282F3B-CFEA-4EF0-9E00-F4C9ACA2EBE1}" name="Other fuels _x000a_[note 10]" dataDxfId="21" totalsRowDxfId="20" dataCellStyle="Normal 4"/>
    <tableColumn id="17" xr3:uid="{E52E4DAB-467F-46D8-B132-D4E3B7013E36}" name="Pumped _x000a_storage _x000a_[note 11]" dataDxfId="19" totalsRowDxfId="18" dataCellStyle="Normal 4"/>
    <tableColumn id="1" xr3:uid="{1D2E72D0-68A4-4FD5-A258-83001D98B632}" name="Battery storage [note 12]" dataDxfId="17" totalsRowDxfId="16" dataCellStyle="Normal 4"/>
    <tableColumn id="18" xr3:uid="{B191D3AE-83E2-499B-B68C-37DCE1B9047D}" name="Conventional _x000a_thermal stations _x000a_[note 13]" dataDxfId="15" totalsRowDxfId="14" dataCellStyle="Normal 4"/>
    <tableColumn id="19" xr3:uid="{3F4B8E26-5EF1-49F9-8D11-7E180B6D954A}" name="CCGT stations _x000a_[note 14]" dataDxfId="13" totalsRowDxfId="12" dataCellStyle="Normal 4"/>
    <tableColumn id="20" xr3:uid="{7872C90E-EC59-4F99-9C19-065CE1971369}" name="Net imports" dataDxfId="11" totalsRowDxfId="10" dataCellStyle="Normal 4"/>
    <tableColumn id="21" xr3:uid="{09957C4E-C45A-4761-9389-44C7F4F07456}" name="Net purchases from _x000a_other sources _x000a_[note 15]" dataDxfId="9" totalsRowDxfId="8" dataCellStyle="Normal 4"/>
    <tableColumn id="22" xr3:uid="{F1B464D7-2805-49F1-AEFB-884ABB4875A1}" name="Total electricity _x000a_available" dataDxfId="7" totalsRowDxfId="6" dataCellStyle="Normal 4"/>
    <tableColumn id="23" xr3:uid="{F527EFC1-4F05-4602-8C50-98FC467D34F1}" name="Low carbon _x000a_[note 4]" dataDxfId="5" totalsRowDxfId="4" dataCellStyle="Normal 4"/>
    <tableColumn id="24" xr3:uid="{0A957676-2F0F-41DB-9977-66DC9D93AF04}" name="Renewables _x000a_[note 4]" dataDxfId="3" totalsRowDxfId="2" dataCellStyle="Normal 4"/>
    <tableColumn id="25" xr3:uid="{F4A12B82-4B68-439F-A778-C0A1CCAC73D6}" name="Fossil fuels _x000a_[note 4]"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655</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761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745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31" x14ac:dyDescent="0.35">
      <c r="A8" s="188" t="s">
        <v>762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626</v>
      </c>
    </row>
    <row r="11" spans="1:257" s="3" customFormat="1" ht="20.25" customHeight="1" x14ac:dyDescent="0.35">
      <c r="A11" s="194" t="s">
        <v>674</v>
      </c>
    </row>
    <row r="12" spans="1:257" s="3" customFormat="1" ht="45" customHeight="1" x14ac:dyDescent="0.35">
      <c r="A12" s="2" t="s">
        <v>623</v>
      </c>
    </row>
    <row r="13" spans="1:257" s="3" customFormat="1" ht="45" customHeight="1" x14ac:dyDescent="0.35">
      <c r="A13" s="2" t="s">
        <v>624</v>
      </c>
    </row>
    <row r="14" spans="1:257" s="3" customFormat="1" ht="20.25" customHeight="1" x14ac:dyDescent="0.35">
      <c r="A14" s="2" t="s">
        <v>625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636</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675</v>
      </c>
    </row>
    <row r="23" spans="1:257" s="34" customFormat="1" ht="20.25" customHeight="1" x14ac:dyDescent="0.35">
      <c r="A23" s="170" t="s">
        <v>633</v>
      </c>
      <c r="B23" s="37"/>
    </row>
    <row r="24" spans="1:257" s="3" customFormat="1" ht="20.25" customHeight="1" x14ac:dyDescent="0.45">
      <c r="A24" s="7" t="s">
        <v>8</v>
      </c>
    </row>
    <row r="25" spans="1:257" s="3" customFormat="1" ht="20.25" customHeight="1" x14ac:dyDescent="0.35">
      <c r="A25" s="192" t="s">
        <v>672</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174</v>
      </c>
      <c r="B4" s="12" t="s">
        <v>175</v>
      </c>
    </row>
    <row r="5" spans="1:2" ht="20.25" customHeight="1" x14ac:dyDescent="0.35">
      <c r="A5" s="2" t="s">
        <v>176</v>
      </c>
      <c r="B5" s="83" t="s">
        <v>14</v>
      </c>
    </row>
    <row r="6" spans="1:2" ht="20.25" customHeight="1" x14ac:dyDescent="0.35">
      <c r="A6" s="2" t="s">
        <v>177</v>
      </c>
      <c r="B6" s="83" t="s">
        <v>10</v>
      </c>
    </row>
    <row r="7" spans="1:2" ht="20.25" customHeight="1" x14ac:dyDescent="0.35">
      <c r="A7" s="2" t="s">
        <v>178</v>
      </c>
      <c r="B7" s="83" t="s">
        <v>16</v>
      </c>
    </row>
    <row r="8" spans="1:2" ht="20.25" customHeight="1" x14ac:dyDescent="0.35">
      <c r="A8" s="2" t="s">
        <v>179</v>
      </c>
      <c r="B8" s="83" t="s">
        <v>15</v>
      </c>
    </row>
    <row r="9" spans="1:2" ht="20.25" customHeight="1" x14ac:dyDescent="0.35">
      <c r="A9" s="2" t="s">
        <v>593</v>
      </c>
      <c r="B9" s="83" t="s">
        <v>66</v>
      </c>
    </row>
    <row r="10" spans="1:2" ht="20.25" customHeight="1" x14ac:dyDescent="0.35">
      <c r="A10" s="2" t="s">
        <v>594</v>
      </c>
      <c r="B10" s="8" t="s">
        <v>180</v>
      </c>
    </row>
    <row r="11" spans="1:2" ht="20.25" customHeight="1" x14ac:dyDescent="0.35">
      <c r="A11" s="2" t="s">
        <v>598</v>
      </c>
      <c r="B11" s="8" t="s">
        <v>181</v>
      </c>
    </row>
    <row r="12" spans="1:2" ht="20.25" customHeight="1" x14ac:dyDescent="0.35">
      <c r="A12" s="2" t="s">
        <v>597</v>
      </c>
      <c r="B12" s="8" t="s">
        <v>182</v>
      </c>
    </row>
    <row r="13" spans="1:2" ht="20.25" customHeight="1" x14ac:dyDescent="0.35">
      <c r="A13" s="2" t="s">
        <v>600</v>
      </c>
      <c r="B13" s="83" t="s">
        <v>183</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191</v>
      </c>
      <c r="B3" s="3"/>
    </row>
    <row r="4" spans="1:2" ht="30" customHeight="1" x14ac:dyDescent="0.55000000000000004">
      <c r="A4" s="6" t="s">
        <v>18</v>
      </c>
      <c r="B4" s="6" t="s">
        <v>13</v>
      </c>
    </row>
    <row r="5" spans="1:2" ht="54" customHeight="1" x14ac:dyDescent="0.35">
      <c r="A5" s="2" t="s">
        <v>19</v>
      </c>
      <c r="B5" s="2" t="s">
        <v>763</v>
      </c>
    </row>
    <row r="6" spans="1:2" ht="31" x14ac:dyDescent="0.35">
      <c r="A6" s="2" t="s">
        <v>20</v>
      </c>
      <c r="B6" s="2" t="s">
        <v>67</v>
      </c>
    </row>
    <row r="7" spans="1:2" ht="20.25" customHeight="1" x14ac:dyDescent="0.35">
      <c r="A7" s="2" t="s">
        <v>21</v>
      </c>
      <c r="B7" s="2" t="s">
        <v>68</v>
      </c>
    </row>
    <row r="8" spans="1:2" ht="31" x14ac:dyDescent="0.35">
      <c r="A8" s="2" t="s">
        <v>22</v>
      </c>
      <c r="B8" s="2" t="s">
        <v>71</v>
      </c>
    </row>
    <row r="9" spans="1:2" x14ac:dyDescent="0.35">
      <c r="A9" s="2" t="s">
        <v>69</v>
      </c>
      <c r="B9" s="2" t="s">
        <v>70</v>
      </c>
    </row>
    <row r="10" spans="1:2" ht="31" x14ac:dyDescent="0.35">
      <c r="A10" s="2" t="s">
        <v>73</v>
      </c>
      <c r="B10" s="2" t="s">
        <v>72</v>
      </c>
    </row>
    <row r="11" spans="1:2" ht="20.25" customHeight="1" x14ac:dyDescent="0.35">
      <c r="A11" s="2" t="s">
        <v>74</v>
      </c>
      <c r="B11" s="2" t="s">
        <v>75</v>
      </c>
    </row>
    <row r="12" spans="1:2" ht="31" x14ac:dyDescent="0.35">
      <c r="A12" s="2" t="s">
        <v>76</v>
      </c>
      <c r="B12" s="2" t="s">
        <v>77</v>
      </c>
    </row>
    <row r="13" spans="1:2" ht="31" x14ac:dyDescent="0.35">
      <c r="A13" s="2" t="s">
        <v>78</v>
      </c>
      <c r="B13" s="2" t="s">
        <v>723</v>
      </c>
    </row>
    <row r="14" spans="1:2" ht="31" x14ac:dyDescent="0.35">
      <c r="A14" s="2" t="s">
        <v>147</v>
      </c>
      <c r="B14" s="2" t="s">
        <v>149</v>
      </c>
    </row>
    <row r="15" spans="1:2" ht="20.25" customHeight="1" x14ac:dyDescent="0.35">
      <c r="A15" s="2" t="s">
        <v>148</v>
      </c>
      <c r="B15" s="2" t="s">
        <v>150</v>
      </c>
    </row>
    <row r="16" spans="1:2" ht="31" x14ac:dyDescent="0.35">
      <c r="A16" s="2" t="s">
        <v>151</v>
      </c>
      <c r="B16" s="2" t="s">
        <v>709</v>
      </c>
    </row>
    <row r="17" spans="1:2" ht="20.25" customHeight="1" x14ac:dyDescent="0.35">
      <c r="A17" s="2" t="s">
        <v>152</v>
      </c>
      <c r="B17" s="2" t="s">
        <v>153</v>
      </c>
    </row>
    <row r="18" spans="1:2" ht="20.25" customHeight="1" x14ac:dyDescent="0.35">
      <c r="A18" s="2" t="s">
        <v>155</v>
      </c>
      <c r="B18" s="2" t="s">
        <v>154</v>
      </c>
    </row>
    <row r="19" spans="1:2" ht="20.25" customHeight="1" x14ac:dyDescent="0.35">
      <c r="A19" s="2" t="s">
        <v>157</v>
      </c>
      <c r="B19" s="2" t="s">
        <v>156</v>
      </c>
    </row>
    <row r="20" spans="1:2" ht="20.25" customHeight="1" x14ac:dyDescent="0.35">
      <c r="A20" s="2" t="s">
        <v>158</v>
      </c>
      <c r="B20" s="2" t="s">
        <v>160</v>
      </c>
    </row>
    <row r="21" spans="1:2" ht="31" x14ac:dyDescent="0.35">
      <c r="A21" s="2" t="s">
        <v>703</v>
      </c>
      <c r="B21" s="2" t="s">
        <v>189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41.5" customHeight="1" x14ac:dyDescent="0.35">
      <c r="A2" s="206" t="s">
        <v>764</v>
      </c>
    </row>
    <row r="3" spans="1:2" ht="18.5" x14ac:dyDescent="0.45">
      <c r="A3" s="230" t="s">
        <v>767</v>
      </c>
      <c r="B3" s="202"/>
    </row>
    <row r="4" spans="1:2" ht="87" customHeight="1" x14ac:dyDescent="0.35">
      <c r="A4" s="208" t="s">
        <v>769</v>
      </c>
      <c r="B4" s="208"/>
    </row>
    <row r="5" spans="1:2" ht="27.75" customHeight="1" x14ac:dyDescent="0.45">
      <c r="A5" s="230" t="s">
        <v>771</v>
      </c>
    </row>
    <row r="6" spans="1:2" s="204" customFormat="1" ht="148" customHeight="1" x14ac:dyDescent="0.35">
      <c r="A6" s="213" t="s">
        <v>770</v>
      </c>
    </row>
    <row r="7" spans="1:2" ht="23.25" customHeight="1" x14ac:dyDescent="0.45">
      <c r="A7" s="231" t="s">
        <v>765</v>
      </c>
    </row>
    <row r="8" spans="1:2" ht="67" customHeight="1" x14ac:dyDescent="0.35">
      <c r="A8" s="213" t="s">
        <v>766</v>
      </c>
    </row>
    <row r="9" spans="1:2" ht="39.65" customHeight="1" x14ac:dyDescent="0.35">
      <c r="A9" s="213"/>
    </row>
    <row r="11" spans="1:2" x14ac:dyDescent="0.35">
      <c r="A11" s="188"/>
    </row>
    <row r="12" spans="1:2" ht="46.5" x14ac:dyDescent="0.35">
      <c r="A12" s="188" t="s">
        <v>768</v>
      </c>
    </row>
    <row r="13" spans="1:2" x14ac:dyDescent="0.35">
      <c r="A13" s="188"/>
    </row>
    <row r="14" spans="1:2" x14ac:dyDescent="0.35">
      <c r="A14" s="188"/>
    </row>
    <row r="15" spans="1:2" ht="17" x14ac:dyDescent="0.35">
      <c r="A15" s="196"/>
    </row>
    <row r="16" spans="1:2" ht="14.5" x14ac:dyDescent="0.35">
      <c r="A16" s="197"/>
    </row>
    <row r="17" spans="1:1" ht="17" x14ac:dyDescent="0.35">
      <c r="A17" s="196"/>
    </row>
    <row r="18" spans="1:1" ht="14.5" x14ac:dyDescent="0.35">
      <c r="A18" s="197"/>
    </row>
    <row r="19" spans="1:1" ht="17" x14ac:dyDescent="0.35">
      <c r="A19" s="196"/>
    </row>
    <row r="20" spans="1:1" ht="14.5" x14ac:dyDescent="0.35">
      <c r="A20" s="197"/>
    </row>
    <row r="21" spans="1:1" x14ac:dyDescent="0.35">
      <c r="A21" s="188"/>
    </row>
    <row r="22" spans="1:1" x14ac:dyDescent="0.35">
      <c r="A22" s="188"/>
    </row>
    <row r="23" spans="1:1" x14ac:dyDescent="0.35">
      <c r="A23" s="188"/>
    </row>
    <row r="24" spans="1:1" ht="14.5" x14ac:dyDescent="0.35">
      <c r="A24" s="26"/>
    </row>
    <row r="25" spans="1:1" ht="14.5" x14ac:dyDescent="0.35">
      <c r="A25" s="26"/>
    </row>
    <row r="26" spans="1:1" ht="14.5" x14ac:dyDescent="0.35">
      <c r="A26" s="26"/>
    </row>
    <row r="27" spans="1:1" ht="14.5" x14ac:dyDescent="0.35">
      <c r="A27" s="197"/>
    </row>
    <row r="28" spans="1:1" ht="14.5" x14ac:dyDescent="0.35">
      <c r="A28" s="197"/>
    </row>
    <row r="29" spans="1:1" ht="14.5" x14ac:dyDescent="0.35">
      <c r="A29" s="197"/>
    </row>
    <row r="30" spans="1:1" x14ac:dyDescent="0.35">
      <c r="A30"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592</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192</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193</v>
      </c>
      <c r="B5" s="110" t="s">
        <v>171</v>
      </c>
      <c r="C5" s="111" t="s">
        <v>717</v>
      </c>
      <c r="D5" s="111" t="s">
        <v>172</v>
      </c>
      <c r="E5" s="110" t="s">
        <v>161</v>
      </c>
      <c r="F5" s="111" t="s">
        <v>28</v>
      </c>
      <c r="G5" s="111" t="s">
        <v>29</v>
      </c>
      <c r="H5" s="111" t="s">
        <v>30</v>
      </c>
      <c r="I5" s="111" t="s">
        <v>31</v>
      </c>
      <c r="J5" s="111" t="s">
        <v>170</v>
      </c>
      <c r="K5" s="111" t="s">
        <v>167</v>
      </c>
      <c r="L5" s="111" t="s">
        <v>168</v>
      </c>
      <c r="M5" s="111" t="s">
        <v>32</v>
      </c>
      <c r="N5" s="111" t="s">
        <v>162</v>
      </c>
      <c r="O5" s="111" t="s">
        <v>163</v>
      </c>
      <c r="P5" s="111" t="s">
        <v>169</v>
      </c>
      <c r="Q5" s="111" t="s">
        <v>705</v>
      </c>
      <c r="R5" s="111" t="s">
        <v>706</v>
      </c>
      <c r="S5" s="111" t="s">
        <v>707</v>
      </c>
      <c r="T5" s="111" t="s">
        <v>33</v>
      </c>
      <c r="U5" s="111" t="s">
        <v>718</v>
      </c>
      <c r="V5" s="111" t="s">
        <v>173</v>
      </c>
      <c r="W5" s="110" t="s">
        <v>164</v>
      </c>
      <c r="X5" s="111" t="s">
        <v>165</v>
      </c>
      <c r="Y5" s="112" t="s">
        <v>166</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f ca="1">INDIRECT(calculation_hide!AB12)</f>
        <v>2024</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194</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 June 2024</v>
      </c>
      <c r="B12" s="157">
        <f ca="1">INDIRECT(calculation_hide!AD45)</f>
        <v>115.1662</v>
      </c>
      <c r="C12" s="114">
        <f ca="1">INDIRECT(calculation_hide!AE45)</f>
        <v>6.121299999999998</v>
      </c>
      <c r="D12" s="114">
        <f ca="1">INDIRECT(calculation_hide!AF45)</f>
        <v>109.0449</v>
      </c>
      <c r="E12" s="115">
        <f ca="1">INDIRECT(calculation_hide!AG45)</f>
        <v>1.3257000000000001</v>
      </c>
      <c r="F12" s="114">
        <f ca="1">INDIRECT(calculation_hide!AH45)</f>
        <v>0.25090000000000001</v>
      </c>
      <c r="G12" s="114">
        <f ca="1">INDIRECT(calculation_hide!AI45)</f>
        <v>35.572000000000003</v>
      </c>
      <c r="H12" s="114">
        <f ca="1">INDIRECT(calculation_hide!AJ45)</f>
        <v>18.094000000000001</v>
      </c>
      <c r="I12" s="114">
        <f ca="1">INDIRECT(calculation_hide!AK45)</f>
        <v>2.1669</v>
      </c>
      <c r="J12" s="114">
        <f ca="1">INDIRECT(calculation_hide!AL45)</f>
        <v>39.267000000000003</v>
      </c>
      <c r="K12" s="114">
        <f ca="1">INDIRECT(calculation_hide!AM45)</f>
        <v>14.2136</v>
      </c>
      <c r="L12" s="114">
        <f ca="1">INDIRECT(calculation_hide!AN45)</f>
        <v>25.0533</v>
      </c>
      <c r="M12" s="114">
        <f ca="1">INDIRECT(calculation_hide!AO45)</f>
        <v>2.6063000000000001</v>
      </c>
      <c r="N12" s="114">
        <f ca="1">INDIRECT(calculation_hide!AP45)</f>
        <v>9.5602</v>
      </c>
      <c r="O12" s="114">
        <f ca="1">INDIRECT(calculation_hide!AQ45)</f>
        <v>0.71030000000000004</v>
      </c>
      <c r="P12" s="114">
        <f ca="1">INDIRECT(calculation_hide!AR45)</f>
        <v>-0.33710000000000001</v>
      </c>
      <c r="Q12" s="114">
        <f ca="1">INDIRECT(calculation_hide!AS45)</f>
        <v>-0.17120000000000002</v>
      </c>
      <c r="R12" s="114">
        <f ca="1">INDIRECT(calculation_hide!AT45)</f>
        <v>11.8668</v>
      </c>
      <c r="S12" s="114">
        <f ca="1">INDIRECT(calculation_hide!AU45)</f>
        <v>35.552800000000005</v>
      </c>
      <c r="T12" s="114">
        <f ca="1">INDIRECT(calculation_hide!AV45)</f>
        <v>18.244799999999998</v>
      </c>
      <c r="U12" s="114">
        <f ca="1">INDIRECT(calculation_hide!AW45)</f>
        <v>14.037600000000001</v>
      </c>
      <c r="V12" s="114">
        <f ca="1">INDIRECT(calculation_hide!AX45)</f>
        <v>141.32729999999998</v>
      </c>
      <c r="W12" s="115">
        <f ca="1">INDIRECT(calculation_hide!AY45)</f>
        <v>71.694500000000005</v>
      </c>
      <c r="X12" s="114">
        <f ca="1">INDIRECT(calculation_hide!AZ45)</f>
        <v>53.600200000000001</v>
      </c>
      <c r="Y12" s="114">
        <f ca="1">INDIRECT(calculation_hide!BA45)</f>
        <v>37.148600000000002</v>
      </c>
      <c r="AA12" s="160"/>
    </row>
    <row r="13" spans="1:28" ht="20.25" customHeight="1" x14ac:dyDescent="0.35">
      <c r="A13" s="114" t="str">
        <f ca="1">INDIRECT(calculation_hide!AC46)</f>
        <v>January - June 2025 [provisional]</v>
      </c>
      <c r="B13" s="115">
        <f ca="1">INDIRECT(calculation_hide!AD46)</f>
        <v>116.8249</v>
      </c>
      <c r="C13" s="114">
        <f ca="1">INDIRECT(calculation_hide!AE46)</f>
        <v>5.6015999999999995</v>
      </c>
      <c r="D13" s="114">
        <f ca="1">INDIRECT(calculation_hide!AF46)</f>
        <v>111.22330000000001</v>
      </c>
      <c r="E13" s="115">
        <f ca="1">INDIRECT(calculation_hide!AG46)</f>
        <v>0</v>
      </c>
      <c r="F13" s="114">
        <f ca="1">INDIRECT(calculation_hide!AH46)</f>
        <v>0.1918</v>
      </c>
      <c r="G13" s="114">
        <f ca="1">INDIRECT(calculation_hide!AI46)</f>
        <v>41.303699999999999</v>
      </c>
      <c r="H13" s="114">
        <f ca="1">INDIRECT(calculation_hide!AJ46)</f>
        <v>17.828899999999997</v>
      </c>
      <c r="I13" s="114">
        <f ca="1">INDIRECT(calculation_hide!AK46)</f>
        <v>1.5392999999999999</v>
      </c>
      <c r="J13" s="114">
        <f ca="1">INDIRECT(calculation_hide!AL46)</f>
        <v>36.363199999999999</v>
      </c>
      <c r="K13" s="114">
        <f ca="1">INDIRECT(calculation_hide!AM46)</f>
        <v>12.630700000000001</v>
      </c>
      <c r="L13" s="114">
        <f ca="1">INDIRECT(calculation_hide!AN46)</f>
        <v>23.732599999999998</v>
      </c>
      <c r="M13" s="114">
        <f ca="1">INDIRECT(calculation_hide!AO46)</f>
        <v>3.0638999999999994</v>
      </c>
      <c r="N13" s="114">
        <f ca="1">INDIRECT(calculation_hide!AP46)</f>
        <v>9.8571999999999989</v>
      </c>
      <c r="O13" s="114">
        <f ca="1">INDIRECT(calculation_hide!AQ46)</f>
        <v>0.74070000000000003</v>
      </c>
      <c r="P13" s="114">
        <f ca="1">INDIRECT(calculation_hide!AR46)</f>
        <v>-0.17839999999999998</v>
      </c>
      <c r="Q13" s="114">
        <f ca="1">INDIRECT(calculation_hide!AS46)</f>
        <v>-0.17810000000000001</v>
      </c>
      <c r="R13" s="114">
        <f ca="1">INDIRECT(calculation_hide!AT46)</f>
        <v>10.894</v>
      </c>
      <c r="S13" s="114">
        <f ca="1">INDIRECT(calculation_hide!AU46)</f>
        <v>41.8904</v>
      </c>
      <c r="T13" s="114">
        <f ca="1">INDIRECT(calculation_hide!AV46)</f>
        <v>15.2576</v>
      </c>
      <c r="U13" s="114">
        <f ca="1">INDIRECT(calculation_hide!AW46)</f>
        <v>12.389900000000001</v>
      </c>
      <c r="V13" s="114">
        <f ca="1">INDIRECT(calculation_hide!AX46)</f>
        <v>138.8708</v>
      </c>
      <c r="W13" s="115">
        <f ca="1">INDIRECT(calculation_hide!AY46)</f>
        <v>68.652500000000003</v>
      </c>
      <c r="X13" s="114">
        <f ca="1">INDIRECT(calculation_hide!AZ46)</f>
        <v>50.823500000000003</v>
      </c>
      <c r="Y13" s="114">
        <f ca="1">INDIRECT(calculation_hide!BA46)</f>
        <v>41.495600000000003</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+1.4 </v>
      </c>
      <c r="C14" s="116" t="str">
        <f t="shared" ca="1" si="1"/>
        <v xml:space="preserve">-8.5 </v>
      </c>
      <c r="D14" s="116" t="str">
        <f t="shared" ca="1" si="1"/>
        <v xml:space="preserve">+2.0 </v>
      </c>
      <c r="E14" s="117" t="str">
        <f t="shared" ca="1" si="1"/>
        <v xml:space="preserve">-100.0 </v>
      </c>
      <c r="F14" s="116" t="str">
        <f t="shared" ca="1" si="1"/>
        <v xml:space="preserve">-23.6 </v>
      </c>
      <c r="G14" s="116" t="str">
        <f t="shared" ca="1" si="1"/>
        <v xml:space="preserve">+16.1 </v>
      </c>
      <c r="H14" s="116" t="str">
        <f t="shared" ca="1" si="1"/>
        <v xml:space="preserve">-1.5 </v>
      </c>
      <c r="I14" s="116" t="str">
        <f t="shared" ca="1" si="1"/>
        <v xml:space="preserve">-29.0 </v>
      </c>
      <c r="J14" s="116" t="str">
        <f t="shared" ca="1" si="1"/>
        <v xml:space="preserve">-7.4 </v>
      </c>
      <c r="K14" s="116" t="str">
        <f t="shared" ca="1" si="1"/>
        <v xml:space="preserve">-11.1 </v>
      </c>
      <c r="L14" s="116" t="str">
        <f t="shared" ca="1" si="1"/>
        <v xml:space="preserve">-5.3 </v>
      </c>
      <c r="M14" s="116" t="str">
        <f t="shared" ca="1" si="1"/>
        <v xml:space="preserve">+17.6 </v>
      </c>
      <c r="N14" s="116" t="str">
        <f t="shared" ca="1" si="1"/>
        <v xml:space="preserve">+3.1 </v>
      </c>
      <c r="O14" s="116" t="str">
        <f t="shared" ca="1" si="1"/>
        <v xml:space="preserve">+4.3 </v>
      </c>
      <c r="P14" s="116" t="str">
        <f t="shared" ca="1" si="1"/>
        <v xml:space="preserve">-47.1 </v>
      </c>
      <c r="Q14" s="116" t="str">
        <f t="shared" ca="1" si="1"/>
        <v xml:space="preserve">+4.0 </v>
      </c>
      <c r="R14" s="116" t="str">
        <f t="shared" ca="1" si="1"/>
        <v xml:space="preserve">-8.2 </v>
      </c>
      <c r="S14" s="116" t="str">
        <f t="shared" ca="1" si="1"/>
        <v xml:space="preserve">+17.8 </v>
      </c>
      <c r="T14" s="116" t="str">
        <f t="shared" ca="1" si="1"/>
        <v xml:space="preserve">-16.4 </v>
      </c>
      <c r="U14" s="116" t="str">
        <f t="shared" ca="1" si="1"/>
        <v xml:space="preserve">-11.7 </v>
      </c>
      <c r="V14" s="116" t="str">
        <f t="shared" ca="1" si="1"/>
        <v xml:space="preserve">-1.7 </v>
      </c>
      <c r="W14" s="117" t="str">
        <f t="shared" ca="1" si="1"/>
        <v xml:space="preserve">-4.2 </v>
      </c>
      <c r="X14" s="116" t="str">
        <f t="shared" ca="1" si="1"/>
        <v xml:space="preserve">-5.2 </v>
      </c>
      <c r="Y14" s="116" t="str">
        <f t="shared" ca="1" si="1"/>
        <v xml:space="preserve">+11.7 </v>
      </c>
      <c r="AA14" s="160"/>
    </row>
    <row r="15" spans="1:28" ht="20.25" customHeight="1" x14ac:dyDescent="0.35">
      <c r="A15" s="102" t="str">
        <f ca="1">INDIRECT(calculation_hide!AC18)</f>
        <v>April 2024</v>
      </c>
      <c r="B15" s="114">
        <f ca="1">INDIRECT(calculation_hide!AD18)</f>
        <v>18.666499999999999</v>
      </c>
      <c r="C15" s="114">
        <f ca="1">INDIRECT(calculation_hide!AE18)</f>
        <v>1.0112000000000023</v>
      </c>
      <c r="D15" s="114">
        <f ca="1">INDIRECT(calculation_hide!AF18)</f>
        <v>17.655299999999997</v>
      </c>
      <c r="E15" s="115">
        <f ca="1">INDIRECT(calculation_hide!AG18)</f>
        <v>0.1988</v>
      </c>
      <c r="F15" s="114">
        <f ca="1">INDIRECT(calculation_hide!AH18)</f>
        <v>3.4299999999999997E-2</v>
      </c>
      <c r="G15" s="114">
        <f ca="1">INDIRECT(calculation_hide!AI18)</f>
        <v>3.9327999999999999</v>
      </c>
      <c r="H15" s="114">
        <f ca="1">INDIRECT(calculation_hide!AJ18)</f>
        <v>3.6301000000000001</v>
      </c>
      <c r="I15" s="114">
        <f ca="1">INDIRECT(calculation_hide!AK18)</f>
        <v>0.34820000000000001</v>
      </c>
      <c r="J15" s="114">
        <f ca="1">INDIRECT(calculation_hide!AL18)</f>
        <v>7.3886000000000003</v>
      </c>
      <c r="K15" s="114">
        <f ca="1">INDIRECT(calculation_hide!AM18)</f>
        <v>2.6547000000000001</v>
      </c>
      <c r="L15" s="114">
        <f ca="1">INDIRECT(calculation_hide!AN18)</f>
        <v>4.7339000000000002</v>
      </c>
      <c r="M15" s="114">
        <f ca="1">INDIRECT(calculation_hide!AO18)</f>
        <v>0.49330000000000002</v>
      </c>
      <c r="N15" s="114">
        <f ca="1">INDIRECT(calculation_hide!AP18)</f>
        <v>1.6151</v>
      </c>
      <c r="O15" s="114">
        <f ca="1">INDIRECT(calculation_hide!AQ18)</f>
        <v>9.7699999999999995E-2</v>
      </c>
      <c r="P15" s="114">
        <f ca="1">INDIRECT(calculation_hide!AR18)</f>
        <v>-5.5899999999999998E-2</v>
      </c>
      <c r="Q15" s="114">
        <f ca="1">INDIRECT(calculation_hide!AS18)</f>
        <v>-2.7699999999999999E-2</v>
      </c>
      <c r="R15" s="114">
        <f ca="1">INDIRECT(calculation_hide!AT18)</f>
        <v>1.9579</v>
      </c>
      <c r="S15" s="114">
        <f ca="1">INDIRECT(calculation_hide!AU18)</f>
        <v>3.9207999999999998</v>
      </c>
      <c r="T15" s="114">
        <f ca="1">INDIRECT(calculation_hide!AV18)</f>
        <v>2.4287000000000001</v>
      </c>
      <c r="U15" s="114">
        <f ca="1">INDIRECT(calculation_hide!AW18)</f>
        <v>2.6919</v>
      </c>
      <c r="V15" s="114">
        <f ca="1">INDIRECT(calculation_hide!AX18)</f>
        <v>22.775899999999996</v>
      </c>
      <c r="W15" s="157">
        <f ca="1">INDIRECT(calculation_hide!AY18)</f>
        <v>13.4754</v>
      </c>
      <c r="X15" s="114">
        <f ca="1">INDIRECT(calculation_hide!AZ18)</f>
        <v>9.8452000000000002</v>
      </c>
      <c r="Y15" s="114">
        <f ca="1">INDIRECT(calculation_hide!BA18)</f>
        <v>4.1658999999999997</v>
      </c>
      <c r="AA15" s="160"/>
    </row>
    <row r="16" spans="1:28" ht="20.25" customHeight="1" x14ac:dyDescent="0.35">
      <c r="A16" s="102" t="str">
        <f ca="1">INDIRECT(calculation_hide!AC19)</f>
        <v>May 2024</v>
      </c>
      <c r="B16" s="114">
        <f ca="1">INDIRECT(calculation_hide!AD19)</f>
        <v>16.235600000000002</v>
      </c>
      <c r="C16" s="114">
        <f ca="1">INDIRECT(calculation_hide!AE19)</f>
        <v>0.94779999999999909</v>
      </c>
      <c r="D16" s="114">
        <f ca="1">INDIRECT(calculation_hide!AF19)</f>
        <v>15.287800000000002</v>
      </c>
      <c r="E16" s="115">
        <f ca="1">INDIRECT(calculation_hide!AG19)</f>
        <v>8.8800000000000004E-2</v>
      </c>
      <c r="F16" s="114">
        <f ca="1">INDIRECT(calculation_hide!AH19)</f>
        <v>5.4699999999999999E-2</v>
      </c>
      <c r="G16" s="114">
        <f ca="1">INDIRECT(calculation_hide!AI19)</f>
        <v>5.4215999999999998</v>
      </c>
      <c r="H16" s="114">
        <f ca="1">INDIRECT(calculation_hide!AJ19)</f>
        <v>3.5642</v>
      </c>
      <c r="I16" s="114">
        <f ca="1">INDIRECT(calculation_hide!AK19)</f>
        <v>0.18820000000000001</v>
      </c>
      <c r="J16" s="114">
        <f ca="1">INDIRECT(calculation_hide!AL19)</f>
        <v>3.6619000000000002</v>
      </c>
      <c r="K16" s="114">
        <f ca="1">INDIRECT(calculation_hide!AM19)</f>
        <v>1.1577999999999999</v>
      </c>
      <c r="L16" s="114">
        <f ca="1">INDIRECT(calculation_hide!AN19)</f>
        <v>2.5041000000000002</v>
      </c>
      <c r="M16" s="114">
        <f ca="1">INDIRECT(calculation_hide!AO19)</f>
        <v>0.60799999999999998</v>
      </c>
      <c r="N16" s="114">
        <f ca="1">INDIRECT(calculation_hide!AP19)</f>
        <v>1.6369</v>
      </c>
      <c r="O16" s="114">
        <f ca="1">INDIRECT(calculation_hide!AQ19)</f>
        <v>0.12759999999999999</v>
      </c>
      <c r="P16" s="114">
        <f ca="1">INDIRECT(calculation_hide!AR19)</f>
        <v>-3.5000000000000003E-2</v>
      </c>
      <c r="Q16" s="114">
        <f ca="1">INDIRECT(calculation_hide!AS19)</f>
        <v>-2.9100000000000001E-2</v>
      </c>
      <c r="R16" s="114">
        <f ca="1">INDIRECT(calculation_hide!AT19)</f>
        <v>1.9017999999999999</v>
      </c>
      <c r="S16" s="114">
        <f ca="1">INDIRECT(calculation_hide!AU19)</f>
        <v>5.4278000000000004</v>
      </c>
      <c r="T16" s="114">
        <f ca="1">INDIRECT(calculation_hide!AV19)</f>
        <v>3.5514999999999999</v>
      </c>
      <c r="U16" s="114">
        <f ca="1">INDIRECT(calculation_hide!AW19)</f>
        <v>2.3275000000000001</v>
      </c>
      <c r="V16" s="114">
        <f ca="1">INDIRECT(calculation_hide!AX19)</f>
        <v>21.166800000000002</v>
      </c>
      <c r="W16" s="115">
        <f ca="1">INDIRECT(calculation_hide!AY19)</f>
        <v>9.6592000000000002</v>
      </c>
      <c r="X16" s="114">
        <f ca="1">INDIRECT(calculation_hide!AZ19)</f>
        <v>6.0949999999999998</v>
      </c>
      <c r="Y16" s="114">
        <f ca="1">INDIRECT(calculation_hide!BA19)</f>
        <v>5.5651000000000002</v>
      </c>
      <c r="AA16" s="160"/>
    </row>
    <row r="17" spans="1:27" ht="20.25" customHeight="1" x14ac:dyDescent="0.35">
      <c r="A17" s="102" t="str">
        <f ca="1">INDIRECT(calculation_hide!AC20)</f>
        <v>June 2024</v>
      </c>
      <c r="B17" s="114">
        <f ca="1">INDIRECT(calculation_hide!AD20)</f>
        <v>15.298</v>
      </c>
      <c r="C17" s="114">
        <f ca="1">INDIRECT(calculation_hide!AE20)</f>
        <v>0.9397000000000002</v>
      </c>
      <c r="D17" s="114">
        <f ca="1">INDIRECT(calculation_hide!AF20)</f>
        <v>14.3583</v>
      </c>
      <c r="E17" s="115">
        <f ca="1">INDIRECT(calculation_hide!AG20)</f>
        <v>1.77E-2</v>
      </c>
      <c r="F17" s="114">
        <f ca="1">INDIRECT(calculation_hide!AH20)</f>
        <v>4.58E-2</v>
      </c>
      <c r="G17" s="114">
        <f ca="1">INDIRECT(calculation_hide!AI20)</f>
        <v>4.0930999999999997</v>
      </c>
      <c r="H17" s="114">
        <f ca="1">INDIRECT(calculation_hide!AJ20)</f>
        <v>3.3029999999999999</v>
      </c>
      <c r="I17" s="114">
        <f ca="1">INDIRECT(calculation_hide!AK20)</f>
        <v>0.16689999999999999</v>
      </c>
      <c r="J17" s="114">
        <f ca="1">INDIRECT(calculation_hide!AL20)</f>
        <v>4.5799000000000003</v>
      </c>
      <c r="K17" s="114">
        <f ca="1">INDIRECT(calculation_hide!AM20)</f>
        <v>1.8613999999999999</v>
      </c>
      <c r="L17" s="114">
        <f ca="1">INDIRECT(calculation_hide!AN20)</f>
        <v>2.7185000000000001</v>
      </c>
      <c r="M17" s="114">
        <f ca="1">INDIRECT(calculation_hide!AO20)</f>
        <v>0.69730000000000003</v>
      </c>
      <c r="N17" s="114">
        <f ca="1">INDIRECT(calculation_hide!AP20)</f>
        <v>1.421</v>
      </c>
      <c r="O17" s="114">
        <f ca="1">INDIRECT(calculation_hide!AQ20)</f>
        <v>0.124</v>
      </c>
      <c r="P17" s="114">
        <f ca="1">INDIRECT(calculation_hide!AR20)</f>
        <v>-6.2199999999999998E-2</v>
      </c>
      <c r="Q17" s="114">
        <f ca="1">INDIRECT(calculation_hide!AS20)</f>
        <v>-2.8199999999999999E-2</v>
      </c>
      <c r="R17" s="114">
        <f ca="1">INDIRECT(calculation_hide!AT20)</f>
        <v>1.6056999999999999</v>
      </c>
      <c r="S17" s="114">
        <f ca="1">INDIRECT(calculation_hide!AU20)</f>
        <v>4.0959000000000003</v>
      </c>
      <c r="T17" s="114">
        <f ca="1">INDIRECT(calculation_hide!AV20)</f>
        <v>3.238</v>
      </c>
      <c r="U17" s="114">
        <f ca="1">INDIRECT(calculation_hide!AW20)</f>
        <v>2.1892999999999998</v>
      </c>
      <c r="V17" s="114">
        <f ca="1">INDIRECT(calculation_hide!AX20)</f>
        <v>19.785599999999999</v>
      </c>
      <c r="W17" s="207">
        <f ca="1">INDIRECT(calculation_hide!AY20)</f>
        <v>10.168100000000001</v>
      </c>
      <c r="X17" s="114">
        <f ca="1">INDIRECT(calculation_hide!AZ20)</f>
        <v>6.8650000000000002</v>
      </c>
      <c r="Y17" s="114">
        <f ca="1">INDIRECT(calculation_hide!BA20)</f>
        <v>4.1566999999999998</v>
      </c>
      <c r="AA17" s="160"/>
    </row>
    <row r="18" spans="1:27" ht="20.25" customHeight="1" x14ac:dyDescent="0.35">
      <c r="A18" s="104" t="s">
        <v>36</v>
      </c>
      <c r="B18" s="118">
        <f t="shared" ref="B18:Y18" ca="1" si="2">SUM(B15:B17)</f>
        <v>50.200100000000006</v>
      </c>
      <c r="C18" s="118">
        <f t="shared" ca="1" si="2"/>
        <v>2.8987000000000016</v>
      </c>
      <c r="D18" s="118">
        <f t="shared" ca="1" si="2"/>
        <v>47.301400000000001</v>
      </c>
      <c r="E18" s="119">
        <f t="shared" ca="1" si="2"/>
        <v>0.30530000000000002</v>
      </c>
      <c r="F18" s="118">
        <f t="shared" ca="1" si="2"/>
        <v>0.1348</v>
      </c>
      <c r="G18" s="118">
        <f t="shared" ca="1" si="2"/>
        <v>13.4475</v>
      </c>
      <c r="H18" s="118">
        <f t="shared" ca="1" si="2"/>
        <v>10.497299999999999</v>
      </c>
      <c r="I18" s="118">
        <f t="shared" ca="1" si="2"/>
        <v>0.70330000000000004</v>
      </c>
      <c r="J18" s="118">
        <f t="shared" ca="1" si="2"/>
        <v>15.6304</v>
      </c>
      <c r="K18" s="118">
        <f t="shared" ca="1" si="2"/>
        <v>5.6738999999999997</v>
      </c>
      <c r="L18" s="118">
        <f t="shared" ca="1" si="2"/>
        <v>9.9565000000000001</v>
      </c>
      <c r="M18" s="118">
        <f t="shared" ca="1" si="2"/>
        <v>1.7986</v>
      </c>
      <c r="N18" s="118">
        <f t="shared" ca="1" si="2"/>
        <v>4.673</v>
      </c>
      <c r="O18" s="118">
        <f t="shared" ca="1" si="2"/>
        <v>0.3493</v>
      </c>
      <c r="P18" s="118">
        <f t="shared" ca="1" si="2"/>
        <v>-0.15310000000000001</v>
      </c>
      <c r="Q18" s="118">
        <f t="shared" ca="1" si="2"/>
        <v>-8.5000000000000006E-2</v>
      </c>
      <c r="R18" s="118">
        <f t="shared" ca="1" si="2"/>
        <v>5.4653999999999998</v>
      </c>
      <c r="S18" s="118">
        <f t="shared" ca="1" si="2"/>
        <v>13.444500000000001</v>
      </c>
      <c r="T18" s="118">
        <f t="shared" ca="1" si="2"/>
        <v>9.2181999999999995</v>
      </c>
      <c r="U18" s="118">
        <f t="shared" ca="1" si="2"/>
        <v>7.2087000000000003</v>
      </c>
      <c r="V18" s="120">
        <f t="shared" ca="1" si="2"/>
        <v>63.728300000000004</v>
      </c>
      <c r="W18" s="119">
        <f t="shared" ca="1" si="2"/>
        <v>33.302700000000002</v>
      </c>
      <c r="X18" s="118">
        <f t="shared" ca="1" si="2"/>
        <v>22.805199999999999</v>
      </c>
      <c r="Y18" s="120">
        <f t="shared" ca="1" si="2"/>
        <v>13.887699999999999</v>
      </c>
      <c r="AA18" s="160"/>
    </row>
    <row r="19" spans="1:27" ht="20.25" customHeight="1" x14ac:dyDescent="0.35">
      <c r="A19" s="102" t="str">
        <f ca="1">INDIRECT(calculation_hide!AC30)</f>
        <v>April 2025</v>
      </c>
      <c r="B19" s="114">
        <f ca="1">INDIRECT(calculation_hide!AD30)</f>
        <v>16.722300000000001</v>
      </c>
      <c r="C19" s="114">
        <f ca="1">INDIRECT(calculation_hide!AE30)</f>
        <v>0.79879999999999995</v>
      </c>
      <c r="D19" s="114">
        <f ca="1">INDIRECT(calculation_hide!AF30)</f>
        <v>15.923500000000001</v>
      </c>
      <c r="E19" s="115">
        <f ca="1">INDIRECT(calculation_hide!AG30)</f>
        <v>0</v>
      </c>
      <c r="F19" s="114">
        <f ca="1">INDIRECT(calculation_hide!AH30)</f>
        <v>3.6200000000000003E-2</v>
      </c>
      <c r="G19" s="114">
        <f ca="1">INDIRECT(calculation_hide!AI30)</f>
        <v>6.0933999999999999</v>
      </c>
      <c r="H19" s="114">
        <f ca="1">INDIRECT(calculation_hide!AJ30)</f>
        <v>2.7793000000000001</v>
      </c>
      <c r="I19" s="114">
        <f ca="1">INDIRECT(calculation_hide!AK30)</f>
        <v>0.11840000000000001</v>
      </c>
      <c r="J19" s="114">
        <f ca="1">INDIRECT(calculation_hide!AL30)</f>
        <v>4.4671000000000003</v>
      </c>
      <c r="K19" s="114">
        <f ca="1">INDIRECT(calculation_hide!AM30)</f>
        <v>1.5843</v>
      </c>
      <c r="L19" s="114">
        <f ca="1">INDIRECT(calculation_hide!AN30)</f>
        <v>2.8828</v>
      </c>
      <c r="M19" s="114">
        <f ca="1">INDIRECT(calculation_hide!AO30)</f>
        <v>0.69369999999999998</v>
      </c>
      <c r="N19" s="114">
        <f ca="1">INDIRECT(calculation_hide!AP30)</f>
        <v>1.6308</v>
      </c>
      <c r="O19" s="114">
        <f ca="1">INDIRECT(calculation_hide!AQ30)</f>
        <v>0.1241</v>
      </c>
      <c r="P19" s="114">
        <f ca="1">INDIRECT(calculation_hide!AR30)</f>
        <v>9.1000000000000004E-3</v>
      </c>
      <c r="Q19" s="114">
        <f ca="1">INDIRECT(calculation_hide!AS30)</f>
        <v>-2.86E-2</v>
      </c>
      <c r="R19" s="114">
        <f ca="1">INDIRECT(calculation_hide!AT30)</f>
        <v>1.7922</v>
      </c>
      <c r="S19" s="183">
        <f ca="1">INDIRECT(calculation_hide!AU30)</f>
        <v>6.0923999999999996</v>
      </c>
      <c r="T19" s="114">
        <f ca="1">INDIRECT(calculation_hide!AV30)</f>
        <v>3.1101000000000001</v>
      </c>
      <c r="U19" s="114">
        <f ca="1">INDIRECT(calculation_hide!AW30)</f>
        <v>2.3933</v>
      </c>
      <c r="V19" s="114">
        <f ca="1">INDIRECT(calculation_hide!AX30)</f>
        <v>21.4268</v>
      </c>
      <c r="W19" s="115">
        <f ca="1">INDIRECT(calculation_hide!AY30)</f>
        <v>9.6891999999999996</v>
      </c>
      <c r="X19" s="114">
        <f ca="1">INDIRECT(calculation_hide!AZ30)</f>
        <v>6.9099000000000004</v>
      </c>
      <c r="Y19" s="114">
        <f ca="1">INDIRECT(calculation_hide!BA30)</f>
        <v>6.1295999999999999</v>
      </c>
      <c r="AA19" s="160"/>
    </row>
    <row r="20" spans="1:27" ht="20.25" customHeight="1" x14ac:dyDescent="0.35">
      <c r="A20" s="102" t="str">
        <f ca="1">INDIRECT(calculation_hide!AC31)</f>
        <v>May 2025</v>
      </c>
      <c r="B20" s="114">
        <f ca="1">INDIRECT(calculation_hide!AD31)</f>
        <v>16.553599999999999</v>
      </c>
      <c r="C20" s="114">
        <f ca="1">INDIRECT(calculation_hide!AE31)</f>
        <v>0.80269999999999997</v>
      </c>
      <c r="D20" s="114">
        <f ca="1">INDIRECT(calculation_hide!AF31)</f>
        <v>15.7508</v>
      </c>
      <c r="E20" s="115">
        <f ca="1">INDIRECT(calculation_hide!AG31)</f>
        <v>0</v>
      </c>
      <c r="F20" s="114">
        <f ca="1">INDIRECT(calculation_hide!AH31)</f>
        <v>3.1899999999999998E-2</v>
      </c>
      <c r="G20" s="114">
        <f ca="1">INDIRECT(calculation_hide!AI31)</f>
        <v>4.7579000000000002</v>
      </c>
      <c r="H20" s="114">
        <f ca="1">INDIRECT(calculation_hide!AJ31)</f>
        <v>3.2201</v>
      </c>
      <c r="I20" s="114">
        <f ca="1">INDIRECT(calculation_hide!AK31)</f>
        <v>0.11559999999999999</v>
      </c>
      <c r="J20" s="114">
        <f ca="1">INDIRECT(calculation_hide!AL31)</f>
        <v>5.2523</v>
      </c>
      <c r="K20" s="114">
        <f ca="1">INDIRECT(calculation_hide!AM31)</f>
        <v>1.5765</v>
      </c>
      <c r="L20" s="114">
        <f ca="1">INDIRECT(calculation_hide!AN31)</f>
        <v>3.6758000000000002</v>
      </c>
      <c r="M20" s="114">
        <f ca="1">INDIRECT(calculation_hide!AO31)</f>
        <v>0.77659999999999996</v>
      </c>
      <c r="N20" s="114">
        <f ca="1">INDIRECT(calculation_hide!AP31)</f>
        <v>1.5198</v>
      </c>
      <c r="O20" s="114">
        <f ca="1">INDIRECT(calculation_hide!AQ31)</f>
        <v>0.1208</v>
      </c>
      <c r="P20" s="114">
        <f ca="1">INDIRECT(calculation_hide!AR31)</f>
        <v>-1.49E-2</v>
      </c>
      <c r="Q20" s="114">
        <f ca="1">INDIRECT(calculation_hide!AS31)</f>
        <v>-2.9399999999999999E-2</v>
      </c>
      <c r="R20" s="114">
        <f ca="1">INDIRECT(calculation_hide!AT31)</f>
        <v>1.6856</v>
      </c>
      <c r="S20" s="183">
        <f ca="1">INDIRECT(calculation_hide!AU31)</f>
        <v>4.7449000000000003</v>
      </c>
      <c r="T20" s="114">
        <f ca="1">INDIRECT(calculation_hide!AV31)</f>
        <v>2.7480000000000002</v>
      </c>
      <c r="U20" s="114">
        <f ca="1">INDIRECT(calculation_hide!AW31)</f>
        <v>2.0695999999999999</v>
      </c>
      <c r="V20" s="114">
        <f ca="1">INDIRECT(calculation_hide!AX31)</f>
        <v>20.5684</v>
      </c>
      <c r="W20" s="115">
        <f ca="1">INDIRECT(calculation_hide!AY31)</f>
        <v>10.884399999999999</v>
      </c>
      <c r="X20" s="114">
        <f ca="1">INDIRECT(calculation_hide!AZ31)</f>
        <v>7.6642999999999999</v>
      </c>
      <c r="Y20" s="114">
        <f ca="1">INDIRECT(calculation_hide!BA31)</f>
        <v>4.7899000000000003</v>
      </c>
      <c r="AA20" s="160"/>
    </row>
    <row r="21" spans="1:27" ht="20.25" customHeight="1" x14ac:dyDescent="0.35">
      <c r="A21" s="102" t="str">
        <f ca="1">INDIRECT(calculation_hide!AC32)</f>
        <v>June 2025 [provisional]</v>
      </c>
      <c r="B21" s="114">
        <f ca="1">INDIRECT(calculation_hide!AD32)</f>
        <v>16.3856</v>
      </c>
      <c r="C21" s="114">
        <f ca="1">INDIRECT(calculation_hide!AE32)</f>
        <v>0.8034</v>
      </c>
      <c r="D21" s="114">
        <f ca="1">INDIRECT(calculation_hide!AF32)</f>
        <v>15.5822</v>
      </c>
      <c r="E21" s="115">
        <f ca="1">INDIRECT(calculation_hide!AG32)</f>
        <v>0</v>
      </c>
      <c r="F21" s="114">
        <f ca="1">INDIRECT(calculation_hide!AH32)</f>
        <v>2.7E-2</v>
      </c>
      <c r="G21" s="114">
        <f ca="1">INDIRECT(calculation_hide!AI32)</f>
        <v>3.6591</v>
      </c>
      <c r="H21" s="114">
        <f ca="1">INDIRECT(calculation_hide!AJ32)</f>
        <v>3.0790999999999999</v>
      </c>
      <c r="I21" s="114">
        <f ca="1">INDIRECT(calculation_hide!AK32)</f>
        <v>0.16370000000000001</v>
      </c>
      <c r="J21" s="114">
        <f ca="1">INDIRECT(calculation_hide!AL32)</f>
        <v>6.2934999999999999</v>
      </c>
      <c r="K21" s="114">
        <f ca="1">INDIRECT(calculation_hide!AM32)</f>
        <v>2.1356999999999999</v>
      </c>
      <c r="L21" s="114">
        <f ca="1">INDIRECT(calculation_hide!AN32)</f>
        <v>4.1577999999999999</v>
      </c>
      <c r="M21" s="114">
        <f ca="1">INDIRECT(calculation_hide!AO32)</f>
        <v>0.73599999999999999</v>
      </c>
      <c r="N21" s="114">
        <f ca="1">INDIRECT(calculation_hide!AP32)</f>
        <v>1.5545</v>
      </c>
      <c r="O21" s="114">
        <f ca="1">INDIRECT(calculation_hide!AQ32)</f>
        <v>0.1133</v>
      </c>
      <c r="P21" s="114">
        <f ca="1">INDIRECT(calculation_hide!AR32)</f>
        <v>-1.32E-2</v>
      </c>
      <c r="Q21" s="114">
        <f ca="1">INDIRECT(calculation_hide!AS32)</f>
        <v>-3.09E-2</v>
      </c>
      <c r="R21" s="114">
        <f ca="1">INDIRECT(calculation_hide!AT32)</f>
        <v>1.7110000000000001</v>
      </c>
      <c r="S21" s="183">
        <f ca="1">INDIRECT(calculation_hide!AU32)</f>
        <v>3.6427999999999998</v>
      </c>
      <c r="T21" s="114">
        <f ca="1">INDIRECT(calculation_hide!AV32)</f>
        <v>1.5669</v>
      </c>
      <c r="U21" s="114">
        <f ca="1">INDIRECT(calculation_hide!AW32)</f>
        <v>1.9478</v>
      </c>
      <c r="V21" s="114">
        <f ca="1">INDIRECT(calculation_hide!AX32)</f>
        <v>19.096900000000002</v>
      </c>
      <c r="W21" s="182">
        <f ca="1">INDIRECT(calculation_hide!AY32)</f>
        <v>11.8269</v>
      </c>
      <c r="X21" s="183">
        <f ca="1">INDIRECT(calculation_hide!AZ32)</f>
        <v>8.7477</v>
      </c>
      <c r="Y21" s="183">
        <f ca="1">INDIRECT(calculation_hide!BA32)</f>
        <v>3.6859999999999999</v>
      </c>
      <c r="AA21" s="160"/>
    </row>
    <row r="22" spans="1:27" ht="20.25" customHeight="1" x14ac:dyDescent="0.35">
      <c r="A22" s="104" t="s">
        <v>36</v>
      </c>
      <c r="B22" s="118">
        <f t="shared" ref="B22:Y22" ca="1" si="3">SUM(B19:B21)</f>
        <v>49.661500000000004</v>
      </c>
      <c r="C22" s="118">
        <f t="shared" ca="1" si="3"/>
        <v>2.4049</v>
      </c>
      <c r="D22" s="118">
        <f ca="1">SUM(D19:D21)</f>
        <v>47.256500000000003</v>
      </c>
      <c r="E22" s="119">
        <f t="shared" ca="1" si="3"/>
        <v>0</v>
      </c>
      <c r="F22" s="118">
        <f t="shared" ca="1" si="3"/>
        <v>9.509999999999999E-2</v>
      </c>
      <c r="G22" s="118">
        <f t="shared" ca="1" si="3"/>
        <v>14.510400000000001</v>
      </c>
      <c r="H22" s="118">
        <f t="shared" ca="1" si="3"/>
        <v>9.0785</v>
      </c>
      <c r="I22" s="118">
        <f t="shared" ca="1" si="3"/>
        <v>0.3977</v>
      </c>
      <c r="J22" s="118">
        <f t="shared" ca="1" si="3"/>
        <v>16.012900000000002</v>
      </c>
      <c r="K22" s="118">
        <f t="shared" ca="1" si="3"/>
        <v>5.2965</v>
      </c>
      <c r="L22" s="118">
        <f t="shared" ca="1" si="3"/>
        <v>10.7164</v>
      </c>
      <c r="M22" s="118">
        <f t="shared" ca="1" si="3"/>
        <v>2.2062999999999997</v>
      </c>
      <c r="N22" s="118">
        <f t="shared" ca="1" si="3"/>
        <v>4.7050999999999998</v>
      </c>
      <c r="O22" s="118">
        <f t="shared" ca="1" si="3"/>
        <v>0.35820000000000002</v>
      </c>
      <c r="P22" s="118">
        <f t="shared" ca="1" si="3"/>
        <v>-1.9E-2</v>
      </c>
      <c r="Q22" s="118">
        <f t="shared" ref="Q22" ca="1" si="4">SUM(Q19:Q21)</f>
        <v>-8.8899999999999993E-2</v>
      </c>
      <c r="R22" s="118">
        <f t="shared" ca="1" si="3"/>
        <v>5.1888000000000005</v>
      </c>
      <c r="S22" s="118">
        <f t="shared" ca="1" si="3"/>
        <v>14.480099999999998</v>
      </c>
      <c r="T22" s="118">
        <f t="shared" ca="1" si="3"/>
        <v>7.4250000000000007</v>
      </c>
      <c r="U22" s="118">
        <f t="shared" ca="1" si="3"/>
        <v>6.4106999999999994</v>
      </c>
      <c r="V22" s="118">
        <f t="shared" ca="1" si="3"/>
        <v>61.092100000000002</v>
      </c>
      <c r="W22" s="119">
        <f t="shared" ca="1" si="3"/>
        <v>32.400500000000001</v>
      </c>
      <c r="X22" s="118">
        <f t="shared" ca="1" si="3"/>
        <v>23.321899999999999</v>
      </c>
      <c r="Y22" s="120">
        <f t="shared" ca="1" si="3"/>
        <v>14.605499999999999</v>
      </c>
      <c r="AA22" s="160"/>
    </row>
    <row r="23" spans="1:27" ht="20.25" customHeight="1" x14ac:dyDescent="0.35">
      <c r="A23" s="103" t="s">
        <v>159</v>
      </c>
      <c r="B23" s="121" t="str">
        <f t="shared" ref="B23:H23" ca="1" si="5">IF(((B22-B18)/B18*100)&gt;100,"(+) ",IF(((B22-B18)/B18*100)&lt;-100,"(-) ",IF(ROUND(((B22-B18)/B18*100),1)=0,"- ",IF(((B22-B18)/B18*100)&gt;0,TEXT(((B22-B18)/B18*100),"+0.0 "),TEXT(((B22-B18)/B18*100),"0.0 ")))))</f>
        <v xml:space="preserve">-1.1 </v>
      </c>
      <c r="C23" s="121" t="str">
        <f t="shared" ca="1" si="5"/>
        <v xml:space="preserve">-17.0 </v>
      </c>
      <c r="D23" s="121" t="str">
        <f t="shared" ca="1" si="5"/>
        <v xml:space="preserve">-0.1 </v>
      </c>
      <c r="E23" s="122" t="str">
        <f t="shared" ca="1" si="5"/>
        <v xml:space="preserve">-100.0 </v>
      </c>
      <c r="F23" s="121" t="str">
        <f t="shared" ca="1" si="5"/>
        <v xml:space="preserve">-29.5 </v>
      </c>
      <c r="G23" s="121" t="str">
        <f t="shared" ca="1" si="5"/>
        <v xml:space="preserve">+7.9 </v>
      </c>
      <c r="H23" s="121" t="str">
        <f t="shared" ca="1" si="5"/>
        <v xml:space="preserve">-13.5 </v>
      </c>
      <c r="I23" s="169" t="str">
        <f ca="1">IF(((I22-I18)/I18*100)&gt;100,"(+) ",IF(((I22-I18)/I18*100)&lt;-50,"(-) ",IF(ROUND(((I22-I18)/I18*100),1)=0,"- ",IF(((I22-I18)/I18*100)&gt;0,TEXT(((I22-I18)/I18*100),"+0.0 "),TEXT(((I22-I18)/I18*100),"0.0 ")))))</f>
        <v xml:space="preserve">-43.5 </v>
      </c>
      <c r="J23" s="121" t="str">
        <f t="shared" ref="J23:Y23" ca="1" si="6">IF(((J22-J18)/J18*100)&gt;100,"(+) ",IF(((J22-J18)/J18*100)&lt;-50,"(-) ",IF(ROUND(((J22-J18)/J18*100),1)=0,"- ",IF(((J22-J18)/J18*100)&gt;0,TEXT(((J22-J18)/J18*100),"+0.0 "),TEXT(((J22-J18)/J18*100),"0.0 ")))))</f>
        <v xml:space="preserve">+2.4 </v>
      </c>
      <c r="K23" s="121" t="str">
        <f t="shared" ca="1" si="6"/>
        <v xml:space="preserve">-6.7 </v>
      </c>
      <c r="L23" s="121" t="str">
        <f t="shared" ca="1" si="6"/>
        <v xml:space="preserve">+7.6 </v>
      </c>
      <c r="M23" s="121" t="str">
        <f t="shared" ca="1" si="6"/>
        <v xml:space="preserve">+22.7 </v>
      </c>
      <c r="N23" s="173" t="str">
        <f t="shared" ca="1" si="6"/>
        <v xml:space="preserve">+0.7 </v>
      </c>
      <c r="O23" s="121" t="str">
        <f t="shared" ca="1" si="6"/>
        <v xml:space="preserve">+2.5 </v>
      </c>
      <c r="P23" s="121" t="str">
        <f t="shared" ca="1" si="6"/>
        <v xml:space="preserve">(-) </v>
      </c>
      <c r="Q23" s="121" t="str">
        <f t="shared" ref="Q23" ca="1" si="7">IF(((Q22-Q18)/Q18*100)&gt;100,"(+) ",IF(((Q22-Q18)/Q18*100)&lt;-50,"(-) ",IF(ROUND(((Q22-Q18)/Q18*100),1)=0,"- ",IF(((Q22-Q18)/Q18*100)&gt;0,TEXT(((Q22-Q18)/Q18*100),"+0.0 "),TEXT(((Q22-Q18)/Q18*100),"0.0 ")))))</f>
        <v xml:space="preserve">+4.6 </v>
      </c>
      <c r="R23" s="121" t="str">
        <f t="shared" ca="1" si="6"/>
        <v xml:space="preserve">-5.1 </v>
      </c>
      <c r="S23" s="121" t="str">
        <f t="shared" ca="1" si="6"/>
        <v xml:space="preserve">+7.7 </v>
      </c>
      <c r="T23" s="186" t="str">
        <f ca="1">IF(((T22-T18)/T18*100)&gt;100,"(+) ",IF(((T22-T18)/T18*100)&lt;-50,"(-) ",IF(ROUND(((T22-T18)/T18*100),1)=0,"- ",IF(((T22-T18)/T18*100)&gt;0,TEXT(((T22-T18)/T18*100),"+0.0 "),TEXT(((T22-T18)/T18*100),"0.0 ")))))</f>
        <v xml:space="preserve">-19.5 </v>
      </c>
      <c r="U23" s="167" t="str">
        <f t="shared" ca="1" si="6"/>
        <v xml:space="preserve">-11.1 </v>
      </c>
      <c r="V23" s="172" t="str">
        <f t="shared" ca="1" si="6"/>
        <v xml:space="preserve">-4.1 </v>
      </c>
      <c r="W23" s="198" t="str">
        <f t="shared" ca="1" si="6"/>
        <v xml:space="preserve">-2.7 </v>
      </c>
      <c r="X23" s="121" t="str">
        <f t="shared" ca="1" si="6"/>
        <v xml:space="preserve">+2.3 </v>
      </c>
      <c r="Y23" s="121" t="str">
        <f t="shared" ca="1" si="6"/>
        <v xml:space="preserve">+5.2 </v>
      </c>
      <c r="AA23" s="160"/>
    </row>
    <row r="25" spans="1:27" x14ac:dyDescent="0.35">
      <c r="B25" s="164"/>
      <c r="C25" s="164"/>
      <c r="D25" s="164"/>
      <c r="E25" s="164"/>
      <c r="F25" s="164"/>
      <c r="G25" s="164"/>
      <c r="H25" s="164"/>
      <c r="I25" s="160"/>
      <c r="M25" s="164"/>
      <c r="N25" s="171"/>
      <c r="O25" s="164"/>
      <c r="P25" s="164"/>
      <c r="Q25" s="164"/>
      <c r="R25" s="164"/>
      <c r="S25" s="164"/>
      <c r="T25" s="212"/>
      <c r="U25" s="164"/>
      <c r="V25" s="164"/>
      <c r="W25" s="164"/>
      <c r="X25" s="164"/>
      <c r="Y25" s="177"/>
    </row>
    <row r="26" spans="1:27" x14ac:dyDescent="0.35">
      <c r="B26" s="160"/>
      <c r="C26" s="163"/>
      <c r="D26" s="199"/>
      <c r="E26" s="177"/>
      <c r="F26" s="163"/>
      <c r="G26" s="177"/>
      <c r="H26" s="163"/>
      <c r="I26" s="163"/>
      <c r="M26" s="163"/>
      <c r="N26" s="160"/>
      <c r="O26" s="163"/>
      <c r="P26" s="163"/>
      <c r="Q26" s="163"/>
      <c r="R26" s="163"/>
      <c r="S26" s="163"/>
      <c r="T26" s="177"/>
      <c r="U26" s="160"/>
      <c r="V26" s="163"/>
      <c r="W26" s="177"/>
      <c r="X26" s="164"/>
      <c r="Y26" s="163"/>
    </row>
    <row r="27" spans="1:27" s="113" customFormat="1" ht="46.5" customHeight="1" x14ac:dyDescent="0.35">
      <c r="A27" s="221"/>
      <c r="B27" s="222"/>
      <c r="C27" s="222"/>
      <c r="D27" s="222"/>
      <c r="E27" s="222"/>
      <c r="F27" s="222"/>
      <c r="G27" s="222"/>
      <c r="H27" s="222"/>
      <c r="I27" s="222"/>
      <c r="J27" s="222"/>
      <c r="K27" s="222"/>
      <c r="L27" s="222"/>
      <c r="M27" s="222"/>
      <c r="U27" s="232"/>
    </row>
    <row r="28" spans="1:27" s="36" customFormat="1" ht="20.25" customHeight="1" x14ac:dyDescent="0.35">
      <c r="A28" s="223"/>
      <c r="B28" s="224"/>
      <c r="C28" s="225"/>
      <c r="D28" s="226"/>
      <c r="E28" s="226"/>
      <c r="F28" s="227"/>
      <c r="G28" s="227"/>
      <c r="H28" s="226"/>
      <c r="I28" s="226"/>
      <c r="J28" s="224"/>
      <c r="K28" s="226"/>
      <c r="L28" s="226"/>
      <c r="M28" s="228"/>
      <c r="O28" s="229"/>
    </row>
    <row r="29" spans="1:27" x14ac:dyDescent="0.35">
      <c r="C29" s="163"/>
      <c r="D29" s="212"/>
      <c r="E29" s="164"/>
      <c r="J29" s="154"/>
      <c r="V29" s="190"/>
      <c r="W29" s="164"/>
      <c r="X29" s="164"/>
    </row>
    <row r="30" spans="1:27" x14ac:dyDescent="0.35">
      <c r="C30" s="163"/>
      <c r="E30" s="164"/>
      <c r="V30" s="15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591</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192</v>
      </c>
    </row>
    <row r="4" spans="1:24" ht="20.25" customHeight="1" x14ac:dyDescent="0.35">
      <c r="A4" s="76"/>
      <c r="B4" s="131"/>
      <c r="C4" s="131"/>
      <c r="D4" s="86" t="s">
        <v>185</v>
      </c>
      <c r="E4" s="78"/>
      <c r="F4" s="78"/>
      <c r="G4" s="80"/>
      <c r="H4" s="77"/>
      <c r="I4" s="79"/>
      <c r="J4" s="79"/>
      <c r="K4" s="79"/>
      <c r="L4" s="79"/>
      <c r="M4" s="79"/>
      <c r="N4" s="87"/>
      <c r="O4" s="82" t="s">
        <v>186</v>
      </c>
      <c r="P4" s="85"/>
      <c r="Q4" s="81"/>
      <c r="R4" s="18"/>
    </row>
    <row r="5" spans="1:24" s="130" customFormat="1" ht="90" customHeight="1" x14ac:dyDescent="0.35">
      <c r="A5" s="132" t="s">
        <v>193</v>
      </c>
      <c r="B5" s="133" t="s">
        <v>184</v>
      </c>
      <c r="C5" s="134" t="s">
        <v>710</v>
      </c>
      <c r="D5" s="135" t="s">
        <v>187</v>
      </c>
      <c r="E5" s="136" t="s">
        <v>28</v>
      </c>
      <c r="F5" s="136" t="s">
        <v>29</v>
      </c>
      <c r="G5" s="136" t="s">
        <v>30</v>
      </c>
      <c r="H5" s="136" t="s">
        <v>31</v>
      </c>
      <c r="I5" s="136" t="s">
        <v>170</v>
      </c>
      <c r="J5" s="136" t="s">
        <v>79</v>
      </c>
      <c r="K5" s="136" t="s">
        <v>80</v>
      </c>
      <c r="L5" s="136" t="s">
        <v>32</v>
      </c>
      <c r="M5" s="134" t="s">
        <v>162</v>
      </c>
      <c r="N5" s="137" t="s">
        <v>163</v>
      </c>
      <c r="O5" s="135" t="s">
        <v>164</v>
      </c>
      <c r="P5" s="136" t="s">
        <v>165</v>
      </c>
      <c r="Q5" s="137" t="s">
        <v>166</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f ca="1">INDIRECT(calculation_hide!AB12)</f>
        <v>2024</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605</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 June 2024</v>
      </c>
      <c r="B12" s="123">
        <f ca="1">Main_table[[#This Row],[Total electricity 
supplied by MPPs]]</f>
        <v>109.0449</v>
      </c>
      <c r="C12" s="124">
        <f ca="1">Main_table[[#This Row],[Total electricity 
supplied by MPPs]]-Main_table[[#This Row],[Pumped 
storage 
'[note 11']]]-Main_table[[#This Row],[Battery storage '[note 12']]]</f>
        <v>109.5532</v>
      </c>
      <c r="D12" s="123">
        <f ca="1">ROUND(100*Main_table[[#This Row],[Coal
'[note 7']]]/shares_of_electricity_supplied[[#This Row],[Total electricity supplied by Major Power Producers excluding storage (TWh)]],4)</f>
        <v>1.2101</v>
      </c>
      <c r="E12" s="124">
        <f ca="1">ROUND(100*Main_table[[#This Row],[Oil]]/shares_of_electricity_supplied[[#This Row],[Total electricity supplied by Major Power Producers excluding storage (TWh)]],4)</f>
        <v>0.22900000000000001</v>
      </c>
      <c r="F12" s="124">
        <f ca="1">ROUND(100*Main_table[[#This Row],[Gas]]/shares_of_electricity_supplied[[#This Row],[Total electricity supplied by Major Power Producers excluding storage (TWh)]],4)</f>
        <v>32.470100000000002</v>
      </c>
      <c r="G12" s="124">
        <f ca="1">ROUND(100*Main_table[[#This Row],[ Nuclear]]/shares_of_electricity_supplied[[#This Row],[Total electricity supplied by Major Power Producers excluding storage (TWh)]],4)</f>
        <v>16.516200000000001</v>
      </c>
      <c r="H12" s="124">
        <f ca="1">ROUND(100*Main_table[[#This Row],[ Hydro]]/shares_of_electricity_supplied[[#This Row],[Total electricity supplied by Major Power Producers excluding storage (TWh)]],4)</f>
        <v>1.9779</v>
      </c>
      <c r="I12" s="124">
        <f ca="1">ROUND(100*Main_table[[#This Row],[Total wind 
'[note 8']
'[note 9']]]/shares_of_electricity_supplied[[#This Row],[Total electricity supplied by Major Power Producers excluding storage (TWh)]],4)</f>
        <v>35.8429</v>
      </c>
      <c r="J12" s="124">
        <f ca="1">ROUND(100*Main_table[[#This Row],[Onshore 
wind]]/shares_of_electricity_supplied[[#This Row],[Total electricity supplied by Major Power Producers excluding storage (TWh)]],4)</f>
        <v>12.9742</v>
      </c>
      <c r="K12" s="124">
        <f ca="1">ROUND(100*Main_table[[#This Row],[Offshore 
wind]]/shares_of_electricity_supplied[[#This Row],[Total electricity supplied by Major Power Producers excluding storage (TWh)]],4)</f>
        <v>22.868600000000001</v>
      </c>
      <c r="L12" s="124">
        <f ca="1">ROUND(100*Main_table[[#This Row],[Solar]]/shares_of_electricity_supplied[[#This Row],[Total electricity supplied by Major Power Producers excluding storage (TWh)]],4)</f>
        <v>2.379</v>
      </c>
      <c r="M12" s="124">
        <f ca="1">ROUND(100*Main_table[[#This Row],[Bioenergy
'[note 10']]]/shares_of_electricity_supplied[[#This Row],[Total electricity supplied by Major Power Producers excluding storage (TWh)]],4)</f>
        <v>8.7264999999999997</v>
      </c>
      <c r="N12" s="125">
        <f ca="1">ROUND(100*Main_table[[#This Row],[Other fuels 
'[note 10']]]/shares_of_electricity_supplied[[#This Row],[Total electricity supplied by Major Power Producers excluding storage (TWh)]],4)</f>
        <v>0.64839999999999998</v>
      </c>
      <c r="O12" s="123" cm="1">
        <f t="array" aca="1" ref="O12" ca="1">ROUND(100*Main_table[[#This Row],[Low carbon 
'[note 4']]]/shares_of_electricity_supplied[[#This Row],[Total electricity supplied by Major Power Producers excluding storage (TWh)]:[Total electricity supplied by Major Power Producers excluding storage (TWh)]],4)</f>
        <v>65.442599999999999</v>
      </c>
      <c r="P12" s="124" cm="1">
        <f t="array" aca="1" ref="P12" ca="1">ROUND(100*Main_table[[#This Row],[Renewables 
'[note 4']]]/shares_of_electricity_supplied[[#This Row],[Total electricity supplied by Major Power Producers excluding storage (TWh)]:[Total electricity supplied by Major Power Producers excluding storage (TWh)]],4)</f>
        <v>48.926200000000001</v>
      </c>
      <c r="Q12" s="125" cm="1">
        <f t="array" aca="1" ref="Q12" ca="1">ROUND(100*Main_table[[#This Row],[Fossil fuels 
'[note 4']]]/shares_of_electricity_supplied[[#This Row],[Total electricity supplied by Major Power Producers excluding storage (TWh)]:[Total electricity supplied by Major Power Producers excluding storage (TWh)]],4)</f>
        <v>33.909199999999998</v>
      </c>
      <c r="R12" s="19"/>
    </row>
    <row r="13" spans="1:24" ht="15.5" x14ac:dyDescent="0.35">
      <c r="A13" s="114" t="str">
        <f ca="1">INDIRECT(calculation_hide!AC46)</f>
        <v>January - June 2025 [provisional]</v>
      </c>
      <c r="B13" s="123">
        <f ca="1">Main_table[[#This Row],[Total electricity 
supplied by MPPs]]</f>
        <v>111.22330000000001</v>
      </c>
      <c r="C13" s="124">
        <f ca="1">Main_table[[#This Row],[Total electricity 
supplied by MPPs]]-Main_table[[#This Row],[Pumped 
storage 
'[note 11']]]-Main_table[[#This Row],[Battery storage '[note 12']]]</f>
        <v>111.57980000000001</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0.1719</v>
      </c>
      <c r="F13" s="124">
        <f ca="1">ROUND(100*Main_table[[#This Row],[Gas]]/shares_of_electricity_supplied[[#This Row],[Total electricity supplied by Major Power Producers excluding storage (TWh)]],4)</f>
        <v>37.017200000000003</v>
      </c>
      <c r="G13" s="124">
        <f ca="1">ROUND(100*Main_table[[#This Row],[ Nuclear]]/shares_of_electricity_supplied[[#This Row],[Total electricity supplied by Major Power Producers excluding storage (TWh)]],4)</f>
        <v>15.9786</v>
      </c>
      <c r="H13" s="124">
        <f ca="1">ROUND(100*Main_table[[#This Row],[ Hydro]]/shares_of_electricity_supplied[[#This Row],[Total electricity supplied by Major Power Producers excluding storage (TWh)]],4)</f>
        <v>1.3795999999999999</v>
      </c>
      <c r="I13" s="124">
        <f ca="1">ROUND(100*Main_table[[#This Row],[Total wind 
'[note 8']
'[note 9']]]/shares_of_electricity_supplied[[#This Row],[Total electricity supplied by Major Power Producers excluding storage (TWh)]],4)</f>
        <v>32.589399999999998</v>
      </c>
      <c r="J13" s="124">
        <f ca="1">ROUND(100*Main_table[[#This Row],[Onshore 
wind]]/shares_of_electricity_supplied[[#This Row],[Total electricity supplied by Major Power Producers excluding storage (TWh)]],4)</f>
        <v>11.319900000000001</v>
      </c>
      <c r="K13" s="124">
        <f ca="1">ROUND(100*Main_table[[#This Row],[Offshore 
wind]]/shares_of_electricity_supplied[[#This Row],[Total electricity supplied by Major Power Producers excluding storage (TWh)]],4)</f>
        <v>21.269600000000001</v>
      </c>
      <c r="L13" s="124">
        <f ca="1">ROUND(100*Main_table[[#This Row],[Solar]]/shares_of_electricity_supplied[[#This Row],[Total electricity supplied by Major Power Producers excluding storage (TWh)]],4)</f>
        <v>2.7458999999999998</v>
      </c>
      <c r="M13" s="124">
        <f ca="1">ROUND(100*Main_table[[#This Row],[Bioenergy
'[note 10']]]/shares_of_electricity_supplied[[#This Row],[Total electricity supplied by Major Power Producers excluding storage (TWh)]],4)</f>
        <v>8.8341999999999992</v>
      </c>
      <c r="N13" s="125">
        <f ca="1">ROUND(100*Main_table[[#This Row],[Other fuels 
'[note 10']]]/shares_of_electricity_supplied[[#This Row],[Total electricity supplied by Major Power Producers excluding storage (TWh)]],4)</f>
        <v>0.66379999999999995</v>
      </c>
      <c r="O13" s="123" cm="1">
        <f t="array" aca="1" ref="O13" ca="1">ROUND(100*Main_table[[#This Row],[Low carbon 
'[note 4']]]/shares_of_electricity_supplied[[#This Row],[Total electricity supplied by Major Power Producers excluding storage (TWh)]:[Total electricity supplied by Major Power Producers excluding storage (TWh)]],4)</f>
        <v>61.527700000000003</v>
      </c>
      <c r="P13" s="124" cm="1">
        <f t="array" aca="1" ref="P13" ca="1">ROUND(100*Main_table[[#This Row],[Renewables 
'[note 4']]]/shares_of_electricity_supplied[[#This Row],[Total electricity supplied by Major Power Producers excluding storage (TWh)]:[Total electricity supplied by Major Power Producers excluding storage (TWh)]],4)</f>
        <v>45.548999999999999</v>
      </c>
      <c r="Q13" s="174" cm="1">
        <f t="array" aca="1" ref="Q13" ca="1">ROUND(100*Main_table[[#This Row],[Fossil fuels 
'[note 4']]]/shares_of_electricity_supplied[[#This Row],[Total electricity supplied by Major Power Producers excluding storage (TWh)]:[Total electricity supplied by Major Power Producers excluding storage (TWh)]],4)</f>
        <v>37.1892</v>
      </c>
      <c r="R13" s="19"/>
    </row>
    <row r="14" spans="1:24" ht="20.25" customHeight="1" x14ac:dyDescent="0.35">
      <c r="A14" s="103" t="s">
        <v>603</v>
      </c>
      <c r="B14" s="126">
        <f ca="1">B13-B12</f>
        <v>2.1784000000000106</v>
      </c>
      <c r="C14" s="128">
        <f ca="1">C13-C12</f>
        <v>2.026600000000002</v>
      </c>
      <c r="D14" s="126">
        <f ca="1">D13-D12</f>
        <v>-1.2101</v>
      </c>
      <c r="E14" s="128">
        <f t="shared" ref="E14:Q14" ca="1" si="1">E13-E12</f>
        <v>-5.7100000000000012E-2</v>
      </c>
      <c r="F14" s="128">
        <f t="shared" ca="1" si="1"/>
        <v>4.5471000000000004</v>
      </c>
      <c r="G14" s="128">
        <f t="shared" ca="1" si="1"/>
        <v>-0.53760000000000119</v>
      </c>
      <c r="H14" s="128">
        <f t="shared" ca="1" si="1"/>
        <v>-0.59830000000000005</v>
      </c>
      <c r="I14" s="128">
        <f t="shared" ca="1" si="1"/>
        <v>-3.2535000000000025</v>
      </c>
      <c r="J14" s="128">
        <f ca="1">J13-J12</f>
        <v>-1.6542999999999992</v>
      </c>
      <c r="K14" s="128">
        <f ca="1">K13-K12</f>
        <v>-1.5990000000000002</v>
      </c>
      <c r="L14" s="128">
        <f ca="1">L13-L12</f>
        <v>0.36689999999999978</v>
      </c>
      <c r="M14" s="128">
        <f ca="1">M13-M12</f>
        <v>0.10769999999999946</v>
      </c>
      <c r="N14" s="127">
        <f ca="1">N13-N12</f>
        <v>1.5399999999999969E-2</v>
      </c>
      <c r="O14" s="126">
        <f t="shared" ca="1" si="1"/>
        <v>-3.9148999999999958</v>
      </c>
      <c r="P14" s="128">
        <f t="shared" ca="1" si="1"/>
        <v>-3.377200000000002</v>
      </c>
      <c r="Q14" s="175">
        <f t="shared" ca="1" si="1"/>
        <v>3.2800000000000011</v>
      </c>
      <c r="R14" s="84"/>
    </row>
    <row r="15" spans="1:24" ht="20.25" customHeight="1" x14ac:dyDescent="0.35">
      <c r="A15" s="102" t="str">
        <f ca="1">INDIRECT(calculation_hide!AC18)</f>
        <v>April 2024</v>
      </c>
      <c r="B15" s="123">
        <f ca="1">Main_table[[#This Row],[Total electricity 
supplied by MPPs]]</f>
        <v>17.655299999999997</v>
      </c>
      <c r="C15" s="124">
        <f ca="1">Main_table[[#This Row],[Total electricity 
supplied by MPPs]]-Main_table[[#This Row],[Pumped 
storage 
'[note 11']]]-Main_table[[#This Row],[Battery storage '[note 12']]]</f>
        <v>17.738899999999997</v>
      </c>
      <c r="D15" s="123">
        <f ca="1">ROUND(100*Main_table[[#This Row],[Coal
'[note 7']]]/shares_of_electricity_supplied[[#This Row],[Total electricity supplied by Major Power Producers excluding storage (TWh)]],4)</f>
        <v>1.1207</v>
      </c>
      <c r="E15" s="124">
        <f ca="1">ROUND(100*Main_table[[#This Row],[Oil]]/shares_of_electricity_supplied[[#This Row],[Total electricity supplied by Major Power Producers excluding storage (TWh)]],4)</f>
        <v>0.19339999999999999</v>
      </c>
      <c r="F15" s="124">
        <f ca="1">ROUND(100*Main_table[[#This Row],[Gas]]/shares_of_electricity_supplied[[#This Row],[Total electricity supplied by Major Power Producers excluding storage (TWh)]],4)</f>
        <v>22.170500000000001</v>
      </c>
      <c r="G15" s="124">
        <f ca="1">ROUND(100*Main_table[[#This Row],[ Nuclear]]/shares_of_electricity_supplied[[#This Row],[Total electricity supplied by Major Power Producers excluding storage (TWh)]],4)</f>
        <v>20.464099999999998</v>
      </c>
      <c r="H15" s="124">
        <f ca="1">ROUND(100*Main_table[[#This Row],[ Hydro]]/shares_of_electricity_supplied[[#This Row],[Total electricity supplied by Major Power Producers excluding storage (TWh)]],4)</f>
        <v>1.9629000000000001</v>
      </c>
      <c r="I15" s="124">
        <f ca="1">ROUND(100*Main_table[[#This Row],[Total wind 
'[note 8']
'[note 9']]]/shares_of_electricity_supplied[[#This Row],[Total electricity supplied by Major Power Producers excluding storage (TWh)]],4)</f>
        <v>41.652000000000001</v>
      </c>
      <c r="J15" s="124">
        <f ca="1">ROUND(100*Main_table[[#This Row],[Onshore 
wind]]/shares_of_electricity_supplied[[#This Row],[Total electricity supplied by Major Power Producers excluding storage (TWh)]],4)</f>
        <v>14.965400000000001</v>
      </c>
      <c r="K15" s="124">
        <f ca="1">ROUND(100*Main_table[[#This Row],[Offshore 
wind]]/shares_of_electricity_supplied[[#This Row],[Total electricity supplied by Major Power Producers excluding storage (TWh)]],4)</f>
        <v>26.686499999999999</v>
      </c>
      <c r="L15" s="124">
        <f ca="1">ROUND(100*Main_table[[#This Row],[Solar]]/shares_of_electricity_supplied[[#This Row],[Total electricity supplied by Major Power Producers excluding storage (TWh)]],4)</f>
        <v>2.7808999999999999</v>
      </c>
      <c r="M15" s="124">
        <f ca="1">ROUND(100*Main_table[[#This Row],[Bioenergy
'[note 10']]]/shares_of_electricity_supplied[[#This Row],[Total electricity supplied by Major Power Producers excluding storage (TWh)]],4)</f>
        <v>9.1047999999999991</v>
      </c>
      <c r="N15" s="125">
        <f ca="1">ROUND(100*Main_table[[#This Row],[Other fuels 
'[note 10']]]/shares_of_electricity_supplied[[#This Row],[Total electricity supplied by Major Power Producers excluding storage (TWh)]],4)</f>
        <v>0.55079999999999996</v>
      </c>
      <c r="O15" s="123" cm="1">
        <f t="array" aca="1" ref="O15" ca="1">ROUND(100*Main_table[[#This Row],[Low carbon 
'[note 4']]]/shares_of_electricity_supplied[[#This Row],[Total electricity supplied by Major Power Producers excluding storage (TWh)]:[Total electricity supplied by Major Power Producers excluding storage (TWh)]],4)</f>
        <v>75.965299999999999</v>
      </c>
      <c r="P15" s="124" cm="1">
        <f t="array" aca="1" ref="P15" ca="1">ROUND(100*Main_table[[#This Row],[Renewables 
'[note 4']]]/shares_of_electricity_supplied[[#This Row],[Total electricity supplied by Major Power Producers excluding storage (TWh)]:[Total electricity supplied by Major Power Producers excluding storage (TWh)]],4)</f>
        <v>55.500599999999999</v>
      </c>
      <c r="Q15" s="174" cm="1">
        <f t="array" aca="1" ref="Q15" ca="1">ROUND(100*Main_table[[#This Row],[Fossil fuels 
'[note 4']]]/shares_of_electricity_supplied[[#This Row],[Total electricity supplied by Major Power Producers excluding storage (TWh)]:[Total electricity supplied by Major Power Producers excluding storage (TWh)]],4)</f>
        <v>23.484500000000001</v>
      </c>
      <c r="R15" s="84"/>
    </row>
    <row r="16" spans="1:24" ht="20.25" customHeight="1" x14ac:dyDescent="0.35">
      <c r="A16" s="102" t="str">
        <f ca="1">INDIRECT(calculation_hide!AC19)</f>
        <v>May 2024</v>
      </c>
      <c r="B16" s="123">
        <f ca="1">Main_table[[#This Row],[Total electricity 
supplied by MPPs]]</f>
        <v>15.287800000000002</v>
      </c>
      <c r="C16" s="124">
        <f ca="1">Main_table[[#This Row],[Total electricity 
supplied by MPPs]]-Main_table[[#This Row],[Pumped 
storage 
'[note 11']]]-Main_table[[#This Row],[Battery storage '[note 12']]]</f>
        <v>15.351900000000002</v>
      </c>
      <c r="D16" s="123">
        <f ca="1">ROUND(100*Main_table[[#This Row],[Coal
'[note 7']]]/shares_of_electricity_supplied[[#This Row],[Total electricity supplied by Major Power Producers excluding storage (TWh)]],4)</f>
        <v>0.57840000000000003</v>
      </c>
      <c r="E16" s="124">
        <f ca="1">ROUND(100*Main_table[[#This Row],[Oil]]/shares_of_electricity_supplied[[#This Row],[Total electricity supplied by Major Power Producers excluding storage (TWh)]],4)</f>
        <v>0.35630000000000001</v>
      </c>
      <c r="F16" s="124">
        <f ca="1">ROUND(100*Main_table[[#This Row],[Gas]]/shares_of_electricity_supplied[[#This Row],[Total electricity supplied by Major Power Producers excluding storage (TWh)]],4)</f>
        <v>35.3155</v>
      </c>
      <c r="G16" s="124">
        <f ca="1">ROUND(100*Main_table[[#This Row],[ Nuclear]]/shares_of_electricity_supplied[[#This Row],[Total electricity supplied by Major Power Producers excluding storage (TWh)]],4)</f>
        <v>23.216699999999999</v>
      </c>
      <c r="H16" s="124">
        <f ca="1">ROUND(100*Main_table[[#This Row],[ Hydro]]/shares_of_electricity_supplied[[#This Row],[Total electricity supplied by Major Power Producers excluding storage (TWh)]],4)</f>
        <v>1.2259</v>
      </c>
      <c r="I16" s="124">
        <f ca="1">ROUND(100*Main_table[[#This Row],[Total wind 
'[note 8']
'[note 9']]]/shares_of_electricity_supplied[[#This Row],[Total electricity supplied by Major Power Producers excluding storage (TWh)]],4)</f>
        <v>23.853100000000001</v>
      </c>
      <c r="J16" s="124">
        <f ca="1">ROUND(100*Main_table[[#This Row],[Onshore 
wind]]/shares_of_electricity_supplied[[#This Row],[Total electricity supplied by Major Power Producers excluding storage (TWh)]],4)</f>
        <v>7.5416999999999996</v>
      </c>
      <c r="K16" s="124">
        <f ca="1">ROUND(100*Main_table[[#This Row],[Offshore 
wind]]/shares_of_electricity_supplied[[#This Row],[Total electricity supplied by Major Power Producers excluding storage (TWh)]],4)</f>
        <v>16.311299999999999</v>
      </c>
      <c r="L16" s="124">
        <f ca="1">ROUND(100*Main_table[[#This Row],[Solar]]/shares_of_electricity_supplied[[#This Row],[Total electricity supplied by Major Power Producers excluding storage (TWh)]],4)</f>
        <v>3.9603999999999999</v>
      </c>
      <c r="M16" s="124">
        <f ca="1">ROUND(100*Main_table[[#This Row],[Bioenergy
'[note 10']]]/shares_of_electricity_supplied[[#This Row],[Total electricity supplied by Major Power Producers excluding storage (TWh)]],4)</f>
        <v>10.6625</v>
      </c>
      <c r="N16" s="125">
        <f ca="1">ROUND(100*Main_table[[#This Row],[Other fuels 
'[note 10']]]/shares_of_electricity_supplied[[#This Row],[Total electricity supplied by Major Power Producers excluding storage (TWh)]],4)</f>
        <v>0.83120000000000005</v>
      </c>
      <c r="O16" s="123" cm="1">
        <f t="array" aca="1" ref="O16" ca="1">ROUND(100*Main_table[[#This Row],[Low carbon 
'[note 4']]]/shares_of_electricity_supplied[[#This Row],[Total electricity supplied by Major Power Producers excluding storage (TWh)]:[Total electricity supplied by Major Power Producers excluding storage (TWh)]],4)</f>
        <v>62.918599999999998</v>
      </c>
      <c r="P16" s="124" cm="1">
        <f t="array" aca="1" ref="P16" ca="1">ROUND(100*Main_table[[#This Row],[Renewables 
'[note 4']]]/shares_of_electricity_supplied[[#This Row],[Total electricity supplied by Major Power Producers excluding storage (TWh)]:[Total electricity supplied by Major Power Producers excluding storage (TWh)]],4)</f>
        <v>39.701900000000002</v>
      </c>
      <c r="Q16" s="174" cm="1">
        <f t="array" aca="1" ref="Q16" ca="1">ROUND(100*Main_table[[#This Row],[Fossil fuels 
'[note 4']]]/shares_of_electricity_supplied[[#This Row],[Total electricity supplied by Major Power Producers excluding storage (TWh)]:[Total electricity supplied by Major Power Producers excluding storage (TWh)]],4)</f>
        <v>36.2502</v>
      </c>
      <c r="R16" s="84"/>
    </row>
    <row r="17" spans="1:20" ht="20.25" customHeight="1" x14ac:dyDescent="0.35">
      <c r="A17" s="102" t="str">
        <f ca="1">INDIRECT(calculation_hide!AC20)</f>
        <v>June 2024</v>
      </c>
      <c r="B17" s="123">
        <f ca="1">Main_table[[#This Row],[Total electricity 
supplied by MPPs]]</f>
        <v>14.3583</v>
      </c>
      <c r="C17" s="124">
        <f ca="1">Main_table[[#This Row],[Total electricity 
supplied by MPPs]]-Main_table[[#This Row],[Pumped 
storage 
'[note 11']]]-Main_table[[#This Row],[Battery storage '[note 12']]]</f>
        <v>14.448700000000001</v>
      </c>
      <c r="D17" s="123">
        <f ca="1">ROUND(100*Main_table[[#This Row],[Coal
'[note 7']]]/shares_of_electricity_supplied[[#This Row],[Total electricity supplied by Major Power Producers excluding storage (TWh)]],4)</f>
        <v>0.1225</v>
      </c>
      <c r="E17" s="124">
        <f ca="1">ROUND(100*Main_table[[#This Row],[Oil]]/shares_of_electricity_supplied[[#This Row],[Total electricity supplied by Major Power Producers excluding storage (TWh)]],4)</f>
        <v>0.317</v>
      </c>
      <c r="F17" s="124">
        <f ca="1">ROUND(100*Main_table[[#This Row],[Gas]]/shares_of_electricity_supplied[[#This Row],[Total electricity supplied by Major Power Producers excluding storage (TWh)]],4)</f>
        <v>28.328499999999998</v>
      </c>
      <c r="G17" s="124">
        <f ca="1">ROUND(100*Main_table[[#This Row],[ Nuclear]]/shares_of_electricity_supplied[[#This Row],[Total electricity supplied by Major Power Producers excluding storage (TWh)]],4)</f>
        <v>22.860199999999999</v>
      </c>
      <c r="H17" s="124">
        <f ca="1">ROUND(100*Main_table[[#This Row],[ Hydro]]/shares_of_electricity_supplied[[#This Row],[Total electricity supplied by Major Power Producers excluding storage (TWh)]],4)</f>
        <v>1.1551</v>
      </c>
      <c r="I17" s="124">
        <f ca="1">ROUND(100*Main_table[[#This Row],[Total wind 
'[note 8']
'[note 9']]]/shares_of_electricity_supplied[[#This Row],[Total electricity supplied by Major Power Producers excluding storage (TWh)]],4)</f>
        <v>31.697700000000001</v>
      </c>
      <c r="J17" s="124">
        <f ca="1">ROUND(100*Main_table[[#This Row],[Onshore 
wind]]/shares_of_electricity_supplied[[#This Row],[Total electricity supplied by Major Power Producers excluding storage (TWh)]],4)</f>
        <v>12.8828</v>
      </c>
      <c r="K17" s="124">
        <f ca="1">ROUND(100*Main_table[[#This Row],[Offshore 
wind]]/shares_of_electricity_supplied[[#This Row],[Total electricity supplied by Major Power Producers excluding storage (TWh)]],4)</f>
        <v>18.814800000000002</v>
      </c>
      <c r="L17" s="124">
        <f ca="1">ROUND(100*Main_table[[#This Row],[Solar]]/shares_of_electricity_supplied[[#This Row],[Total electricity supplied by Major Power Producers excluding storage (TWh)]],4)</f>
        <v>4.8259999999999996</v>
      </c>
      <c r="M17" s="124">
        <f ca="1">ROUND(100*Main_table[[#This Row],[Bioenergy
'[note 10']]]/shares_of_electricity_supplied[[#This Row],[Total electricity supplied by Major Power Producers excluding storage (TWh)]],4)</f>
        <v>9.8347999999999995</v>
      </c>
      <c r="N17" s="125">
        <f ca="1">ROUND(100*Main_table[[#This Row],[Other fuels 
'[note 10']]]/shares_of_electricity_supplied[[#This Row],[Total electricity supplied by Major Power Producers excluding storage (TWh)]],4)</f>
        <v>0.85819999999999996</v>
      </c>
      <c r="O17" s="123" cm="1">
        <f t="array" aca="1" ref="O17" ca="1">ROUND(100*Main_table[[#This Row],[Low carbon 
'[note 4']]]/shares_of_electricity_supplied[[#This Row],[Total electricity supplied by Major Power Producers excluding storage (TWh)]:[Total electricity supplied by Major Power Producers excluding storage (TWh)]],4)</f>
        <v>70.373800000000003</v>
      </c>
      <c r="P17" s="124" cm="1">
        <f t="array" aca="1" ref="P17" ca="1">ROUND(100*Main_table[[#This Row],[Renewables 
'[note 4']]]/shares_of_electricity_supplied[[#This Row],[Total electricity supplied by Major Power Producers excluding storage (TWh)]:[Total electricity supplied by Major Power Producers excluding storage (TWh)]],4)</f>
        <v>47.512900000000002</v>
      </c>
      <c r="Q17" s="174" cm="1">
        <f t="array" aca="1" ref="Q17" ca="1">ROUND(100*Main_table[[#This Row],[Fossil fuels 
'[note 4']]]/shares_of_electricity_supplied[[#This Row],[Total electricity supplied by Major Power Producers excluding storage (TWh)]:[Total electricity supplied by Major Power Producers excluding storage (TWh)]],4)</f>
        <v>28.768699999999999</v>
      </c>
      <c r="R17" s="84"/>
    </row>
    <row r="18" spans="1:20" ht="20.25" customHeight="1" x14ac:dyDescent="0.35">
      <c r="A18" s="104" t="s">
        <v>36</v>
      </c>
      <c r="B18" s="138">
        <f ca="1">SUM(B15:B17)</f>
        <v>47.301400000000001</v>
      </c>
      <c r="C18" s="139">
        <f ca="1">SUM(C15:C17)</f>
        <v>47.539500000000004</v>
      </c>
      <c r="D18" s="138">
        <f ca="1">ROUND(100*Main_table[[#This Row],[Coal
'[note 7']]]/shares_of_electricity_supplied[[#This Row],[Total electricity supplied by Major Power Producers excluding storage (TWh)]],4)</f>
        <v>0.64219999999999999</v>
      </c>
      <c r="E18" s="139">
        <f ca="1">ROUND(100*Main_table[[#This Row],[Oil]]/shares_of_electricity_supplied[[#This Row],[Total electricity supplied by Major Power Producers excluding storage (TWh)]],4)</f>
        <v>0.28360000000000002</v>
      </c>
      <c r="F18" s="139">
        <f ca="1">ROUND(100*Main_table[[#This Row],[Gas]]/shares_of_electricity_supplied[[#This Row],[Total electricity supplied by Major Power Producers excluding storage (TWh)]],4)</f>
        <v>28.286999999999999</v>
      </c>
      <c r="G18" s="139">
        <f ca="1">ROUND(100*Main_table[[#This Row],[ Nuclear]]/shares_of_electricity_supplied[[#This Row],[Total electricity supplied by Major Power Producers excluding storage (TWh)]],4)</f>
        <v>22.081199999999999</v>
      </c>
      <c r="H18" s="139">
        <f ca="1">ROUND(100*Main_table[[#This Row],[ Hydro]]/shares_of_electricity_supplied[[#This Row],[Total electricity supplied by Major Power Producers excluding storage (TWh)]],4)</f>
        <v>1.4794</v>
      </c>
      <c r="I18" s="139">
        <f ca="1">ROUND(100*Main_table[[#This Row],[Total wind 
'[note 8']
'[note 9']]]/shares_of_electricity_supplied[[#This Row],[Total electricity supplied by Major Power Producers excluding storage (TWh)]],4)</f>
        <v>32.878799999999998</v>
      </c>
      <c r="J18" s="139">
        <f ca="1">ROUND(100*Main_table[[#This Row],[Onshore 
wind]]/shares_of_electricity_supplied[[#This Row],[Total electricity supplied by Major Power Producers excluding storage (TWh)]],4)</f>
        <v>11.9351</v>
      </c>
      <c r="K18" s="139">
        <f ca="1">ROUND(100*Main_table[[#This Row],[Offshore 
wind]]/shares_of_electricity_supplied[[#This Row],[Total electricity supplied by Major Power Producers excluding storage (TWh)]],4)</f>
        <v>20.9436</v>
      </c>
      <c r="L18" s="139">
        <f ca="1">ROUND(100*Main_table[[#This Row],[Solar]]/shares_of_electricity_supplied[[#This Row],[Total electricity supplied by Major Power Producers excluding storage (TWh)]],4)</f>
        <v>3.7833999999999999</v>
      </c>
      <c r="M18" s="139">
        <f ca="1">ROUND(100*Main_table[[#This Row],[Bioenergy
'[note 10']]]/shares_of_electricity_supplied[[#This Row],[Total electricity supplied by Major Power Producers excluding storage (TWh)]],4)</f>
        <v>9.8297000000000008</v>
      </c>
      <c r="N18" s="140">
        <f ca="1">ROUND(100*Main_table[[#This Row],[Other fuels 
'[note 10']]]/shares_of_electricity_supplied[[#This Row],[Total electricity supplied by Major Power Producers excluding storage (TWh)]],4)</f>
        <v>0.73480000000000001</v>
      </c>
      <c r="O18" s="138" cm="1">
        <f t="array" aca="1" ref="O18" ca="1">ROUND(100*Main_table[[#This Row],[Low carbon 
'[note 4']]]/shares_of_electricity_supplied[[#This Row],[Total electricity supplied by Major Power Producers excluding storage (TWh)]:[Total electricity supplied by Major Power Producers excluding storage (TWh)]],4)</f>
        <v>70.052700000000002</v>
      </c>
      <c r="P18" s="139" cm="1">
        <f t="array" aca="1" ref="P18" ca="1">ROUND(100*Main_table[[#This Row],[Renewables 
'[note 4']]]/shares_of_electricity_supplied[[#This Row],[Total electricity supplied by Major Power Producers excluding storage (TWh)]:[Total electricity supplied by Major Power Producers excluding storage (TWh)]],4)</f>
        <v>47.9711</v>
      </c>
      <c r="Q18" s="176" cm="1">
        <f t="array" aca="1" ref="Q18" ca="1">ROUND(100*Main_table[[#This Row],[Fossil fuels 
'[note 4']]]/shares_of_electricity_supplied[[#This Row],[Total electricity supplied by Major Power Producers excluding storage (TWh)]:[Total electricity supplied by Major Power Producers excluding storage (TWh)]],4)</f>
        <v>29.213000000000001</v>
      </c>
      <c r="R18" s="24"/>
    </row>
    <row r="19" spans="1:20" ht="20.25" customHeight="1" x14ac:dyDescent="0.35">
      <c r="A19" s="102" t="str">
        <f ca="1">INDIRECT(calculation_hide!AC30)</f>
        <v>April 2025</v>
      </c>
      <c r="B19" s="123">
        <f ca="1">Main_table[[#This Row],[Total electricity 
supplied by MPPs]]</f>
        <v>15.923500000000001</v>
      </c>
      <c r="C19" s="124">
        <f ca="1">Main_table[[#This Row],[Total electricity 
supplied by MPPs]]-Main_table[[#This Row],[Pumped 
storage 
'[note 11']]]-Main_table[[#This Row],[Battery storage '[note 12']]]</f>
        <v>15.943000000000001</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0.2271</v>
      </c>
      <c r="F19" s="124">
        <f ca="1">ROUND(100*Main_table[[#This Row],[Gas]]/shares_of_electricity_supplied[[#This Row],[Total electricity supplied by Major Power Producers excluding storage (TWh)]],4)</f>
        <v>38.219900000000003</v>
      </c>
      <c r="G19" s="124">
        <f ca="1">ROUND(100*Main_table[[#This Row],[ Nuclear]]/shares_of_electricity_supplied[[#This Row],[Total electricity supplied by Major Power Producers excluding storage (TWh)]],4)</f>
        <v>17.432700000000001</v>
      </c>
      <c r="H19" s="124">
        <f ca="1">ROUND(100*Main_table[[#This Row],[ Hydro]]/shares_of_electricity_supplied[[#This Row],[Total electricity supplied by Major Power Producers excluding storage (TWh)]],4)</f>
        <v>0.74260000000000004</v>
      </c>
      <c r="I19" s="124">
        <f ca="1">ROUND(100*Main_table[[#This Row],[Total wind 
'[note 8']
'[note 9']]]/shares_of_electricity_supplied[[#This Row],[Total electricity supplied by Major Power Producers excluding storage (TWh)]],4)</f>
        <v>28.019200000000001</v>
      </c>
      <c r="J19" s="124">
        <f ca="1">ROUND(100*Main_table[[#This Row],[Onshore 
wind]]/shares_of_electricity_supplied[[#This Row],[Total electricity supplied by Major Power Producers excluding storage (TWh)]],4)</f>
        <v>9.9373000000000005</v>
      </c>
      <c r="K19" s="124">
        <f ca="1">ROUND(100*Main_table[[#This Row],[Offshore 
wind]]/shares_of_electricity_supplied[[#This Row],[Total electricity supplied by Major Power Producers excluding storage (TWh)]],4)</f>
        <v>18.081900000000001</v>
      </c>
      <c r="L19" s="124">
        <f ca="1">ROUND(100*Main_table[[#This Row],[Solar]]/shares_of_electricity_supplied[[#This Row],[Total electricity supplied by Major Power Producers excluding storage (TWh)]],4)</f>
        <v>4.3510999999999997</v>
      </c>
      <c r="M19" s="124">
        <f ca="1">ROUND(100*Main_table[[#This Row],[Bioenergy
'[note 10']]]/shares_of_electricity_supplied[[#This Row],[Total electricity supplied by Major Power Producers excluding storage (TWh)]],4)</f>
        <v>10.228899999999999</v>
      </c>
      <c r="N19" s="125">
        <f ca="1">ROUND(100*Main_table[[#This Row],[Other fuels 
'[note 10']]]/shares_of_electricity_supplied[[#This Row],[Total electricity supplied by Major Power Producers excluding storage (TWh)]],4)</f>
        <v>0.77839999999999998</v>
      </c>
      <c r="O19" s="123" cm="1">
        <f t="array" aca="1" ref="O19" ca="1">ROUND(100*Main_table[[#This Row],[Low carbon 
'[note 4']]]/shares_of_electricity_supplied[[#This Row],[Total electricity supplied by Major Power Producers excluding storage (TWh)]:[Total electricity supplied by Major Power Producers excluding storage (TWh)]],4)</f>
        <v>60.774000000000001</v>
      </c>
      <c r="P19" s="124" cm="1">
        <f t="array" aca="1" ref="P19" ca="1">ROUND(100*Main_table[[#This Row],[Renewables 
'[note 4']]]/shares_of_electricity_supplied[[#This Row],[Total electricity supplied by Major Power Producers excluding storage (TWh)]:[Total electricity supplied by Major Power Producers excluding storage (TWh)]],4)</f>
        <v>43.341299999999997</v>
      </c>
      <c r="Q19" s="174" cm="1">
        <f t="array" aca="1" ref="Q19" ca="1">ROUND(100*Main_table[[#This Row],[Fossil fuels 
'[note 4']]]/shares_of_electricity_supplied[[#This Row],[Total electricity supplied by Major Power Producers excluding storage (TWh)]:[Total electricity supplied by Major Power Producers excluding storage (TWh)]],4)</f>
        <v>38.447000000000003</v>
      </c>
      <c r="R19" s="24"/>
    </row>
    <row r="20" spans="1:20" ht="20.25" customHeight="1" x14ac:dyDescent="0.35">
      <c r="A20" s="102" t="str">
        <f ca="1">INDIRECT(calculation_hide!AC31)</f>
        <v>May 2025</v>
      </c>
      <c r="B20" s="123">
        <f ca="1">Main_table[[#This Row],[Total electricity 
supplied by MPPs]]</f>
        <v>15.7508</v>
      </c>
      <c r="C20" s="124">
        <f ca="1">Main_table[[#This Row],[Total electricity 
supplied by MPPs]]-Main_table[[#This Row],[Pumped 
storage 
'[note 11']]]-Main_table[[#This Row],[Battery storage '[note 12']]]</f>
        <v>15.795100000000001</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0.20200000000000001</v>
      </c>
      <c r="F20" s="124">
        <f ca="1">ROUND(100*Main_table[[#This Row],[Gas]]/shares_of_electricity_supplied[[#This Row],[Total electricity supplied by Major Power Producers excluding storage (TWh)]],4)</f>
        <v>30.122599999999998</v>
      </c>
      <c r="G20" s="124">
        <f ca="1">ROUND(100*Main_table[[#This Row],[ Nuclear]]/shares_of_electricity_supplied[[#This Row],[Total electricity supplied by Major Power Producers excluding storage (TWh)]],4)</f>
        <v>20.386700000000001</v>
      </c>
      <c r="H20" s="124">
        <f ca="1">ROUND(100*Main_table[[#This Row],[ Hydro]]/shares_of_electricity_supplied[[#This Row],[Total electricity supplied by Major Power Producers excluding storage (TWh)]],4)</f>
        <v>0.7319</v>
      </c>
      <c r="I20" s="124">
        <f ca="1">ROUND(100*Main_table[[#This Row],[Total wind 
'[note 8']
'[note 9']]]/shares_of_electricity_supplied[[#This Row],[Total electricity supplied by Major Power Producers excluding storage (TWh)]],4)</f>
        <v>33.252699999999997</v>
      </c>
      <c r="J20" s="124">
        <f ca="1">ROUND(100*Main_table[[#This Row],[Onshore 
wind]]/shares_of_electricity_supplied[[#This Row],[Total electricity supplied by Major Power Producers excluding storage (TWh)]],4)</f>
        <v>9.9809000000000001</v>
      </c>
      <c r="K20" s="124">
        <f ca="1">ROUND(100*Main_table[[#This Row],[Offshore 
wind]]/shares_of_electricity_supplied[[#This Row],[Total electricity supplied by Major Power Producers excluding storage (TWh)]],4)</f>
        <v>23.271799999999999</v>
      </c>
      <c r="L20" s="124">
        <f ca="1">ROUND(100*Main_table[[#This Row],[Solar]]/shares_of_electricity_supplied[[#This Row],[Total electricity supplied by Major Power Producers excluding storage (TWh)]],4)</f>
        <v>4.9166999999999996</v>
      </c>
      <c r="M20" s="124">
        <f ca="1">ROUND(100*Main_table[[#This Row],[Bioenergy
'[note 10']]]/shares_of_electricity_supplied[[#This Row],[Total electricity supplied by Major Power Producers excluding storage (TWh)]],4)</f>
        <v>9.6219999999999999</v>
      </c>
      <c r="N20" s="125">
        <f ca="1">ROUND(100*Main_table[[#This Row],[Other fuels 
'[note 10']]]/shares_of_electricity_supplied[[#This Row],[Total electricity supplied by Major Power Producers excluding storage (TWh)]],4)</f>
        <v>0.76480000000000004</v>
      </c>
      <c r="O20" s="123" cm="1">
        <f t="array" aca="1" ref="O20" ca="1">ROUND(100*Main_table[[#This Row],[Low carbon 
'[note 4']]]/shares_of_electricity_supplied[[#This Row],[Total electricity supplied by Major Power Producers excluding storage (TWh)]:[Total electricity supplied by Major Power Producers excluding storage (TWh)]],4)</f>
        <v>68.91</v>
      </c>
      <c r="P20" s="124" cm="1">
        <f t="array" aca="1" ref="P20" ca="1">ROUND(100*Main_table[[#This Row],[Renewables 
'[note 4']]]/shares_of_electricity_supplied[[#This Row],[Total electricity supplied by Major Power Producers excluding storage (TWh)]:[Total electricity supplied by Major Power Producers excluding storage (TWh)]],4)</f>
        <v>48.523299999999999</v>
      </c>
      <c r="Q20" s="174" cm="1">
        <f t="array" aca="1" ref="Q20" ca="1">ROUND(100*Main_table[[#This Row],[Fossil fuels 
'[note 4']]]/shares_of_electricity_supplied[[#This Row],[Total electricity supplied by Major Power Producers excluding storage (TWh)]:[Total electricity supplied by Major Power Producers excluding storage (TWh)]],4)</f>
        <v>30.325199999999999</v>
      </c>
      <c r="R20" s="84"/>
    </row>
    <row r="21" spans="1:20" ht="20.25" customHeight="1" x14ac:dyDescent="0.35">
      <c r="A21" s="102" t="str">
        <f ca="1">INDIRECT(calculation_hide!AC32)</f>
        <v>June 2025 [provisional]</v>
      </c>
      <c r="B21" s="123">
        <f ca="1">Main_table[[#This Row],[Total electricity 
supplied by MPPs]]</f>
        <v>15.5822</v>
      </c>
      <c r="C21" s="124">
        <f ca="1">Main_table[[#This Row],[Total electricity 
supplied by MPPs]]-Main_table[[#This Row],[Pumped 
storage 
'[note 11']]]-Main_table[[#This Row],[Battery storage '[note 12']]]</f>
        <v>15.626300000000001</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0.17280000000000001</v>
      </c>
      <c r="F21" s="124">
        <f ca="1">ROUND(100*Main_table[[#This Row],[Gas]]/shares_of_electricity_supplied[[#This Row],[Total electricity supplied by Major Power Producers excluding storage (TWh)]],4)</f>
        <v>23.4163</v>
      </c>
      <c r="G21" s="124">
        <f ca="1">ROUND(100*Main_table[[#This Row],[ Nuclear]]/shares_of_electricity_supplied[[#This Row],[Total electricity supplied by Major Power Producers excluding storage (TWh)]],4)</f>
        <v>19.704599999999999</v>
      </c>
      <c r="H21" s="124">
        <f ca="1">ROUND(100*Main_table[[#This Row],[ Hydro]]/shares_of_electricity_supplied[[#This Row],[Total electricity supplied by Major Power Producers excluding storage (TWh)]],4)</f>
        <v>1.0476000000000001</v>
      </c>
      <c r="I21" s="124">
        <f ca="1">ROUND(100*Main_table[[#This Row],[Total wind 
'[note 8']
'[note 9']]]/shares_of_electricity_supplied[[#This Row],[Total electricity supplied by Major Power Producers excluding storage (TWh)]],4)</f>
        <v>40.274999999999999</v>
      </c>
      <c r="J21" s="124">
        <f ca="1">ROUND(100*Main_table[[#This Row],[Onshore 
wind]]/shares_of_electricity_supplied[[#This Row],[Total electricity supplied by Major Power Producers excluding storage (TWh)]],4)</f>
        <v>13.667299999999999</v>
      </c>
      <c r="K21" s="124">
        <f ca="1">ROUND(100*Main_table[[#This Row],[Offshore 
wind]]/shares_of_electricity_supplied[[#This Row],[Total electricity supplied by Major Power Producers excluding storage (TWh)]],4)</f>
        <v>26.607700000000001</v>
      </c>
      <c r="L21" s="124">
        <f ca="1">ROUND(100*Main_table[[#This Row],[Solar]]/shares_of_electricity_supplied[[#This Row],[Total electricity supplied by Major Power Producers excluding storage (TWh)]],4)</f>
        <v>4.71</v>
      </c>
      <c r="M21" s="124">
        <f ca="1">ROUND(100*Main_table[[#This Row],[Bioenergy
'[note 10']]]/shares_of_electricity_supplied[[#This Row],[Total electricity supplied by Major Power Producers excluding storage (TWh)]],4)</f>
        <v>9.9480000000000004</v>
      </c>
      <c r="N21" s="125">
        <f ca="1">ROUND(100*Main_table[[#This Row],[Other fuels 
'[note 10']]]/shares_of_electricity_supplied[[#This Row],[Total electricity supplied by Major Power Producers excluding storage (TWh)]],4)</f>
        <v>0.72509999999999997</v>
      </c>
      <c r="O21" s="123" cm="1">
        <f t="array" aca="1" ref="O21" ca="1">ROUND(100*Main_table[[#This Row],[Low carbon 
'[note 4']]]/shares_of_electricity_supplied[[#This Row],[Total electricity supplied by Major Power Producers excluding storage (TWh)]:[Total electricity supplied by Major Power Producers excluding storage (TWh)]],4)</f>
        <v>75.685900000000004</v>
      </c>
      <c r="P21" s="124" cm="1">
        <f t="array" aca="1" ref="P21" ca="1">ROUND(100*Main_table[[#This Row],[Renewables 
'[note 4']]]/shares_of_electricity_supplied[[#This Row],[Total electricity supplied by Major Power Producers excluding storage (TWh)]:[Total electricity supplied by Major Power Producers excluding storage (TWh)]],4)</f>
        <v>55.980600000000003</v>
      </c>
      <c r="Q21" s="174" cm="1">
        <f t="array" aca="1" ref="Q21" ca="1">ROUND(100*Main_table[[#This Row],[Fossil fuels 
'[note 4']]]/shares_of_electricity_supplied[[#This Row],[Total electricity supplied by Major Power Producers excluding storage (TWh)]:[Total electricity supplied by Major Power Producers excluding storage (TWh)]],4)</f>
        <v>23.5884</v>
      </c>
      <c r="R21" s="13"/>
      <c r="T21" s="96"/>
    </row>
    <row r="22" spans="1:20" ht="20.25" customHeight="1" x14ac:dyDescent="0.35">
      <c r="A22" s="104" t="s">
        <v>36</v>
      </c>
      <c r="B22" s="138">
        <f ca="1">SUM(B19:B21)</f>
        <v>47.256500000000003</v>
      </c>
      <c r="C22" s="139">
        <f ca="1">SUM(C19:C21)</f>
        <v>47.364400000000003</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0.20080000000000001</v>
      </c>
      <c r="F22" s="139">
        <f ca="1">ROUND(100*Main_table[[#This Row],[Gas]]/shares_of_electricity_supplied[[#This Row],[Total electricity supplied by Major Power Producers excluding storage (TWh)]],4)</f>
        <v>30.6357</v>
      </c>
      <c r="G22" s="139">
        <f ca="1">ROUND(100*Main_table[[#This Row],[ Nuclear]]/shares_of_electricity_supplied[[#This Row],[Total electricity supplied by Major Power Producers excluding storage (TWh)]],4)</f>
        <v>19.167300000000001</v>
      </c>
      <c r="H22" s="139">
        <f ca="1">ROUND(100*Main_table[[#This Row],[ Hydro]]/shares_of_electricity_supplied[[#This Row],[Total electricity supplied by Major Power Producers excluding storage (TWh)]],4)</f>
        <v>0.8397</v>
      </c>
      <c r="I22" s="139">
        <f ca="1">ROUND(100*Main_table[[#This Row],[Total wind 
'[note 8']
'[note 9']]]/shares_of_electricity_supplied[[#This Row],[Total electricity supplied by Major Power Producers excluding storage (TWh)]],4)</f>
        <v>33.807899999999997</v>
      </c>
      <c r="J22" s="139">
        <f ca="1">ROUND(100*Main_table[[#This Row],[Onshore 
wind]]/shares_of_electricity_supplied[[#This Row],[Total electricity supplied by Major Power Producers excluding storage (TWh)]],4)</f>
        <v>11.182399999999999</v>
      </c>
      <c r="K22" s="139">
        <f ca="1">ROUND(100*Main_table[[#This Row],[Offshore 
wind]]/shares_of_electricity_supplied[[#This Row],[Total electricity supplied by Major Power Producers excluding storage (TWh)]],4)</f>
        <v>22.625399999999999</v>
      </c>
      <c r="L22" s="139">
        <f ca="1">ROUND(100*Main_table[[#This Row],[Solar]]/shares_of_electricity_supplied[[#This Row],[Total electricity supplied by Major Power Producers excluding storage (TWh)]],4)</f>
        <v>4.6581000000000001</v>
      </c>
      <c r="M22" s="139">
        <f ca="1">ROUND(100*Main_table[[#This Row],[Bioenergy
'[note 10']]]/shares_of_electricity_supplied[[#This Row],[Total electricity supplied by Major Power Producers excluding storage (TWh)]],4)</f>
        <v>9.9337999999999997</v>
      </c>
      <c r="N22" s="140">
        <f ca="1">ROUND(100*Main_table[[#This Row],[Other fuels 
'[note 10']]]/shares_of_electricity_supplied[[#This Row],[Total electricity supplied by Major Power Producers excluding storage (TWh)]],4)</f>
        <v>0.75629999999999997</v>
      </c>
      <c r="O22" s="138" cm="1">
        <f t="array" aca="1" ref="O22" ca="1">ROUND(100*Main_table[[#This Row],[Low carbon 
'[note 4']]]/shares_of_electricity_supplied[[#This Row],[Total electricity supplied by Major Power Producers excluding storage (TWh)]:[Total electricity supplied by Major Power Producers excluding storage (TWh)]],4)</f>
        <v>68.406899999999993</v>
      </c>
      <c r="P22" s="139" cm="1">
        <f t="array" aca="1" ref="P22" ca="1">ROUND(100*Main_table[[#This Row],[Renewables 
'[note 4']]]/shares_of_electricity_supplied[[#This Row],[Total electricity supplied by Major Power Producers excluding storage (TWh)]:[Total electricity supplied by Major Power Producers excluding storage (TWh)]],4)</f>
        <v>49.2393</v>
      </c>
      <c r="Q22" s="176" cm="1">
        <f t="array" aca="1" ref="Q22" ca="1">ROUND(100*Main_table[[#This Row],[Fossil fuels 
'[note 4']]]/shares_of_electricity_supplied[[#This Row],[Total electricity supplied by Major Power Producers excluding storage (TWh)]:[Total electricity supplied by Major Power Producers excluding storage (TWh)]],4)</f>
        <v>30.836500000000001</v>
      </c>
      <c r="R22" s="19"/>
      <c r="S22" s="95"/>
    </row>
    <row r="23" spans="1:20" ht="20.25" customHeight="1" x14ac:dyDescent="0.35">
      <c r="A23" s="103" t="s">
        <v>604</v>
      </c>
      <c r="B23" s="201">
        <f t="shared" ref="B23:C23" ca="1" si="2">B22-B18</f>
        <v>-4.4899999999998386E-2</v>
      </c>
      <c r="C23" s="200">
        <f t="shared" ca="1" si="2"/>
        <v>-0.17510000000000048</v>
      </c>
      <c r="D23" s="126">
        <f ca="1">D22-D18</f>
        <v>-0.64219999999999999</v>
      </c>
      <c r="E23" s="128">
        <f t="shared" ref="E23:Q23" ca="1" si="3">E22-E18</f>
        <v>-8.2800000000000012E-2</v>
      </c>
      <c r="F23" s="128">
        <f t="shared" ca="1" si="3"/>
        <v>2.3487000000000009</v>
      </c>
      <c r="G23" s="128">
        <f t="shared" ca="1" si="3"/>
        <v>-2.9138999999999982</v>
      </c>
      <c r="H23" s="128">
        <f t="shared" ca="1" si="3"/>
        <v>-0.63970000000000005</v>
      </c>
      <c r="I23" s="128">
        <f t="shared" ca="1" si="3"/>
        <v>0.92909999999999826</v>
      </c>
      <c r="J23" s="128">
        <f ca="1">J22-J18</f>
        <v>-0.75270000000000081</v>
      </c>
      <c r="K23" s="128">
        <f ca="1">K22-K18</f>
        <v>1.6817999999999991</v>
      </c>
      <c r="L23" s="128">
        <f ca="1">L22-L18</f>
        <v>0.87470000000000026</v>
      </c>
      <c r="M23" s="128">
        <f ca="1">M22-M18</f>
        <v>0.10409999999999897</v>
      </c>
      <c r="N23" s="127">
        <f ca="1">N22-N18</f>
        <v>2.1499999999999964E-2</v>
      </c>
      <c r="O23" s="126">
        <f t="shared" ca="1" si="3"/>
        <v>-1.6458000000000084</v>
      </c>
      <c r="P23" s="128">
        <f ca="1">P22-P18</f>
        <v>1.2682000000000002</v>
      </c>
      <c r="Q23" s="175">
        <f t="shared" ca="1" si="3"/>
        <v>1.6234999999999999</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595</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192</v>
      </c>
    </row>
    <row r="4" spans="1:25" s="3" customFormat="1" ht="20.25" customHeight="1" x14ac:dyDescent="0.35">
      <c r="A4" s="3" t="s">
        <v>195</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196</v>
      </c>
      <c r="E6" s="145" t="s">
        <v>161</v>
      </c>
      <c r="F6" s="145" t="s">
        <v>28</v>
      </c>
      <c r="G6" s="145" t="s">
        <v>29</v>
      </c>
      <c r="H6" s="145" t="s">
        <v>30</v>
      </c>
      <c r="I6" s="145" t="s">
        <v>31</v>
      </c>
      <c r="J6" s="145" t="s">
        <v>170</v>
      </c>
      <c r="K6" s="145" t="s">
        <v>167</v>
      </c>
      <c r="L6" s="145" t="s">
        <v>168</v>
      </c>
      <c r="M6" s="145" t="s">
        <v>32</v>
      </c>
      <c r="N6" s="145" t="s">
        <v>162</v>
      </c>
      <c r="O6" s="145" t="s">
        <v>163</v>
      </c>
      <c r="P6" s="145" t="s">
        <v>169</v>
      </c>
      <c r="Q6" s="145" t="s">
        <v>705</v>
      </c>
      <c r="R6" s="145" t="s">
        <v>706</v>
      </c>
      <c r="S6" s="145" t="s">
        <v>707</v>
      </c>
      <c r="T6" s="145" t="s">
        <v>33</v>
      </c>
      <c r="U6" s="145" t="s">
        <v>708</v>
      </c>
      <c r="V6" s="146" t="s">
        <v>173</v>
      </c>
      <c r="W6" s="144" t="s">
        <v>164</v>
      </c>
      <c r="X6" s="147" t="s">
        <v>165</v>
      </c>
      <c r="Y6" s="148" t="s">
        <v>166</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188</v>
      </c>
      <c r="K7" s="114" t="s">
        <v>188</v>
      </c>
      <c r="L7" s="114" t="s">
        <v>188</v>
      </c>
      <c r="M7" s="114" t="s">
        <v>188</v>
      </c>
      <c r="N7" s="114">
        <v>0.51</v>
      </c>
      <c r="O7" s="114" t="s">
        <v>188</v>
      </c>
      <c r="P7" s="114" t="s">
        <v>188</v>
      </c>
      <c r="Q7" s="114" t="s">
        <v>188</v>
      </c>
      <c r="R7" s="114">
        <v>164.32</v>
      </c>
      <c r="S7" s="114">
        <v>48.53</v>
      </c>
      <c r="T7" s="114">
        <v>16.309999999999999</v>
      </c>
      <c r="U7" s="114">
        <v>4.59</v>
      </c>
      <c r="V7" s="114">
        <v>317.62</v>
      </c>
      <c r="W7" s="115" t="s">
        <v>188</v>
      </c>
      <c r="X7" s="114" t="s">
        <v>188</v>
      </c>
      <c r="Y7" s="149" t="s">
        <v>188</v>
      </c>
    </row>
    <row r="8" spans="1:25" ht="20.25" customHeight="1" x14ac:dyDescent="0.35">
      <c r="A8" s="89">
        <v>1996</v>
      </c>
      <c r="B8" s="115">
        <v>327.84</v>
      </c>
      <c r="C8" s="114">
        <v>19.100000000000001</v>
      </c>
      <c r="D8" s="149">
        <v>308.74</v>
      </c>
      <c r="E8" s="114">
        <v>135.85</v>
      </c>
      <c r="F8" s="114">
        <v>10.33</v>
      </c>
      <c r="G8" s="114">
        <v>74.36</v>
      </c>
      <c r="H8" s="114">
        <v>85.82</v>
      </c>
      <c r="I8" s="114">
        <v>1.84</v>
      </c>
      <c r="J8" s="114" t="s">
        <v>188</v>
      </c>
      <c r="K8" s="114" t="s">
        <v>188</v>
      </c>
      <c r="L8" s="114" t="s">
        <v>188</v>
      </c>
      <c r="M8" s="114" t="s">
        <v>188</v>
      </c>
      <c r="N8" s="114">
        <v>0.53</v>
      </c>
      <c r="O8" s="114" t="s">
        <v>188</v>
      </c>
      <c r="P8" s="114" t="s">
        <v>188</v>
      </c>
      <c r="Q8" s="114" t="s">
        <v>188</v>
      </c>
      <c r="R8" s="114">
        <v>155.47999999999999</v>
      </c>
      <c r="S8" s="114">
        <v>65.599999999999994</v>
      </c>
      <c r="T8" s="114">
        <v>16.760000000000002</v>
      </c>
      <c r="U8" s="114">
        <v>4.8499999999999996</v>
      </c>
      <c r="V8" s="114">
        <v>330.35</v>
      </c>
      <c r="W8" s="115" t="s">
        <v>188</v>
      </c>
      <c r="X8" s="114" t="s">
        <v>188</v>
      </c>
      <c r="Y8" s="149" t="s">
        <v>188</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188</v>
      </c>
      <c r="K9" s="114" t="s">
        <v>188</v>
      </c>
      <c r="L9" s="114" t="s">
        <v>188</v>
      </c>
      <c r="M9" s="114" t="s">
        <v>188</v>
      </c>
      <c r="N9" s="114">
        <f>SUM(Quarter!N8:N11)</f>
        <v>0.54210000000000003</v>
      </c>
      <c r="O9" s="114" t="s">
        <v>188</v>
      </c>
      <c r="P9" s="114" t="s">
        <v>188</v>
      </c>
      <c r="Q9" s="114" t="s">
        <v>188</v>
      </c>
      <c r="R9" s="114">
        <f>SUM(Quarter!R8:R11)</f>
        <v>127.96089999999998</v>
      </c>
      <c r="S9" s="114">
        <f>SUM(Quarter!S8:S11)</f>
        <v>86.681700000000006</v>
      </c>
      <c r="T9" s="114">
        <f>SUM(Quarter!T8:T11)</f>
        <v>16.5746</v>
      </c>
      <c r="U9" s="114">
        <f>SUM(Quarter!U8:U11)</f>
        <v>5.5060000000000002</v>
      </c>
      <c r="V9" s="114">
        <f>SUM(Quarter!V8:V11)</f>
        <v>328.32679999999999</v>
      </c>
      <c r="W9" s="115" t="s">
        <v>188</v>
      </c>
      <c r="X9" s="114" t="s">
        <v>188</v>
      </c>
      <c r="Y9" s="149" t="s">
        <v>188</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188</v>
      </c>
      <c r="K10" s="114" t="s">
        <v>188</v>
      </c>
      <c r="L10" s="114" t="s">
        <v>188</v>
      </c>
      <c r="M10" s="114" t="s">
        <v>188</v>
      </c>
      <c r="N10" s="114">
        <f>SUM(Quarter!N12:N15)</f>
        <v>0.44729999999999998</v>
      </c>
      <c r="O10" s="114" t="s">
        <v>188</v>
      </c>
      <c r="P10" s="114">
        <f>SUM(Quarter!P12:P15)</f>
        <v>-1.0246</v>
      </c>
      <c r="Q10" s="114" t="s">
        <v>188</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188</v>
      </c>
      <c r="K11" s="114" t="s">
        <v>188</v>
      </c>
      <c r="L11" s="114" t="s">
        <v>188</v>
      </c>
      <c r="M11" s="114" t="s">
        <v>188</v>
      </c>
      <c r="N11" s="114">
        <f>SUM(Quarter!N16:N19)</f>
        <v>0.57410000000000005</v>
      </c>
      <c r="O11" s="114" t="s">
        <v>188</v>
      </c>
      <c r="P11" s="114">
        <f>SUM(Quarter!P16:P19)</f>
        <v>-0.96999999999999986</v>
      </c>
      <c r="Q11" s="114" t="s">
        <v>188</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188</v>
      </c>
      <c r="K12" s="114" t="s">
        <v>188</v>
      </c>
      <c r="L12" s="114" t="s">
        <v>188</v>
      </c>
      <c r="M12" s="114" t="s">
        <v>188</v>
      </c>
      <c r="N12" s="114">
        <f>SUM(Quarter!N20:N23)</f>
        <v>0.6401</v>
      </c>
      <c r="O12" s="114" t="s">
        <v>188</v>
      </c>
      <c r="P12" s="114">
        <f>SUM(Quarter!P20:P23)</f>
        <v>-0.89559999999999995</v>
      </c>
      <c r="Q12" s="114" t="s">
        <v>188</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188</v>
      </c>
      <c r="K13" s="114" t="s">
        <v>188</v>
      </c>
      <c r="L13" s="114" t="s">
        <v>188</v>
      </c>
      <c r="M13" s="114" t="s">
        <v>188</v>
      </c>
      <c r="N13" s="114">
        <f>SUM(Quarter!N24:N27)</f>
        <v>0.68340000000000001</v>
      </c>
      <c r="O13" s="114" t="s">
        <v>188</v>
      </c>
      <c r="P13" s="114">
        <f>SUM(Quarter!P24:P27)</f>
        <v>-0.86990000000000001</v>
      </c>
      <c r="Q13" s="114" t="s">
        <v>188</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188</v>
      </c>
      <c r="K14" s="114" t="s">
        <v>188</v>
      </c>
      <c r="L14" s="114" t="s">
        <v>188</v>
      </c>
      <c r="M14" s="114" t="s">
        <v>188</v>
      </c>
      <c r="N14" s="114">
        <f>SUM(Quarter!N28:N31)</f>
        <v>0.80169999999999997</v>
      </c>
      <c r="O14" s="114" t="s">
        <v>188</v>
      </c>
      <c r="P14" s="114">
        <f>SUM(Quarter!P28:P31)</f>
        <v>-0.90080000000000005</v>
      </c>
      <c r="Q14" s="114" t="s">
        <v>188</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188</v>
      </c>
      <c r="K15" s="114" t="s">
        <v>188</v>
      </c>
      <c r="L15" s="114" t="s">
        <v>188</v>
      </c>
      <c r="M15" s="114" t="s">
        <v>188</v>
      </c>
      <c r="N15" s="114">
        <f>SUM(Quarter!N32:N35)</f>
        <v>1.0590999999999999</v>
      </c>
      <c r="O15" s="114" t="s">
        <v>188</v>
      </c>
      <c r="P15" s="114">
        <f>SUM(Quarter!P32:P35)</f>
        <v>-0.9043000000000001</v>
      </c>
      <c r="Q15" s="114" t="s">
        <v>188</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188</v>
      </c>
      <c r="K16" s="114" t="s">
        <v>188</v>
      </c>
      <c r="L16" s="114" t="s">
        <v>188</v>
      </c>
      <c r="M16" s="114" t="s">
        <v>188</v>
      </c>
      <c r="N16" s="114">
        <f>SUM(Quarter!N36:N39)</f>
        <v>1.367</v>
      </c>
      <c r="O16" s="114" t="s">
        <v>188</v>
      </c>
      <c r="P16" s="114">
        <f>SUM(Quarter!P36:P39)</f>
        <v>-0.93819999999999992</v>
      </c>
      <c r="Q16" s="114" t="s">
        <v>188</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188</v>
      </c>
      <c r="K17" s="114" t="s">
        <v>188</v>
      </c>
      <c r="L17" s="114" t="s">
        <v>188</v>
      </c>
      <c r="M17" s="114" t="s">
        <v>188</v>
      </c>
      <c r="N17" s="114">
        <f>SUM(Quarter!N40:N43)</f>
        <v>2.4863</v>
      </c>
      <c r="O17" s="114" t="s">
        <v>188</v>
      </c>
      <c r="P17" s="114">
        <f>SUM(Quarter!P40:P43)</f>
        <v>-0.93060000000000009</v>
      </c>
      <c r="Q17" s="114" t="s">
        <v>188</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188</v>
      </c>
      <c r="K18" s="114" t="s">
        <v>188</v>
      </c>
      <c r="L18" s="114" t="s">
        <v>188</v>
      </c>
      <c r="M18" s="114" t="s">
        <v>188</v>
      </c>
      <c r="N18" s="114">
        <f>SUM(Quarter!N44:N47)</f>
        <v>2.6431999999999998</v>
      </c>
      <c r="O18" s="114" t="s">
        <v>188</v>
      </c>
      <c r="P18" s="114">
        <f>SUM(Quarter!P44:P47)</f>
        <v>-1.1958</v>
      </c>
      <c r="Q18" s="114" t="s">
        <v>188</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188</v>
      </c>
      <c r="L19" s="114" t="s">
        <v>188</v>
      </c>
      <c r="M19" s="114" t="s">
        <v>188</v>
      </c>
      <c r="N19" s="114">
        <f>SUM(Quarter!N48:N51)</f>
        <v>2.1063999999999998</v>
      </c>
      <c r="O19" s="114" t="s">
        <v>188</v>
      </c>
      <c r="P19" s="114">
        <f>SUM(Quarter!P48:P51)</f>
        <v>-1.2254</v>
      </c>
      <c r="Q19" s="114" t="s">
        <v>188</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188</v>
      </c>
      <c r="L20" s="114" t="s">
        <v>188</v>
      </c>
      <c r="M20" s="114" t="s">
        <v>188</v>
      </c>
      <c r="N20" s="114">
        <f>SUM(Quarter!N52:N55)</f>
        <v>2.3463000000000003</v>
      </c>
      <c r="O20" s="114" t="s">
        <v>188</v>
      </c>
      <c r="P20" s="114">
        <f>SUM(Quarter!P52:P55)</f>
        <v>-1.2966</v>
      </c>
      <c r="Q20" s="114" t="s">
        <v>188</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188</v>
      </c>
      <c r="L21" s="114" t="s">
        <v>188</v>
      </c>
      <c r="M21" s="114" t="s">
        <v>188</v>
      </c>
      <c r="N21" s="114">
        <f>SUM(Quarter!N56:N59)</f>
        <v>2.4016999999999999</v>
      </c>
      <c r="O21" s="114" t="s">
        <v>188</v>
      </c>
      <c r="P21" s="114">
        <f>SUM(Quarter!P56:P59)</f>
        <v>-1.1705000000000001</v>
      </c>
      <c r="Q21" s="114" t="s">
        <v>188</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188</v>
      </c>
      <c r="N22" s="114">
        <f>SUM(Quarter!N60:N63)</f>
        <v>3.4030999999999998</v>
      </c>
      <c r="O22" s="114" t="s">
        <v>188</v>
      </c>
      <c r="P22" s="114">
        <f>SUM(Quarter!P60:P63)</f>
        <v>-1.0726</v>
      </c>
      <c r="Q22" s="114" t="s">
        <v>188</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188</v>
      </c>
      <c r="N23" s="114">
        <f>SUM(Quarter!N64:N67)</f>
        <v>4.1791</v>
      </c>
      <c r="O23" s="114" t="s">
        <v>188</v>
      </c>
      <c r="P23" s="114">
        <f>SUM(Quarter!P64:P67)</f>
        <v>-0.94779999999999998</v>
      </c>
      <c r="Q23" s="114" t="s">
        <v>188</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188</v>
      </c>
      <c r="N24" s="114">
        <f>SUM(Quarter!N68:N71)</f>
        <v>5.4992000000000001</v>
      </c>
      <c r="O24" s="114" t="s">
        <v>188</v>
      </c>
      <c r="P24" s="114">
        <f>SUM(Quarter!P68:P71)</f>
        <v>-1.0215000000000001</v>
      </c>
      <c r="Q24" s="114" t="s">
        <v>188</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188</v>
      </c>
      <c r="N25" s="114">
        <f>SUM(Quarter!N72:N75)</f>
        <v>8.2865000000000002</v>
      </c>
      <c r="O25" s="114">
        <f>SUM(Quarter!O72:O75)</f>
        <v>0.46970000000000001</v>
      </c>
      <c r="P25" s="114">
        <f>SUM(Quarter!P72:P75)</f>
        <v>-1.0358000000000001</v>
      </c>
      <c r="Q25" s="114" t="s">
        <v>188</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188</v>
      </c>
      <c r="N26" s="114">
        <f>SUM(Quarter!N76:N79)</f>
        <v>11.422899999999998</v>
      </c>
      <c r="O26" s="114">
        <f>SUM(Quarter!O76:O79)</f>
        <v>0.47490000000000004</v>
      </c>
      <c r="P26" s="114">
        <f>SUM(Quarter!P76:P79)</f>
        <v>-1.0106999999999999</v>
      </c>
      <c r="Q26" s="114" t="s">
        <v>188</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188</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188</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v>2024</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1"/>
  <sheetViews>
    <sheetView showGridLines="0" zoomScaleNormal="100" workbookViewId="0">
      <pane xSplit="1" ySplit="7" topLeftCell="B118" activePane="bottomRight" state="frozen"/>
      <selection pane="topRight" activeCell="B1" sqref="B1"/>
      <selection pane="bottomLeft" activeCell="A8" sqref="A8"/>
      <selection pane="bottomRight" activeCell="A119" sqref="A119"/>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192</v>
      </c>
    </row>
    <row r="4" spans="1:25" s="3" customFormat="1" ht="20.25" customHeight="1" x14ac:dyDescent="0.35">
      <c r="A4" s="3" t="s">
        <v>195</v>
      </c>
    </row>
    <row r="5" spans="1:25" s="3" customFormat="1" ht="20.25" customHeight="1" x14ac:dyDescent="0.35">
      <c r="A5" s="3" t="s">
        <v>197</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161</v>
      </c>
      <c r="F7" s="145" t="s">
        <v>28</v>
      </c>
      <c r="G7" s="145" t="s">
        <v>29</v>
      </c>
      <c r="H7" s="145" t="s">
        <v>30</v>
      </c>
      <c r="I7" s="145" t="s">
        <v>31</v>
      </c>
      <c r="J7" s="145" t="s">
        <v>170</v>
      </c>
      <c r="K7" s="145" t="s">
        <v>167</v>
      </c>
      <c r="L7" s="145" t="s">
        <v>168</v>
      </c>
      <c r="M7" s="145" t="s">
        <v>32</v>
      </c>
      <c r="N7" s="145" t="s">
        <v>162</v>
      </c>
      <c r="O7" s="145" t="s">
        <v>163</v>
      </c>
      <c r="P7" s="145" t="s">
        <v>169</v>
      </c>
      <c r="Q7" s="145" t="s">
        <v>705</v>
      </c>
      <c r="R7" s="145" t="s">
        <v>706</v>
      </c>
      <c r="S7" s="145" t="s">
        <v>707</v>
      </c>
      <c r="T7" s="145" t="s">
        <v>33</v>
      </c>
      <c r="U7" s="145" t="s">
        <v>708</v>
      </c>
      <c r="V7" s="146" t="s">
        <v>173</v>
      </c>
      <c r="W7" s="145" t="s">
        <v>164</v>
      </c>
      <c r="X7" s="145" t="s">
        <v>165</v>
      </c>
      <c r="Y7" s="146" t="s">
        <v>166</v>
      </c>
    </row>
    <row r="8" spans="1:25" x14ac:dyDescent="0.35">
      <c r="A8" s="100" t="s">
        <v>198</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188</v>
      </c>
      <c r="K8" s="151" t="s">
        <v>188</v>
      </c>
      <c r="L8" s="151" t="s">
        <v>188</v>
      </c>
      <c r="M8" s="151" t="s">
        <v>188</v>
      </c>
      <c r="N8" s="151">
        <f>SUM(Month!N8:N10)</f>
        <v>0.14030000000000001</v>
      </c>
      <c r="O8" s="151" t="s">
        <v>188</v>
      </c>
      <c r="P8" s="151" t="s">
        <v>188</v>
      </c>
      <c r="Q8" s="151" t="s">
        <v>188</v>
      </c>
      <c r="R8" s="151">
        <f>SUM(Month!R8:R10)</f>
        <v>38.967199999999998</v>
      </c>
      <c r="S8" s="151">
        <f>SUM(Month!S8:S10)</f>
        <v>22.203200000000002</v>
      </c>
      <c r="T8" s="151">
        <f>SUM(Month!T8:T10)</f>
        <v>4.2677999999999994</v>
      </c>
      <c r="U8" s="151">
        <f>SUM(Month!U8:U10)</f>
        <v>1.6320000000000001</v>
      </c>
      <c r="V8" s="152">
        <f>SUM(Month!V8:V10)</f>
        <v>92.068099999999987</v>
      </c>
      <c r="W8" s="151" t="s">
        <v>188</v>
      </c>
      <c r="X8" s="151" t="s">
        <v>188</v>
      </c>
      <c r="Y8" s="152" t="s">
        <v>188</v>
      </c>
    </row>
    <row r="9" spans="1:25" x14ac:dyDescent="0.35">
      <c r="A9" s="100" t="s">
        <v>199</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188</v>
      </c>
      <c r="K9" s="151" t="s">
        <v>188</v>
      </c>
      <c r="L9" s="151" t="s">
        <v>188</v>
      </c>
      <c r="M9" s="151" t="s">
        <v>188</v>
      </c>
      <c r="N9" s="151">
        <f>SUM(Month!N11:N13)</f>
        <v>0.13389999999999999</v>
      </c>
      <c r="O9" s="151" t="s">
        <v>188</v>
      </c>
      <c r="P9" s="151" t="s">
        <v>188</v>
      </c>
      <c r="Q9" s="151" t="s">
        <v>188</v>
      </c>
      <c r="R9" s="151">
        <f>SUM(Month!R11:R13)</f>
        <v>25.216699999999999</v>
      </c>
      <c r="S9" s="151">
        <f>SUM(Month!S11:S13)</f>
        <v>20.8155</v>
      </c>
      <c r="T9" s="151">
        <f>SUM(Month!T11:T13)</f>
        <v>4.0570000000000004</v>
      </c>
      <c r="U9" s="151">
        <f>SUM(Month!U11:U13)</f>
        <v>1.2410000000000001</v>
      </c>
      <c r="V9" s="152">
        <f>SUM(Month!V11:V13)</f>
        <v>75.049700000000001</v>
      </c>
      <c r="W9" s="151" t="s">
        <v>188</v>
      </c>
      <c r="X9" s="151" t="s">
        <v>188</v>
      </c>
      <c r="Y9" s="152" t="s">
        <v>188</v>
      </c>
    </row>
    <row r="10" spans="1:25" x14ac:dyDescent="0.35">
      <c r="A10" s="100" t="s">
        <v>200</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188</v>
      </c>
      <c r="K10" s="151" t="s">
        <v>188</v>
      </c>
      <c r="L10" s="151" t="s">
        <v>188</v>
      </c>
      <c r="M10" s="151" t="s">
        <v>188</v>
      </c>
      <c r="N10" s="151">
        <f>SUM(Month!N14:N16)</f>
        <v>0.12160000000000001</v>
      </c>
      <c r="O10" s="151" t="s">
        <v>188</v>
      </c>
      <c r="P10" s="151" t="s">
        <v>188</v>
      </c>
      <c r="Q10" s="151" t="s">
        <v>188</v>
      </c>
      <c r="R10" s="151">
        <f>SUM(Month!R14:R16)</f>
        <v>27.457000000000001</v>
      </c>
      <c r="S10" s="151">
        <f>SUM(Month!S14:S16)</f>
        <v>20.026799999999998</v>
      </c>
      <c r="T10" s="151">
        <f>SUM(Month!T14:T16)</f>
        <v>3.9954000000000001</v>
      </c>
      <c r="U10" s="151">
        <f>SUM(Month!U14:U16)</f>
        <v>1.163</v>
      </c>
      <c r="V10" s="152">
        <f>SUM(Month!V14:V16)</f>
        <v>73.3446</v>
      </c>
      <c r="W10" s="151" t="s">
        <v>188</v>
      </c>
      <c r="X10" s="151" t="s">
        <v>188</v>
      </c>
      <c r="Y10" s="152" t="s">
        <v>188</v>
      </c>
    </row>
    <row r="11" spans="1:25" x14ac:dyDescent="0.35">
      <c r="A11" s="100" t="s">
        <v>201</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188</v>
      </c>
      <c r="K11" s="151" t="s">
        <v>188</v>
      </c>
      <c r="L11" s="151" t="s">
        <v>188</v>
      </c>
      <c r="M11" s="151" t="s">
        <v>188</v>
      </c>
      <c r="N11" s="151">
        <f>SUM(Month!N17:N19)</f>
        <v>0.14629999999999999</v>
      </c>
      <c r="O11" s="151" t="s">
        <v>188</v>
      </c>
      <c r="P11" s="151" t="s">
        <v>188</v>
      </c>
      <c r="Q11" s="151" t="s">
        <v>188</v>
      </c>
      <c r="R11" s="151">
        <f>SUM(Month!R17:R19)</f>
        <v>36.32</v>
      </c>
      <c r="S11" s="151">
        <f>SUM(Month!S17:S19)</f>
        <v>23.636199999999999</v>
      </c>
      <c r="T11" s="151">
        <f>SUM(Month!T17:T19)</f>
        <v>4.2544000000000004</v>
      </c>
      <c r="U11" s="151">
        <f>SUM(Month!U17:U19)</f>
        <v>1.47</v>
      </c>
      <c r="V11" s="152">
        <f>SUM(Month!V17:V19)</f>
        <v>87.864400000000003</v>
      </c>
      <c r="W11" s="151" t="s">
        <v>188</v>
      </c>
      <c r="X11" s="151" t="s">
        <v>188</v>
      </c>
      <c r="Y11" s="152" t="s">
        <v>188</v>
      </c>
    </row>
    <row r="12" spans="1:25" x14ac:dyDescent="0.35">
      <c r="A12" s="100" t="s">
        <v>202</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188</v>
      </c>
      <c r="K12" s="151" t="s">
        <v>188</v>
      </c>
      <c r="L12" s="151" t="s">
        <v>188</v>
      </c>
      <c r="M12" s="151" t="s">
        <v>188</v>
      </c>
      <c r="N12" s="151">
        <f>SUM(Month!N20:N22)</f>
        <v>0.1086</v>
      </c>
      <c r="O12" s="151" t="s">
        <v>188</v>
      </c>
      <c r="P12" s="151">
        <f>SUM(Month!P20:P22)</f>
        <v>-0.2621</v>
      </c>
      <c r="Q12" s="151" t="s">
        <v>188</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203</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188</v>
      </c>
      <c r="K13" s="151" t="s">
        <v>188</v>
      </c>
      <c r="L13" s="151" t="s">
        <v>188</v>
      </c>
      <c r="M13" s="151" t="s">
        <v>188</v>
      </c>
      <c r="N13" s="151">
        <f>SUM(Month!N23:N25)</f>
        <v>0.1101</v>
      </c>
      <c r="O13" s="151" t="s">
        <v>188</v>
      </c>
      <c r="P13" s="151">
        <f>SUM(Month!P23:P25)</f>
        <v>-0.23429999999999998</v>
      </c>
      <c r="Q13" s="151" t="s">
        <v>188</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204</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188</v>
      </c>
      <c r="K14" s="151" t="s">
        <v>188</v>
      </c>
      <c r="L14" s="151" t="s">
        <v>188</v>
      </c>
      <c r="M14" s="151" t="s">
        <v>188</v>
      </c>
      <c r="N14" s="151">
        <f>SUM(Month!N26:N28)</f>
        <v>0.10799999999999998</v>
      </c>
      <c r="O14" s="151" t="s">
        <v>188</v>
      </c>
      <c r="P14" s="151">
        <f>SUM(Month!P26:P28)</f>
        <v>-0.2591</v>
      </c>
      <c r="Q14" s="151" t="s">
        <v>188</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205</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188</v>
      </c>
      <c r="K15" s="151" t="s">
        <v>188</v>
      </c>
      <c r="L15" s="151" t="s">
        <v>188</v>
      </c>
      <c r="M15" s="151" t="s">
        <v>188</v>
      </c>
      <c r="N15" s="151">
        <f>SUM(Month!N29:N31)</f>
        <v>0.12059999999999998</v>
      </c>
      <c r="O15" s="151" t="s">
        <v>188</v>
      </c>
      <c r="P15" s="151">
        <f>SUM(Month!P29:P31)</f>
        <v>-0.26910000000000001</v>
      </c>
      <c r="Q15" s="151" t="s">
        <v>188</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206</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188</v>
      </c>
      <c r="K16" s="151" t="s">
        <v>188</v>
      </c>
      <c r="L16" s="151" t="s">
        <v>188</v>
      </c>
      <c r="M16" s="151" t="s">
        <v>188</v>
      </c>
      <c r="N16" s="151">
        <f>SUM(Month!N32:N34)</f>
        <v>0.12640000000000001</v>
      </c>
      <c r="O16" s="151" t="s">
        <v>188</v>
      </c>
      <c r="P16" s="151">
        <f>SUM(Month!P32:P34)</f>
        <v>-0.27679999999999999</v>
      </c>
      <c r="Q16" s="151" t="s">
        <v>188</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207</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188</v>
      </c>
      <c r="K17" s="151" t="s">
        <v>188</v>
      </c>
      <c r="L17" s="151" t="s">
        <v>188</v>
      </c>
      <c r="M17" s="151" t="s">
        <v>188</v>
      </c>
      <c r="N17" s="151">
        <f>SUM(Month!N35:N37)</f>
        <v>0.14860000000000001</v>
      </c>
      <c r="O17" s="151" t="s">
        <v>188</v>
      </c>
      <c r="P17" s="151">
        <f>SUM(Month!P35:P37)</f>
        <v>-0.22989999999999999</v>
      </c>
      <c r="Q17" s="151" t="s">
        <v>188</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208</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188</v>
      </c>
      <c r="K18" s="151" t="s">
        <v>188</v>
      </c>
      <c r="L18" s="151" t="s">
        <v>188</v>
      </c>
      <c r="M18" s="151" t="s">
        <v>188</v>
      </c>
      <c r="N18" s="151">
        <f>SUM(Month!N38:N40)</f>
        <v>0.1542</v>
      </c>
      <c r="O18" s="151" t="s">
        <v>188</v>
      </c>
      <c r="P18" s="151">
        <f>SUM(Month!P38:P40)</f>
        <v>-0.24229999999999999</v>
      </c>
      <c r="Q18" s="151" t="s">
        <v>188</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209</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188</v>
      </c>
      <c r="K19" s="151" t="s">
        <v>188</v>
      </c>
      <c r="L19" s="151" t="s">
        <v>188</v>
      </c>
      <c r="M19" s="151" t="s">
        <v>188</v>
      </c>
      <c r="N19" s="151">
        <f>SUM(Month!N41:N43)</f>
        <v>0.1449</v>
      </c>
      <c r="O19" s="151" t="s">
        <v>188</v>
      </c>
      <c r="P19" s="151">
        <f>SUM(Month!P41:P43)</f>
        <v>-0.221</v>
      </c>
      <c r="Q19" s="151" t="s">
        <v>188</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210</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188</v>
      </c>
      <c r="K20" s="151" t="s">
        <v>188</v>
      </c>
      <c r="L20" s="151" t="s">
        <v>188</v>
      </c>
      <c r="M20" s="151" t="s">
        <v>188</v>
      </c>
      <c r="N20" s="151">
        <f>SUM(Month!N44:N46)</f>
        <v>0.15889999999999999</v>
      </c>
      <c r="O20" s="151" t="s">
        <v>188</v>
      </c>
      <c r="P20" s="151">
        <f>SUM(Month!P44:P46)</f>
        <v>-0.24319999999999997</v>
      </c>
      <c r="Q20" s="151" t="s">
        <v>188</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211</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188</v>
      </c>
      <c r="K21" s="151" t="s">
        <v>188</v>
      </c>
      <c r="L21" s="151" t="s">
        <v>188</v>
      </c>
      <c r="M21" s="151" t="s">
        <v>188</v>
      </c>
      <c r="N21" s="151">
        <f>SUM(Month!N47:N49)</f>
        <v>0.1502</v>
      </c>
      <c r="O21" s="151" t="s">
        <v>188</v>
      </c>
      <c r="P21" s="151">
        <f>SUM(Month!P47:P49)</f>
        <v>-0.217</v>
      </c>
      <c r="Q21" s="151" t="s">
        <v>188</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212</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188</v>
      </c>
      <c r="K22" s="151" t="s">
        <v>188</v>
      </c>
      <c r="L22" s="151" t="s">
        <v>188</v>
      </c>
      <c r="M22" s="151" t="s">
        <v>188</v>
      </c>
      <c r="N22" s="151">
        <f>SUM(Month!N50:N52)</f>
        <v>0.16950000000000001</v>
      </c>
      <c r="O22" s="151" t="s">
        <v>188</v>
      </c>
      <c r="P22" s="151">
        <f>SUM(Month!P50:P52)</f>
        <v>-0.19790000000000002</v>
      </c>
      <c r="Q22" s="151" t="s">
        <v>188</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213</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188</v>
      </c>
      <c r="K23" s="151" t="s">
        <v>188</v>
      </c>
      <c r="L23" s="151" t="s">
        <v>188</v>
      </c>
      <c r="M23" s="151" t="s">
        <v>188</v>
      </c>
      <c r="N23" s="151">
        <f>SUM(Month!N53:N55)</f>
        <v>0.16149999999999998</v>
      </c>
      <c r="O23" s="151" t="s">
        <v>188</v>
      </c>
      <c r="P23" s="151">
        <f>SUM(Month!P53:P55)</f>
        <v>-0.23749999999999999</v>
      </c>
      <c r="Q23" s="151" t="s">
        <v>188</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214</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188</v>
      </c>
      <c r="K24" s="151" t="s">
        <v>188</v>
      </c>
      <c r="L24" s="151" t="s">
        <v>188</v>
      </c>
      <c r="M24" s="151" t="s">
        <v>188</v>
      </c>
      <c r="N24" s="151">
        <f>SUM(Month!N56:N58)</f>
        <v>0.15989999999999999</v>
      </c>
      <c r="O24" s="151" t="s">
        <v>188</v>
      </c>
      <c r="P24" s="151">
        <f>SUM(Month!P56:P58)</f>
        <v>-0.2641</v>
      </c>
      <c r="Q24" s="151" t="s">
        <v>188</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215</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188</v>
      </c>
      <c r="K25" s="151" t="s">
        <v>188</v>
      </c>
      <c r="L25" s="151" t="s">
        <v>188</v>
      </c>
      <c r="M25" s="151" t="s">
        <v>188</v>
      </c>
      <c r="N25" s="151">
        <f>SUM(Month!N59:N61)</f>
        <v>0.15429999999999999</v>
      </c>
      <c r="O25" s="151" t="s">
        <v>188</v>
      </c>
      <c r="P25" s="151">
        <f>SUM(Month!P59:P61)</f>
        <v>-0.15670000000000001</v>
      </c>
      <c r="Q25" s="151" t="s">
        <v>188</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216</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188</v>
      </c>
      <c r="K26" s="151" t="s">
        <v>188</v>
      </c>
      <c r="L26" s="151" t="s">
        <v>188</v>
      </c>
      <c r="M26" s="151" t="s">
        <v>188</v>
      </c>
      <c r="N26" s="151">
        <f>SUM(Month!N62:N64)</f>
        <v>0.18229999999999999</v>
      </c>
      <c r="O26" s="151" t="s">
        <v>188</v>
      </c>
      <c r="P26" s="151">
        <f>SUM(Month!P62:P64)</f>
        <v>-0.1981</v>
      </c>
      <c r="Q26" s="151" t="s">
        <v>188</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217</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188</v>
      </c>
      <c r="K27" s="151" t="s">
        <v>188</v>
      </c>
      <c r="L27" s="151" t="s">
        <v>188</v>
      </c>
      <c r="M27" s="151" t="s">
        <v>188</v>
      </c>
      <c r="N27" s="151">
        <f>SUM(Month!N65:N67)</f>
        <v>0.18690000000000001</v>
      </c>
      <c r="O27" s="151" t="s">
        <v>188</v>
      </c>
      <c r="P27" s="151">
        <f>SUM(Month!P65:P67)</f>
        <v>-0.251</v>
      </c>
      <c r="Q27" s="151" t="s">
        <v>188</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218</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188</v>
      </c>
      <c r="K28" s="151" t="s">
        <v>188</v>
      </c>
      <c r="L28" s="151" t="s">
        <v>188</v>
      </c>
      <c r="M28" s="151" t="s">
        <v>188</v>
      </c>
      <c r="N28" s="151">
        <f>SUM(Month!N68:N70)</f>
        <v>0.2092</v>
      </c>
      <c r="O28" s="151" t="s">
        <v>188</v>
      </c>
      <c r="P28" s="151">
        <f>SUM(Month!P68:P70)</f>
        <v>-0.24169999999999997</v>
      </c>
      <c r="Q28" s="151" t="s">
        <v>188</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219</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188</v>
      </c>
      <c r="K29" s="151" t="s">
        <v>188</v>
      </c>
      <c r="L29" s="151" t="s">
        <v>188</v>
      </c>
      <c r="M29" s="151" t="s">
        <v>188</v>
      </c>
      <c r="N29" s="151">
        <f>SUM(Month!N71:N73)</f>
        <v>0.18719999999999998</v>
      </c>
      <c r="O29" s="151" t="s">
        <v>188</v>
      </c>
      <c r="P29" s="151">
        <f>SUM(Month!P71:P73)</f>
        <v>-0.21129999999999999</v>
      </c>
      <c r="Q29" s="151" t="s">
        <v>188</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220</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188</v>
      </c>
      <c r="K30" s="151" t="s">
        <v>188</v>
      </c>
      <c r="L30" s="151" t="s">
        <v>188</v>
      </c>
      <c r="M30" s="151" t="s">
        <v>188</v>
      </c>
      <c r="N30" s="151">
        <f>SUM(Month!N74:N76)</f>
        <v>0.19169999999999998</v>
      </c>
      <c r="O30" s="151" t="s">
        <v>188</v>
      </c>
      <c r="P30" s="151">
        <f>SUM(Month!P74:P76)</f>
        <v>-0.22039999999999998</v>
      </c>
      <c r="Q30" s="151" t="s">
        <v>188</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221</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188</v>
      </c>
      <c r="K31" s="151" t="s">
        <v>188</v>
      </c>
      <c r="L31" s="151" t="s">
        <v>188</v>
      </c>
      <c r="M31" s="151" t="s">
        <v>188</v>
      </c>
      <c r="N31" s="151">
        <f>SUM(Month!N77:N79)</f>
        <v>0.21360000000000001</v>
      </c>
      <c r="O31" s="151" t="s">
        <v>188</v>
      </c>
      <c r="P31" s="151">
        <f>SUM(Month!P77:P79)</f>
        <v>-0.22739999999999999</v>
      </c>
      <c r="Q31" s="151" t="s">
        <v>188</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222</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188</v>
      </c>
      <c r="K32" s="151" t="s">
        <v>188</v>
      </c>
      <c r="L32" s="151" t="s">
        <v>188</v>
      </c>
      <c r="M32" s="151" t="s">
        <v>188</v>
      </c>
      <c r="N32" s="151">
        <f>SUM(Month!N80:N82)</f>
        <v>0.27960000000000002</v>
      </c>
      <c r="O32" s="151" t="s">
        <v>188</v>
      </c>
      <c r="P32" s="151">
        <f>SUM(Month!P80:P82)</f>
        <v>-0.22820000000000001</v>
      </c>
      <c r="Q32" s="151" t="s">
        <v>188</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223</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188</v>
      </c>
      <c r="K33" s="151" t="s">
        <v>188</v>
      </c>
      <c r="L33" s="151" t="s">
        <v>188</v>
      </c>
      <c r="M33" s="151" t="s">
        <v>188</v>
      </c>
      <c r="N33" s="151">
        <f>SUM(Month!N83:N85)</f>
        <v>0.25140000000000001</v>
      </c>
      <c r="O33" s="151" t="s">
        <v>188</v>
      </c>
      <c r="P33" s="151">
        <f>SUM(Month!P83:P85)</f>
        <v>-0.19369999999999998</v>
      </c>
      <c r="Q33" s="151" t="s">
        <v>188</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224</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188</v>
      </c>
      <c r="K34" s="151" t="s">
        <v>188</v>
      </c>
      <c r="L34" s="151" t="s">
        <v>188</v>
      </c>
      <c r="M34" s="151" t="s">
        <v>188</v>
      </c>
      <c r="N34" s="151">
        <f>SUM(Month!N86:N88)</f>
        <v>0.23149999999999998</v>
      </c>
      <c r="O34" s="151" t="s">
        <v>188</v>
      </c>
      <c r="P34" s="151">
        <f>SUM(Month!P86:P88)</f>
        <v>-0.25270000000000004</v>
      </c>
      <c r="Q34" s="151" t="s">
        <v>188</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225</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188</v>
      </c>
      <c r="K35" s="151" t="s">
        <v>188</v>
      </c>
      <c r="L35" s="151" t="s">
        <v>188</v>
      </c>
      <c r="M35" s="151" t="s">
        <v>188</v>
      </c>
      <c r="N35" s="151">
        <f>SUM(Month!N89:N91)</f>
        <v>0.29659999999999997</v>
      </c>
      <c r="O35" s="151" t="s">
        <v>188</v>
      </c>
      <c r="P35" s="151">
        <f>SUM(Month!P89:P91)</f>
        <v>-0.22970000000000002</v>
      </c>
      <c r="Q35" s="151" t="s">
        <v>188</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226</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188</v>
      </c>
      <c r="K36" s="151" t="s">
        <v>188</v>
      </c>
      <c r="L36" s="151" t="s">
        <v>188</v>
      </c>
      <c r="M36" s="151" t="s">
        <v>188</v>
      </c>
      <c r="N36" s="151">
        <f>SUM(Month!N92:N94)</f>
        <v>0.38689999999999997</v>
      </c>
      <c r="O36" s="151" t="s">
        <v>188</v>
      </c>
      <c r="P36" s="151">
        <f>SUM(Month!P92:P94)</f>
        <v>-0.24829999999999997</v>
      </c>
      <c r="Q36" s="151" t="s">
        <v>188</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227</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188</v>
      </c>
      <c r="K37" s="151" t="s">
        <v>188</v>
      </c>
      <c r="L37" s="151" t="s">
        <v>188</v>
      </c>
      <c r="M37" s="151" t="s">
        <v>188</v>
      </c>
      <c r="N37" s="151">
        <f>SUM(Month!N95:N97)</f>
        <v>0.30710000000000004</v>
      </c>
      <c r="O37" s="151" t="s">
        <v>188</v>
      </c>
      <c r="P37" s="151">
        <f>SUM(Month!P95:P97)</f>
        <v>-0.21489999999999998</v>
      </c>
      <c r="Q37" s="151" t="s">
        <v>188</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228</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188</v>
      </c>
      <c r="K38" s="151" t="s">
        <v>188</v>
      </c>
      <c r="L38" s="151" t="s">
        <v>188</v>
      </c>
      <c r="M38" s="151" t="s">
        <v>188</v>
      </c>
      <c r="N38" s="151">
        <f>SUM(Month!N98:N100)</f>
        <v>0.2964</v>
      </c>
      <c r="O38" s="151" t="s">
        <v>188</v>
      </c>
      <c r="P38" s="151">
        <f>SUM(Month!P98:P100)</f>
        <v>-0.2268</v>
      </c>
      <c r="Q38" s="151" t="s">
        <v>188</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229</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188</v>
      </c>
      <c r="K39" s="151" t="s">
        <v>188</v>
      </c>
      <c r="L39" s="151" t="s">
        <v>188</v>
      </c>
      <c r="M39" s="151" t="s">
        <v>188</v>
      </c>
      <c r="N39" s="151">
        <f>SUM(Month!N101:N103)</f>
        <v>0.37659999999999999</v>
      </c>
      <c r="O39" s="151" t="s">
        <v>188</v>
      </c>
      <c r="P39" s="151">
        <f>SUM(Month!P101:P103)</f>
        <v>-0.2482</v>
      </c>
      <c r="Q39" s="151" t="s">
        <v>188</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230</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188</v>
      </c>
      <c r="K40" s="151" t="s">
        <v>188</v>
      </c>
      <c r="L40" s="151" t="s">
        <v>188</v>
      </c>
      <c r="M40" s="151" t="s">
        <v>188</v>
      </c>
      <c r="N40" s="151">
        <f>SUM(Month!N104:N106)</f>
        <v>0.77500000000000002</v>
      </c>
      <c r="O40" s="151" t="s">
        <v>188</v>
      </c>
      <c r="P40" s="151">
        <f>SUM(Month!P104:P106)</f>
        <v>-0.24220000000000003</v>
      </c>
      <c r="Q40" s="151" t="s">
        <v>188</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231</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188</v>
      </c>
      <c r="K41" s="151" t="s">
        <v>188</v>
      </c>
      <c r="L41" s="151" t="s">
        <v>188</v>
      </c>
      <c r="M41" s="151" t="s">
        <v>188</v>
      </c>
      <c r="N41" s="151">
        <f>SUM(Month!N107:N109)</f>
        <v>0.54310000000000003</v>
      </c>
      <c r="O41" s="151" t="s">
        <v>188</v>
      </c>
      <c r="P41" s="151">
        <f>SUM(Month!P107:P109)</f>
        <v>-0.22620000000000001</v>
      </c>
      <c r="Q41" s="151" t="s">
        <v>188</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232</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188</v>
      </c>
      <c r="K42" s="151" t="s">
        <v>188</v>
      </c>
      <c r="L42" s="151" t="s">
        <v>188</v>
      </c>
      <c r="M42" s="151" t="s">
        <v>188</v>
      </c>
      <c r="N42" s="151">
        <f>SUM(Month!N110:N112)</f>
        <v>0.46279999999999999</v>
      </c>
      <c r="O42" s="151" t="s">
        <v>188</v>
      </c>
      <c r="P42" s="151">
        <f>SUM(Month!P110:P112)</f>
        <v>-0.18739999999999998</v>
      </c>
      <c r="Q42" s="151" t="s">
        <v>188</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233</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188</v>
      </c>
      <c r="K43" s="151" t="s">
        <v>188</v>
      </c>
      <c r="L43" s="151" t="s">
        <v>188</v>
      </c>
      <c r="M43" s="151" t="s">
        <v>188</v>
      </c>
      <c r="N43" s="151">
        <f>SUM(Month!N113:N115)</f>
        <v>0.70540000000000003</v>
      </c>
      <c r="O43" s="151" t="s">
        <v>188</v>
      </c>
      <c r="P43" s="151">
        <f>SUM(Month!P113:P115)</f>
        <v>-0.27479999999999999</v>
      </c>
      <c r="Q43" s="151" t="s">
        <v>188</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234</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188</v>
      </c>
      <c r="K44" s="151" t="s">
        <v>188</v>
      </c>
      <c r="L44" s="151" t="s">
        <v>188</v>
      </c>
      <c r="M44" s="151" t="s">
        <v>188</v>
      </c>
      <c r="N44" s="151">
        <f>SUM(Month!N116:N118)</f>
        <v>0.84979999999999989</v>
      </c>
      <c r="O44" s="151" t="s">
        <v>188</v>
      </c>
      <c r="P44" s="151">
        <f>SUM(Month!P116:P118)</f>
        <v>-0.33579999999999999</v>
      </c>
      <c r="Q44" s="151" t="s">
        <v>188</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235</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188</v>
      </c>
      <c r="K45" s="151" t="s">
        <v>188</v>
      </c>
      <c r="L45" s="151" t="s">
        <v>188</v>
      </c>
      <c r="M45" s="151" t="s">
        <v>188</v>
      </c>
      <c r="N45" s="151">
        <f>SUM(Month!N119:N121)</f>
        <v>0.57050000000000001</v>
      </c>
      <c r="O45" s="151" t="s">
        <v>188</v>
      </c>
      <c r="P45" s="151">
        <f>SUM(Month!P119:P121)</f>
        <v>-0.25240000000000001</v>
      </c>
      <c r="Q45" s="151" t="s">
        <v>188</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236</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188</v>
      </c>
      <c r="K46" s="151" t="s">
        <v>188</v>
      </c>
      <c r="L46" s="151" t="s">
        <v>188</v>
      </c>
      <c r="M46" s="151" t="s">
        <v>188</v>
      </c>
      <c r="N46" s="151">
        <f>SUM(Month!N122:N124)</f>
        <v>0.49690000000000001</v>
      </c>
      <c r="O46" s="151" t="s">
        <v>188</v>
      </c>
      <c r="P46" s="151">
        <f>SUM(Month!P122:P124)</f>
        <v>-0.31109999999999999</v>
      </c>
      <c r="Q46" s="151" t="s">
        <v>188</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237</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188</v>
      </c>
      <c r="K47" s="151" t="s">
        <v>188</v>
      </c>
      <c r="L47" s="151" t="s">
        <v>188</v>
      </c>
      <c r="M47" s="151" t="s">
        <v>188</v>
      </c>
      <c r="N47" s="151">
        <f>SUM(Month!N125:N127)</f>
        <v>0.72599999999999998</v>
      </c>
      <c r="O47" s="151" t="s">
        <v>188</v>
      </c>
      <c r="P47" s="151">
        <f>SUM(Month!P125:P127)</f>
        <v>-0.29649999999999999</v>
      </c>
      <c r="Q47" s="151" t="s">
        <v>188</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238</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188</v>
      </c>
      <c r="L48" s="151" t="s">
        <v>188</v>
      </c>
      <c r="M48" s="151" t="s">
        <v>188</v>
      </c>
      <c r="N48" s="151">
        <f>SUM(Month!N128:N130)</f>
        <v>0.66649999999999998</v>
      </c>
      <c r="O48" s="151" t="s">
        <v>188</v>
      </c>
      <c r="P48" s="151">
        <f>SUM(Month!P128:P130)</f>
        <v>-0.2767</v>
      </c>
      <c r="Q48" s="151" t="s">
        <v>188</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239</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188</v>
      </c>
      <c r="L49" s="151" t="s">
        <v>188</v>
      </c>
      <c r="M49" s="151" t="s">
        <v>188</v>
      </c>
      <c r="N49" s="151">
        <f>SUM(Month!N131:N133)</f>
        <v>0.44669999999999999</v>
      </c>
      <c r="O49" s="151" t="s">
        <v>188</v>
      </c>
      <c r="P49" s="151">
        <f>SUM(Month!P131:P133)</f>
        <v>-0.2802</v>
      </c>
      <c r="Q49" s="151" t="s">
        <v>188</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240</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188</v>
      </c>
      <c r="L50" s="151" t="s">
        <v>188</v>
      </c>
      <c r="M50" s="151" t="s">
        <v>188</v>
      </c>
      <c r="N50" s="151">
        <f>SUM(Month!N134:N136)</f>
        <v>0.41770000000000002</v>
      </c>
      <c r="O50" s="151" t="s">
        <v>188</v>
      </c>
      <c r="P50" s="151">
        <f>SUM(Month!P134:P136)</f>
        <v>-0.32840000000000003</v>
      </c>
      <c r="Q50" s="151" t="s">
        <v>188</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241</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188</v>
      </c>
      <c r="L51" s="151" t="s">
        <v>188</v>
      </c>
      <c r="M51" s="151" t="s">
        <v>188</v>
      </c>
      <c r="N51" s="151">
        <f>SUM(Month!N137:N139)</f>
        <v>0.5754999999999999</v>
      </c>
      <c r="O51" s="151" t="s">
        <v>188</v>
      </c>
      <c r="P51" s="151">
        <f>SUM(Month!P137:P139)</f>
        <v>-0.34010000000000001</v>
      </c>
      <c r="Q51" s="151" t="s">
        <v>188</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242</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188</v>
      </c>
      <c r="L52" s="151" t="s">
        <v>188</v>
      </c>
      <c r="M52" s="151" t="s">
        <v>188</v>
      </c>
      <c r="N52" s="151">
        <f>SUM(Month!N140:N142)</f>
        <v>0.60260000000000002</v>
      </c>
      <c r="O52" s="151" t="s">
        <v>188</v>
      </c>
      <c r="P52" s="151">
        <f>SUM(Month!P140:P142)</f>
        <v>-0.29380000000000001</v>
      </c>
      <c r="Q52" s="151" t="s">
        <v>188</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243</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188</v>
      </c>
      <c r="L53" s="151" t="s">
        <v>188</v>
      </c>
      <c r="M53" s="151" t="s">
        <v>188</v>
      </c>
      <c r="N53" s="151">
        <f>SUM(Month!N143:N145)</f>
        <v>0.57040000000000002</v>
      </c>
      <c r="O53" s="151" t="s">
        <v>188</v>
      </c>
      <c r="P53" s="151">
        <f>SUM(Month!P143:P145)</f>
        <v>-0.30349999999999999</v>
      </c>
      <c r="Q53" s="151" t="s">
        <v>188</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244</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188</v>
      </c>
      <c r="L54" s="151" t="s">
        <v>188</v>
      </c>
      <c r="M54" s="151" t="s">
        <v>188</v>
      </c>
      <c r="N54" s="151">
        <f>SUM(Month!N146:N148)</f>
        <v>0.5222</v>
      </c>
      <c r="O54" s="151" t="s">
        <v>188</v>
      </c>
      <c r="P54" s="151">
        <f>SUM(Month!P146:P148)</f>
        <v>-0.35070000000000001</v>
      </c>
      <c r="Q54" s="151" t="s">
        <v>188</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245</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188</v>
      </c>
      <c r="L55" s="151" t="s">
        <v>188</v>
      </c>
      <c r="M55" s="151" t="s">
        <v>188</v>
      </c>
      <c r="N55" s="151">
        <f>SUM(Month!N149:N151)</f>
        <v>0.65110000000000001</v>
      </c>
      <c r="O55" s="151" t="s">
        <v>188</v>
      </c>
      <c r="P55" s="151">
        <f>SUM(Month!P149:P151)</f>
        <v>-0.34859999999999997</v>
      </c>
      <c r="Q55" s="151" t="s">
        <v>188</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246</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188</v>
      </c>
      <c r="L56" s="151" t="s">
        <v>188</v>
      </c>
      <c r="M56" s="151" t="s">
        <v>188</v>
      </c>
      <c r="N56" s="151">
        <f>SUM(Month!N152:N154)</f>
        <v>0.72560000000000002</v>
      </c>
      <c r="O56" s="151" t="s">
        <v>188</v>
      </c>
      <c r="P56" s="151">
        <f>SUM(Month!P152:P154)</f>
        <v>-0.32929999999999998</v>
      </c>
      <c r="Q56" s="151" t="s">
        <v>188</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247</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188</v>
      </c>
      <c r="L57" s="151" t="s">
        <v>188</v>
      </c>
      <c r="M57" s="151" t="s">
        <v>188</v>
      </c>
      <c r="N57" s="151">
        <f>SUM(Month!N155:N157)</f>
        <v>0.55709999999999993</v>
      </c>
      <c r="O57" s="151" t="s">
        <v>188</v>
      </c>
      <c r="P57" s="151">
        <f>SUM(Month!P155:P157)</f>
        <v>-0.2586</v>
      </c>
      <c r="Q57" s="151" t="s">
        <v>188</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248</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188</v>
      </c>
      <c r="L58" s="151" t="s">
        <v>188</v>
      </c>
      <c r="M58" s="151" t="s">
        <v>188</v>
      </c>
      <c r="N58" s="151">
        <f>SUM(Month!N158:N160)</f>
        <v>0.48140000000000005</v>
      </c>
      <c r="O58" s="151" t="s">
        <v>188</v>
      </c>
      <c r="P58" s="151">
        <f>SUM(Month!P158:P160)</f>
        <v>-0.28839999999999999</v>
      </c>
      <c r="Q58" s="151" t="s">
        <v>188</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249</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188</v>
      </c>
      <c r="L59" s="151" t="s">
        <v>188</v>
      </c>
      <c r="M59" s="151" t="s">
        <v>188</v>
      </c>
      <c r="N59" s="151">
        <f>SUM(Month!N161:N163)</f>
        <v>0.63759999999999994</v>
      </c>
      <c r="O59" s="151" t="s">
        <v>188</v>
      </c>
      <c r="P59" s="151">
        <f>SUM(Month!P161:P163)</f>
        <v>-0.29420000000000002</v>
      </c>
      <c r="Q59" s="151" t="s">
        <v>188</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250</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188</v>
      </c>
      <c r="N60" s="151">
        <f>SUM(Month!N164:N166)</f>
        <v>0.8075</v>
      </c>
      <c r="O60" s="151" t="s">
        <v>188</v>
      </c>
      <c r="P60" s="151">
        <f>SUM(Month!P164:P166)</f>
        <v>-0.29239999999999999</v>
      </c>
      <c r="Q60" s="151" t="s">
        <v>188</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251</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188</v>
      </c>
      <c r="N61" s="151">
        <f>SUM(Month!N167:N169)</f>
        <v>0.73419999999999996</v>
      </c>
      <c r="O61" s="151" t="s">
        <v>188</v>
      </c>
      <c r="P61" s="151">
        <f>SUM(Month!P167:P169)</f>
        <v>-0.26569999999999999</v>
      </c>
      <c r="Q61" s="151" t="s">
        <v>188</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252</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188</v>
      </c>
      <c r="N62" s="151">
        <f>SUM(Month!N170:N172)</f>
        <v>0.90500000000000003</v>
      </c>
      <c r="O62" s="151" t="s">
        <v>188</v>
      </c>
      <c r="P62" s="151">
        <f>SUM(Month!P170:P172)</f>
        <v>-0.23379999999999998</v>
      </c>
      <c r="Q62" s="151" t="s">
        <v>188</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253</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188</v>
      </c>
      <c r="N63" s="151">
        <f>SUM(Month!N173:N175)</f>
        <v>0.95639999999999992</v>
      </c>
      <c r="O63" s="151" t="s">
        <v>188</v>
      </c>
      <c r="P63" s="151">
        <f>SUM(Month!P173:P175)</f>
        <v>-0.28070000000000001</v>
      </c>
      <c r="Q63" s="151" t="s">
        <v>188</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254</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188</v>
      </c>
      <c r="N64" s="151">
        <f>SUM(Month!N176:N178)</f>
        <v>1.0898000000000001</v>
      </c>
      <c r="O64" s="151" t="s">
        <v>188</v>
      </c>
      <c r="P64" s="151">
        <f>SUM(Month!P176:P178)</f>
        <v>-0.25600000000000001</v>
      </c>
      <c r="Q64" s="151" t="s">
        <v>188</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255</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188</v>
      </c>
      <c r="N65" s="151">
        <f>SUM(Month!N179:N181)</f>
        <v>0.8980999999999999</v>
      </c>
      <c r="O65" s="151" t="s">
        <v>188</v>
      </c>
      <c r="P65" s="151">
        <f>SUM(Month!P179:P181)</f>
        <v>-0.21849999999999997</v>
      </c>
      <c r="Q65" s="151" t="s">
        <v>188</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256</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188</v>
      </c>
      <c r="N66" s="151">
        <f>SUM(Month!N182:N184)</f>
        <v>1.0629</v>
      </c>
      <c r="O66" s="151" t="s">
        <v>188</v>
      </c>
      <c r="P66" s="151">
        <f>SUM(Month!P182:P184)</f>
        <v>-0.2329</v>
      </c>
      <c r="Q66" s="151" t="s">
        <v>188</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257</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188</v>
      </c>
      <c r="N67" s="151">
        <f>SUM(Month!N185:N187)</f>
        <v>1.1283000000000001</v>
      </c>
      <c r="O67" s="151" t="s">
        <v>188</v>
      </c>
      <c r="P67" s="151">
        <f>SUM(Month!P185:P187)</f>
        <v>-0.2404</v>
      </c>
      <c r="Q67" s="151" t="s">
        <v>188</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258</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188</v>
      </c>
      <c r="N68" s="151">
        <f>SUM(Month!N188:N190)</f>
        <v>1.5911</v>
      </c>
      <c r="O68" s="151" t="s">
        <v>188</v>
      </c>
      <c r="P68" s="151">
        <f>SUM(Month!P188:P190)</f>
        <v>-0.25680000000000003</v>
      </c>
      <c r="Q68" s="151" t="s">
        <v>188</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259</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188</v>
      </c>
      <c r="N69" s="151">
        <f>SUM(Month!N191:N193)</f>
        <v>0.81259999999999999</v>
      </c>
      <c r="O69" s="151" t="s">
        <v>188</v>
      </c>
      <c r="P69" s="151">
        <f>SUM(Month!P191:P193)</f>
        <v>-0.24429999999999996</v>
      </c>
      <c r="Q69" s="151" t="s">
        <v>188</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260</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188</v>
      </c>
      <c r="N70" s="151">
        <f>SUM(Month!N194:N196)</f>
        <v>1.2587000000000002</v>
      </c>
      <c r="O70" s="151" t="s">
        <v>188</v>
      </c>
      <c r="P70" s="151">
        <f>SUM(Month!P194:P196)</f>
        <v>-0.2487</v>
      </c>
      <c r="Q70" s="151" t="s">
        <v>188</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261</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188</v>
      </c>
      <c r="N71" s="151">
        <f>SUM(Month!N197:N199)</f>
        <v>1.8368000000000002</v>
      </c>
      <c r="O71" s="151" t="s">
        <v>188</v>
      </c>
      <c r="P71" s="151">
        <f>SUM(Month!P197:P199)</f>
        <v>-0.2717</v>
      </c>
      <c r="Q71" s="151" t="s">
        <v>188</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262</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188</v>
      </c>
      <c r="N72" s="151">
        <f>SUM(Month!N200:N202)</f>
        <v>1.8129</v>
      </c>
      <c r="O72" s="151">
        <f>SUM(Month!O200:O202)</f>
        <v>0.11959999999999998</v>
      </c>
      <c r="P72" s="151">
        <f>SUM(Month!P200:P202)</f>
        <v>-0.26900000000000002</v>
      </c>
      <c r="Q72" s="151" t="s">
        <v>188</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263</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188</v>
      </c>
      <c r="N73" s="151">
        <f>SUM(Month!N203:N205)</f>
        <v>2.5604</v>
      </c>
      <c r="O73" s="151">
        <f>SUM(Month!O203:O205)</f>
        <v>0.10880000000000001</v>
      </c>
      <c r="P73" s="151">
        <f>SUM(Month!P203:P205)</f>
        <v>-0.25790000000000002</v>
      </c>
      <c r="Q73" s="151" t="s">
        <v>188</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264</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188</v>
      </c>
      <c r="N74" s="151">
        <f>SUM(Month!N206:N208)</f>
        <v>2.0055000000000001</v>
      </c>
      <c r="O74" s="151">
        <f>SUM(Month!O206:O208)</f>
        <v>0.123</v>
      </c>
      <c r="P74" s="151">
        <f>SUM(Month!P206:P208)</f>
        <v>-0.25700000000000001</v>
      </c>
      <c r="Q74" s="151" t="s">
        <v>188</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265</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188</v>
      </c>
      <c r="N75" s="151">
        <f>SUM(Month!N209:N211)</f>
        <v>1.9077000000000002</v>
      </c>
      <c r="O75" s="151">
        <f>SUM(Month!O209:O211)</f>
        <v>0.1183</v>
      </c>
      <c r="P75" s="151">
        <f>SUM(Month!P209:P211)</f>
        <v>-0.25190000000000001</v>
      </c>
      <c r="Q75" s="151" t="s">
        <v>188</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266</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188</v>
      </c>
      <c r="N76" s="151">
        <f>SUM(Month!N212:N214)</f>
        <v>1.954</v>
      </c>
      <c r="O76" s="151">
        <f>SUM(Month!O212:O214)</f>
        <v>0.1132</v>
      </c>
      <c r="P76" s="151">
        <f>SUM(Month!P212:P214)</f>
        <v>-0.26179999999999998</v>
      </c>
      <c r="Q76" s="151" t="s">
        <v>188</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267</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188</v>
      </c>
      <c r="N77" s="151">
        <f>SUM(Month!N215:N217)</f>
        <v>2.6970999999999998</v>
      </c>
      <c r="O77" s="151">
        <f>SUM(Month!O215:O217)</f>
        <v>0.11030000000000001</v>
      </c>
      <c r="P77" s="151">
        <f>SUM(Month!P215:P217)</f>
        <v>-0.2492</v>
      </c>
      <c r="Q77" s="151" t="s">
        <v>188</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268</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188</v>
      </c>
      <c r="N78" s="151">
        <f>SUM(Month!N218:N220)</f>
        <v>3.1040999999999999</v>
      </c>
      <c r="O78" s="151">
        <f>SUM(Month!O218:O220)</f>
        <v>0.12790000000000001</v>
      </c>
      <c r="P78" s="151">
        <f>SUM(Month!P218:P220)</f>
        <v>-0.23600000000000002</v>
      </c>
      <c r="Q78" s="151" t="s">
        <v>188</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269</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188</v>
      </c>
      <c r="N79" s="151">
        <f>SUM(Month!N221:N223)</f>
        <v>3.6677</v>
      </c>
      <c r="O79" s="151">
        <f>SUM(Month!O221:O223)</f>
        <v>0.1235</v>
      </c>
      <c r="P79" s="151">
        <f>SUM(Month!P221:P223)</f>
        <v>-0.26370000000000005</v>
      </c>
      <c r="Q79" s="151" t="s">
        <v>188</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270</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188</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271</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188</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272</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188</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273</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188</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274</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188</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275</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188</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276</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188</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277</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188</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278</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279</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280</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281</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282</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283</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284</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285</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286</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287</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288</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289</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290</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291</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292</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293</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294</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295</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622</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630</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635</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650</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654</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671</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677</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682</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686</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701</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715</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720</v>
      </c>
      <c r="B117" s="151">
        <f>SUM(Month!B335:B337)</f>
        <v>50.200100000000006</v>
      </c>
      <c r="C117" s="151">
        <f>SUM(Month!C335:C337)</f>
        <v>2.8987000000000016</v>
      </c>
      <c r="D117" s="151">
        <f>SUM(Month!D335:D337)</f>
        <v>47.301400000000001</v>
      </c>
      <c r="E117" s="211">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1">
        <f>SUM(Month!W335:W337)</f>
        <v>33.302700000000002</v>
      </c>
      <c r="X117" s="151">
        <f>SUM(Month!X335:X337)</f>
        <v>22.805199999999999</v>
      </c>
      <c r="Y117" s="152">
        <f>SUM(Month!Y335:Y337)</f>
        <v>13.887699999999999</v>
      </c>
    </row>
    <row r="118" spans="1:25" x14ac:dyDescent="0.35">
      <c r="A118" s="209" t="s">
        <v>726</v>
      </c>
      <c r="B118" s="151">
        <f>SUM(Month!B338:B340)</f>
        <v>49.997199999999992</v>
      </c>
      <c r="C118" s="151">
        <f>SUM(Month!C338:C340)</f>
        <v>2.8868999999999989</v>
      </c>
      <c r="D118" s="151">
        <f>SUM(Month!D338:D340)</f>
        <v>47.110299999999995</v>
      </c>
      <c r="E118" s="211">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1">
        <f>SUM(Month!W338:W340)</f>
        <v>32.831600000000002</v>
      </c>
      <c r="X118" s="151">
        <f>SUM(Month!X338:X340)</f>
        <v>22.388000000000002</v>
      </c>
      <c r="Y118" s="152">
        <f>SUM(Month!Y338:Y340)</f>
        <v>14.157600000000002</v>
      </c>
    </row>
    <row r="119" spans="1:25" x14ac:dyDescent="0.35">
      <c r="A119" s="168" t="s">
        <v>742</v>
      </c>
      <c r="B119" s="151">
        <f>SUM(Month!B341:B343)</f>
        <v>64.0501</v>
      </c>
      <c r="C119" s="151">
        <f>SUM(Month!C341:C343)</f>
        <v>3.0492000000000026</v>
      </c>
      <c r="D119" s="152">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211">
        <f>SUM(Month!W341:W343)</f>
        <v>37.116299999999995</v>
      </c>
      <c r="X119" s="151">
        <f>SUM(Month!X341:X343)</f>
        <v>28.313499999999998</v>
      </c>
      <c r="Y119" s="152">
        <f>SUM(Month!Y341:Y343)</f>
        <v>23.7438</v>
      </c>
    </row>
    <row r="120" spans="1:25" x14ac:dyDescent="0.35">
      <c r="A120" s="89" t="s">
        <v>759</v>
      </c>
      <c r="B120" s="151">
        <f>SUM(Month!B344:B346)</f>
        <v>67.163399999999996</v>
      </c>
      <c r="C120" s="151">
        <f>SUM(Month!C344:C346)</f>
        <v>3.1966999999999999</v>
      </c>
      <c r="D120" s="152">
        <f>SUM(Month!D344:D346)</f>
        <v>63.966800000000006</v>
      </c>
      <c r="E120" s="151">
        <f>SUM(Month!E344:E346)</f>
        <v>0</v>
      </c>
      <c r="F120" s="151">
        <f>SUM(Month!F344:F346)</f>
        <v>9.6699999999999994E-2</v>
      </c>
      <c r="G120" s="151">
        <f>SUM(Month!G344:G346)</f>
        <v>26.793299999999999</v>
      </c>
      <c r="H120" s="151">
        <f>SUM(Month!H344:H346)</f>
        <v>8.7503999999999991</v>
      </c>
      <c r="I120" s="151">
        <f>SUM(Month!I344:I346)</f>
        <v>1.1415999999999999</v>
      </c>
      <c r="J120" s="151">
        <f>SUM(Month!J344:J346)</f>
        <v>20.350300000000001</v>
      </c>
      <c r="K120" s="151">
        <f>SUM(Month!K344:K346)</f>
        <v>7.3342000000000009</v>
      </c>
      <c r="L120" s="151">
        <f>SUM(Month!L344:L346)</f>
        <v>13.0162</v>
      </c>
      <c r="M120" s="151">
        <f>SUM(Month!M344:M346)</f>
        <v>0.85759999999999992</v>
      </c>
      <c r="N120" s="151">
        <f>SUM(Month!N344:N346)</f>
        <v>5.1520999999999999</v>
      </c>
      <c r="O120" s="151">
        <f>SUM(Month!O344:O346)</f>
        <v>0.38250000000000001</v>
      </c>
      <c r="P120" s="151">
        <f>SUM(Month!P344:P346)</f>
        <v>-0.15939999999999999</v>
      </c>
      <c r="Q120" s="151">
        <f>SUM(Month!Q344:Q346)</f>
        <v>-8.9200000000000002E-2</v>
      </c>
      <c r="R120" s="151">
        <f>SUM(Month!R344:R346)</f>
        <v>5.7052000000000005</v>
      </c>
      <c r="S120" s="151">
        <f>SUM(Month!S344:S346)</f>
        <v>27.410299999999999</v>
      </c>
      <c r="T120" s="151">
        <f>SUM(Month!T344:T346)</f>
        <v>7.8325999999999993</v>
      </c>
      <c r="U120" s="151">
        <f>SUM(Month!U344:U346)</f>
        <v>5.9792000000000005</v>
      </c>
      <c r="V120" s="151">
        <f>SUM(Month!V344:V346)</f>
        <v>77.778700000000001</v>
      </c>
      <c r="W120" s="211">
        <f>SUM(Month!W344:W346)</f>
        <v>36.252000000000002</v>
      </c>
      <c r="X120" s="151">
        <f>SUM(Month!X344:X346)</f>
        <v>27.501600000000003</v>
      </c>
      <c r="Y120" s="152">
        <f>SUM(Month!Y344:Y346)</f>
        <v>26.8901</v>
      </c>
    </row>
    <row r="121" spans="1:25" x14ac:dyDescent="0.35">
      <c r="A121" s="89" t="s">
        <v>760</v>
      </c>
      <c r="B121" s="151">
        <f>SUM(Month!B347:B349)</f>
        <v>49.661500000000004</v>
      </c>
      <c r="C121" s="151">
        <f>SUM(Month!C347:C349)</f>
        <v>2.4049</v>
      </c>
      <c r="D121" s="151">
        <f>SUM(Month!D347:D349)</f>
        <v>47.256500000000003</v>
      </c>
      <c r="E121" s="151">
        <f>SUM(Month!E347:E349)</f>
        <v>0</v>
      </c>
      <c r="F121" s="151">
        <f>SUM(Month!F347:F349)</f>
        <v>9.509999999999999E-2</v>
      </c>
      <c r="G121" s="151">
        <f>SUM(Month!G347:G349)</f>
        <v>14.510400000000001</v>
      </c>
      <c r="H121" s="151">
        <f>SUM(Month!H347:H349)</f>
        <v>9.0785</v>
      </c>
      <c r="I121" s="151">
        <f>SUM(Month!I347:I349)</f>
        <v>0.3977</v>
      </c>
      <c r="J121" s="151">
        <f>SUM(Month!J347:J349)</f>
        <v>16.012900000000002</v>
      </c>
      <c r="K121" s="151">
        <f>SUM(Month!K347:K349)</f>
        <v>5.2965</v>
      </c>
      <c r="L121" s="151">
        <f>SUM(Month!L347:L349)</f>
        <v>10.7164</v>
      </c>
      <c r="M121" s="151">
        <f>SUM(Month!M347:M349)</f>
        <v>2.2062999999999997</v>
      </c>
      <c r="N121" s="151">
        <f>SUM(Month!N347:N349)</f>
        <v>4.7050999999999998</v>
      </c>
      <c r="O121" s="151">
        <f>SUM(Month!O347:O349)</f>
        <v>0.35820000000000002</v>
      </c>
      <c r="P121" s="151">
        <f>SUM(Month!P347:P349)</f>
        <v>-1.9E-2</v>
      </c>
      <c r="Q121" s="151">
        <f>SUM(Month!Q347:Q349)</f>
        <v>-8.8899999999999993E-2</v>
      </c>
      <c r="R121" s="151">
        <f>SUM(Month!R347:R349)</f>
        <v>5.1888000000000005</v>
      </c>
      <c r="S121" s="151">
        <f>SUM(Month!S347:S349)</f>
        <v>14.480099999999998</v>
      </c>
      <c r="T121" s="151">
        <f>SUM(Month!T347:T349)</f>
        <v>7.4250000000000007</v>
      </c>
      <c r="U121" s="151">
        <f>SUM(Month!U347:U349)</f>
        <v>6.4106999999999994</v>
      </c>
      <c r="V121" s="151">
        <f>SUM(Month!V347:V349)</f>
        <v>61.092100000000002</v>
      </c>
      <c r="W121" s="151">
        <f>SUM(Month!W347:W349)</f>
        <v>32.400500000000001</v>
      </c>
      <c r="X121" s="151">
        <f>SUM(Month!X347:X349)</f>
        <v>23.321899999999999</v>
      </c>
      <c r="Y121" s="151">
        <f>SUM(Month!Y347:Y349)</f>
        <v>14.605499999999999</v>
      </c>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9 B120:Y120 B121:Y121"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5"/>
  <sheetViews>
    <sheetView showGridLines="0" zoomScaleNormal="100" workbookViewId="0">
      <pane xSplit="1" ySplit="7" topLeftCell="B347" activePane="bottomRight" state="frozen"/>
      <selection pane="topRight" activeCell="B1" sqref="B1"/>
      <selection pane="bottomLeft" activeCell="A8" sqref="A8"/>
      <selection pane="bottomRight" activeCell="A347" sqref="A347"/>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599</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192</v>
      </c>
      <c r="B3" s="3"/>
      <c r="C3" s="3"/>
      <c r="D3" s="3"/>
      <c r="E3" s="3"/>
      <c r="F3" s="3"/>
      <c r="G3" s="3"/>
      <c r="H3" s="3"/>
      <c r="I3" s="3"/>
      <c r="J3" s="3"/>
      <c r="K3" s="3"/>
      <c r="L3" s="3"/>
      <c r="M3" s="3"/>
      <c r="N3" s="3"/>
      <c r="O3" s="3"/>
      <c r="R3" s="3"/>
      <c r="S3" s="3"/>
      <c r="T3" s="3"/>
      <c r="U3" s="3"/>
      <c r="V3" s="3"/>
      <c r="W3" s="3"/>
      <c r="X3" s="3"/>
      <c r="Y3" s="3"/>
    </row>
    <row r="4" spans="1:25" ht="20.25" customHeight="1" x14ac:dyDescent="0.35">
      <c r="A4" s="3" t="s">
        <v>195</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197</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62" x14ac:dyDescent="0.35">
      <c r="A7" s="150" t="s">
        <v>46</v>
      </c>
      <c r="B7" s="144" t="s">
        <v>25</v>
      </c>
      <c r="C7" s="145" t="s">
        <v>26</v>
      </c>
      <c r="D7" s="146" t="s">
        <v>27</v>
      </c>
      <c r="E7" s="145" t="s">
        <v>161</v>
      </c>
      <c r="F7" s="145" t="s">
        <v>28</v>
      </c>
      <c r="G7" s="145" t="s">
        <v>29</v>
      </c>
      <c r="H7" s="145" t="s">
        <v>30</v>
      </c>
      <c r="I7" s="145" t="s">
        <v>31</v>
      </c>
      <c r="J7" s="145" t="s">
        <v>170</v>
      </c>
      <c r="K7" s="145" t="s">
        <v>167</v>
      </c>
      <c r="L7" s="145" t="s">
        <v>168</v>
      </c>
      <c r="M7" s="145" t="s">
        <v>32</v>
      </c>
      <c r="N7" s="145" t="s">
        <v>162</v>
      </c>
      <c r="O7" s="145" t="s">
        <v>163</v>
      </c>
      <c r="P7" s="145" t="s">
        <v>169</v>
      </c>
      <c r="Q7" s="145" t="s">
        <v>705</v>
      </c>
      <c r="R7" s="145" t="s">
        <v>706</v>
      </c>
      <c r="S7" s="145" t="s">
        <v>707</v>
      </c>
      <c r="T7" s="145" t="s">
        <v>33</v>
      </c>
      <c r="U7" s="145" t="s">
        <v>708</v>
      </c>
      <c r="V7" s="146" t="s">
        <v>173</v>
      </c>
      <c r="W7" s="145" t="s">
        <v>164</v>
      </c>
      <c r="X7" s="145" t="s">
        <v>165</v>
      </c>
      <c r="Y7" s="146" t="s">
        <v>166</v>
      </c>
    </row>
    <row r="8" spans="1:25" ht="20.25" customHeight="1" x14ac:dyDescent="0.35">
      <c r="A8" s="100" t="s">
        <v>296</v>
      </c>
      <c r="B8" s="115">
        <v>29.88</v>
      </c>
      <c r="C8" s="114">
        <v>1.64</v>
      </c>
      <c r="D8" s="149">
        <v>28.2407</v>
      </c>
      <c r="E8" s="114">
        <v>12.194000000000001</v>
      </c>
      <c r="F8" s="114">
        <v>1.0333000000000001</v>
      </c>
      <c r="G8" s="114">
        <v>7.3555000000000001</v>
      </c>
      <c r="H8" s="114">
        <v>7.4817</v>
      </c>
      <c r="I8" s="114">
        <v>0.12620000000000001</v>
      </c>
      <c r="J8" s="114" t="s">
        <v>188</v>
      </c>
      <c r="K8" s="114" t="s">
        <v>188</v>
      </c>
      <c r="L8" s="114" t="s">
        <v>188</v>
      </c>
      <c r="M8" s="114" t="s">
        <v>188</v>
      </c>
      <c r="N8" s="114">
        <v>0.05</v>
      </c>
      <c r="O8" s="114" t="s">
        <v>188</v>
      </c>
      <c r="P8" s="114" t="s">
        <v>188</v>
      </c>
      <c r="Q8" s="114" t="s">
        <v>188</v>
      </c>
      <c r="R8" s="114">
        <v>14.0365</v>
      </c>
      <c r="S8" s="114">
        <v>6.5316000000000001</v>
      </c>
      <c r="T8" s="114">
        <v>1.2907999999999999</v>
      </c>
      <c r="U8" s="114">
        <v>0.502</v>
      </c>
      <c r="V8" s="149">
        <v>30.0335</v>
      </c>
      <c r="W8" s="114" t="s">
        <v>188</v>
      </c>
      <c r="X8" s="114" t="s">
        <v>188</v>
      </c>
      <c r="Y8" s="114" t="s">
        <v>188</v>
      </c>
    </row>
    <row r="9" spans="1:25" ht="20.25" customHeight="1" x14ac:dyDescent="0.35">
      <c r="A9" s="100" t="s">
        <v>297</v>
      </c>
      <c r="B9" s="115">
        <v>28.47</v>
      </c>
      <c r="C9" s="114">
        <v>1.52</v>
      </c>
      <c r="D9" s="149">
        <v>26.949100000000001</v>
      </c>
      <c r="E9" s="114">
        <v>10.305999999999999</v>
      </c>
      <c r="F9" s="114">
        <v>0.66920000000000002</v>
      </c>
      <c r="G9" s="114">
        <v>7.9127000000000001</v>
      </c>
      <c r="H9" s="114">
        <v>7.7797999999999998</v>
      </c>
      <c r="I9" s="114">
        <v>0.2359</v>
      </c>
      <c r="J9" s="114" t="s">
        <v>188</v>
      </c>
      <c r="K9" s="114" t="s">
        <v>188</v>
      </c>
      <c r="L9" s="114" t="s">
        <v>188</v>
      </c>
      <c r="M9" s="114" t="s">
        <v>188</v>
      </c>
      <c r="N9" s="114">
        <v>4.5499999999999999E-2</v>
      </c>
      <c r="O9" s="114" t="s">
        <v>188</v>
      </c>
      <c r="P9" s="114" t="s">
        <v>188</v>
      </c>
      <c r="Q9" s="114" t="s">
        <v>188</v>
      </c>
      <c r="R9" s="114">
        <v>11.9354</v>
      </c>
      <c r="S9" s="114">
        <v>6.9634999999999998</v>
      </c>
      <c r="T9" s="114">
        <v>1.3278000000000001</v>
      </c>
      <c r="U9" s="114">
        <v>0.502</v>
      </c>
      <c r="V9" s="149">
        <v>28.7789</v>
      </c>
      <c r="W9" s="114" t="s">
        <v>188</v>
      </c>
      <c r="X9" s="114" t="s">
        <v>188</v>
      </c>
      <c r="Y9" s="114" t="s">
        <v>188</v>
      </c>
    </row>
    <row r="10" spans="1:25" ht="20.25" customHeight="1" x14ac:dyDescent="0.35">
      <c r="A10" s="100" t="s">
        <v>298</v>
      </c>
      <c r="B10" s="115">
        <v>32.657299999999999</v>
      </c>
      <c r="C10" s="114">
        <v>1.6788000000000001</v>
      </c>
      <c r="D10" s="149">
        <v>30.9785</v>
      </c>
      <c r="E10" s="114">
        <v>11.289</v>
      </c>
      <c r="F10" s="114">
        <v>0.47060000000000002</v>
      </c>
      <c r="G10" s="114">
        <v>9.8954000000000004</v>
      </c>
      <c r="H10" s="114">
        <v>8.6541999999999994</v>
      </c>
      <c r="I10" s="114">
        <v>0.62460000000000004</v>
      </c>
      <c r="J10" s="114" t="s">
        <v>188</v>
      </c>
      <c r="K10" s="114" t="s">
        <v>188</v>
      </c>
      <c r="L10" s="114" t="s">
        <v>188</v>
      </c>
      <c r="M10" s="114" t="s">
        <v>188</v>
      </c>
      <c r="N10" s="114">
        <v>4.48E-2</v>
      </c>
      <c r="O10" s="114" t="s">
        <v>188</v>
      </c>
      <c r="P10" s="114" t="s">
        <v>188</v>
      </c>
      <c r="Q10" s="114" t="s">
        <v>188</v>
      </c>
      <c r="R10" s="114">
        <v>12.9953</v>
      </c>
      <c r="S10" s="114">
        <v>8.7081</v>
      </c>
      <c r="T10" s="114">
        <v>1.6492</v>
      </c>
      <c r="U10" s="114">
        <v>0.628</v>
      </c>
      <c r="V10" s="149">
        <v>33.255699999999997</v>
      </c>
      <c r="W10" s="114" t="s">
        <v>188</v>
      </c>
      <c r="X10" s="114" t="s">
        <v>188</v>
      </c>
      <c r="Y10" s="114" t="s">
        <v>188</v>
      </c>
    </row>
    <row r="11" spans="1:25" ht="20.25" customHeight="1" x14ac:dyDescent="0.35">
      <c r="A11" s="100" t="s">
        <v>299</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188</v>
      </c>
      <c r="K11" s="114" t="s">
        <v>188</v>
      </c>
      <c r="L11" s="114" t="s">
        <v>188</v>
      </c>
      <c r="M11" s="114" t="s">
        <v>188</v>
      </c>
      <c r="N11" s="114">
        <v>4.4499999999999998E-2</v>
      </c>
      <c r="O11" s="114" t="s">
        <v>188</v>
      </c>
      <c r="P11" s="114" t="s">
        <v>188</v>
      </c>
      <c r="Q11" s="114" t="s">
        <v>188</v>
      </c>
      <c r="R11" s="114">
        <v>8.6655999999999995</v>
      </c>
      <c r="S11" s="114">
        <v>6.4230999999999998</v>
      </c>
      <c r="T11" s="114">
        <v>1.3162</v>
      </c>
      <c r="U11" s="114">
        <v>0.38200000000000001</v>
      </c>
      <c r="V11" s="149">
        <v>24.166799999999999</v>
      </c>
      <c r="W11" s="114" t="s">
        <v>188</v>
      </c>
      <c r="X11" s="114" t="s">
        <v>188</v>
      </c>
      <c r="Y11" s="114" t="s">
        <v>188</v>
      </c>
    </row>
    <row r="12" spans="1:25" ht="20.25" customHeight="1" x14ac:dyDescent="0.35">
      <c r="A12" s="100" t="s">
        <v>300</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188</v>
      </c>
      <c r="K12" s="114" t="s">
        <v>188</v>
      </c>
      <c r="L12" s="114" t="s">
        <v>188</v>
      </c>
      <c r="M12" s="114" t="s">
        <v>188</v>
      </c>
      <c r="N12" s="114">
        <v>4.6300000000000001E-2</v>
      </c>
      <c r="O12" s="114" t="s">
        <v>188</v>
      </c>
      <c r="P12" s="114" t="s">
        <v>188</v>
      </c>
      <c r="Q12" s="114" t="s">
        <v>188</v>
      </c>
      <c r="R12" s="114">
        <v>7.6376999999999997</v>
      </c>
      <c r="S12" s="114">
        <v>6.4570999999999996</v>
      </c>
      <c r="T12" s="114">
        <v>1.2824</v>
      </c>
      <c r="U12" s="114">
        <v>0.38200000000000001</v>
      </c>
      <c r="V12" s="149">
        <v>23.4087</v>
      </c>
      <c r="W12" s="114" t="s">
        <v>188</v>
      </c>
      <c r="X12" s="114" t="s">
        <v>188</v>
      </c>
      <c r="Y12" s="114" t="s">
        <v>188</v>
      </c>
    </row>
    <row r="13" spans="1:25" ht="20.25" customHeight="1" x14ac:dyDescent="0.35">
      <c r="A13" s="100" t="s">
        <v>301</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188</v>
      </c>
      <c r="K13" s="114" t="s">
        <v>188</v>
      </c>
      <c r="L13" s="114" t="s">
        <v>188</v>
      </c>
      <c r="M13" s="114" t="s">
        <v>188</v>
      </c>
      <c r="N13" s="114">
        <v>4.3099999999999999E-2</v>
      </c>
      <c r="O13" s="114" t="s">
        <v>188</v>
      </c>
      <c r="P13" s="114" t="s">
        <v>188</v>
      </c>
      <c r="Q13" s="114" t="s">
        <v>188</v>
      </c>
      <c r="R13" s="114">
        <v>8.9133999999999993</v>
      </c>
      <c r="S13" s="114">
        <v>7.9352999999999998</v>
      </c>
      <c r="T13" s="114">
        <v>1.4583999999999999</v>
      </c>
      <c r="U13" s="114">
        <v>0.47699999999999998</v>
      </c>
      <c r="V13" s="149">
        <v>27.4742</v>
      </c>
      <c r="W13" s="114" t="s">
        <v>188</v>
      </c>
      <c r="X13" s="114" t="s">
        <v>188</v>
      </c>
      <c r="Y13" s="114" t="s">
        <v>188</v>
      </c>
    </row>
    <row r="14" spans="1:25" ht="20.25" customHeight="1" x14ac:dyDescent="0.35">
      <c r="A14" s="100" t="s">
        <v>302</v>
      </c>
      <c r="B14" s="115">
        <v>22.4101</v>
      </c>
      <c r="C14" s="114">
        <v>1.2885</v>
      </c>
      <c r="D14" s="149">
        <v>21.121500000000001</v>
      </c>
      <c r="E14" s="114">
        <v>6.516</v>
      </c>
      <c r="F14" s="114">
        <v>0.35439999999999999</v>
      </c>
      <c r="G14" s="114">
        <v>7.3742999999999999</v>
      </c>
      <c r="H14" s="114">
        <v>6.7918000000000003</v>
      </c>
      <c r="I14" s="114">
        <v>4.4699999999999997E-2</v>
      </c>
      <c r="J14" s="114" t="s">
        <v>188</v>
      </c>
      <c r="K14" s="114" t="s">
        <v>188</v>
      </c>
      <c r="L14" s="114" t="s">
        <v>188</v>
      </c>
      <c r="M14" s="114" t="s">
        <v>188</v>
      </c>
      <c r="N14" s="114">
        <v>4.0300000000000002E-2</v>
      </c>
      <c r="O14" s="114" t="s">
        <v>188</v>
      </c>
      <c r="P14" s="114" t="s">
        <v>188</v>
      </c>
      <c r="Q14" s="114" t="s">
        <v>188</v>
      </c>
      <c r="R14" s="114">
        <v>7.7790999999999997</v>
      </c>
      <c r="S14" s="114">
        <v>6.4642999999999997</v>
      </c>
      <c r="T14" s="114">
        <v>1.2543</v>
      </c>
      <c r="U14" s="114">
        <v>0.35799999999999998</v>
      </c>
      <c r="V14" s="149">
        <v>22.733799999999999</v>
      </c>
      <c r="W14" s="114" t="s">
        <v>188</v>
      </c>
      <c r="X14" s="114" t="s">
        <v>188</v>
      </c>
      <c r="Y14" s="114" t="s">
        <v>188</v>
      </c>
    </row>
    <row r="15" spans="1:25" ht="20.25" customHeight="1" x14ac:dyDescent="0.35">
      <c r="A15" s="100" t="s">
        <v>303</v>
      </c>
      <c r="B15" s="115">
        <v>21.617999999999999</v>
      </c>
      <c r="C15" s="114">
        <v>1.2245999999999999</v>
      </c>
      <c r="D15" s="149">
        <v>20.3934</v>
      </c>
      <c r="E15" s="114">
        <v>6.43</v>
      </c>
      <c r="F15" s="114">
        <v>0.27529999999999999</v>
      </c>
      <c r="G15" s="114">
        <v>7.1943999999999999</v>
      </c>
      <c r="H15" s="114">
        <v>6.4069000000000003</v>
      </c>
      <c r="I15" s="114">
        <v>4.6300000000000001E-2</v>
      </c>
      <c r="J15" s="114" t="s">
        <v>188</v>
      </c>
      <c r="K15" s="114" t="s">
        <v>188</v>
      </c>
      <c r="L15" s="114" t="s">
        <v>188</v>
      </c>
      <c r="M15" s="114" t="s">
        <v>188</v>
      </c>
      <c r="N15" s="114">
        <v>4.0500000000000001E-2</v>
      </c>
      <c r="O15" s="114" t="s">
        <v>188</v>
      </c>
      <c r="P15" s="114" t="s">
        <v>188</v>
      </c>
      <c r="Q15" s="114" t="s">
        <v>188</v>
      </c>
      <c r="R15" s="114">
        <v>7.7382999999999997</v>
      </c>
      <c r="S15" s="114">
        <v>6.1444999999999999</v>
      </c>
      <c r="T15" s="114">
        <v>1.2742</v>
      </c>
      <c r="U15" s="114">
        <v>0.35699999999999998</v>
      </c>
      <c r="V15" s="149">
        <v>22.0246</v>
      </c>
      <c r="W15" s="114" t="s">
        <v>188</v>
      </c>
      <c r="X15" s="114" t="s">
        <v>188</v>
      </c>
      <c r="Y15" s="114" t="s">
        <v>188</v>
      </c>
    </row>
    <row r="16" spans="1:25" ht="20.25" customHeight="1" x14ac:dyDescent="0.35">
      <c r="A16" s="100" t="s">
        <v>304</v>
      </c>
      <c r="B16" s="115">
        <v>28.2561</v>
      </c>
      <c r="C16" s="114">
        <v>1.5848</v>
      </c>
      <c r="D16" s="149">
        <v>26.671299999999999</v>
      </c>
      <c r="E16" s="114">
        <v>9.9730000000000008</v>
      </c>
      <c r="F16" s="114">
        <v>0.31130000000000002</v>
      </c>
      <c r="G16" s="114">
        <v>9.0023999999999997</v>
      </c>
      <c r="H16" s="114">
        <v>7.1612999999999998</v>
      </c>
      <c r="I16" s="114">
        <v>0.18260000000000001</v>
      </c>
      <c r="J16" s="114" t="s">
        <v>188</v>
      </c>
      <c r="K16" s="114" t="s">
        <v>188</v>
      </c>
      <c r="L16" s="114" t="s">
        <v>188</v>
      </c>
      <c r="M16" s="114" t="s">
        <v>188</v>
      </c>
      <c r="N16" s="114">
        <v>4.0800000000000003E-2</v>
      </c>
      <c r="O16" s="114" t="s">
        <v>188</v>
      </c>
      <c r="P16" s="114" t="s">
        <v>188</v>
      </c>
      <c r="Q16" s="114" t="s">
        <v>188</v>
      </c>
      <c r="R16" s="114">
        <v>11.9396</v>
      </c>
      <c r="S16" s="114">
        <v>7.4180000000000001</v>
      </c>
      <c r="T16" s="114">
        <v>1.4669000000000001</v>
      </c>
      <c r="U16" s="114">
        <v>0.44800000000000001</v>
      </c>
      <c r="V16" s="149">
        <v>28.586200000000002</v>
      </c>
      <c r="W16" s="114" t="s">
        <v>188</v>
      </c>
      <c r="X16" s="114" t="s">
        <v>188</v>
      </c>
      <c r="Y16" s="114" t="s">
        <v>188</v>
      </c>
    </row>
    <row r="17" spans="1:25" ht="20.25" customHeight="1" x14ac:dyDescent="0.35">
      <c r="A17" s="100" t="s">
        <v>305</v>
      </c>
      <c r="B17" s="115">
        <v>24.7028</v>
      </c>
      <c r="C17" s="114">
        <v>1.3560000000000001</v>
      </c>
      <c r="D17" s="149">
        <v>23.346800000000002</v>
      </c>
      <c r="E17" s="114">
        <v>9.0440000000000005</v>
      </c>
      <c r="F17" s="114">
        <v>0.21460000000000001</v>
      </c>
      <c r="G17" s="114">
        <v>7.9775</v>
      </c>
      <c r="H17" s="114">
        <v>5.9488000000000003</v>
      </c>
      <c r="I17" s="114">
        <v>0.11219999999999999</v>
      </c>
      <c r="J17" s="114" t="s">
        <v>188</v>
      </c>
      <c r="K17" s="114" t="s">
        <v>188</v>
      </c>
      <c r="L17" s="114" t="s">
        <v>188</v>
      </c>
      <c r="M17" s="114" t="s">
        <v>188</v>
      </c>
      <c r="N17" s="114">
        <v>4.9599999999999998E-2</v>
      </c>
      <c r="O17" s="114" t="s">
        <v>188</v>
      </c>
      <c r="P17" s="114" t="s">
        <v>188</v>
      </c>
      <c r="Q17" s="114" t="s">
        <v>188</v>
      </c>
      <c r="R17" s="114">
        <v>10.151400000000001</v>
      </c>
      <c r="S17" s="114">
        <v>7.1318000000000001</v>
      </c>
      <c r="T17" s="114">
        <v>1.3266</v>
      </c>
      <c r="U17" s="114">
        <v>0.45300000000000001</v>
      </c>
      <c r="V17" s="149">
        <v>25.1264</v>
      </c>
      <c r="W17" s="114" t="s">
        <v>188</v>
      </c>
      <c r="X17" s="114" t="s">
        <v>188</v>
      </c>
      <c r="Y17" s="114" t="s">
        <v>188</v>
      </c>
    </row>
    <row r="18" spans="1:25" ht="20.25" customHeight="1" x14ac:dyDescent="0.35">
      <c r="A18" s="100" t="s">
        <v>306</v>
      </c>
      <c r="B18" s="115">
        <v>27.3977</v>
      </c>
      <c r="C18" s="114">
        <v>1.5972999999999999</v>
      </c>
      <c r="D18" s="149">
        <v>25.8004</v>
      </c>
      <c r="E18" s="114">
        <v>9.8350000000000009</v>
      </c>
      <c r="F18" s="114">
        <v>0.23810000000000001</v>
      </c>
      <c r="G18" s="114">
        <v>8.4659999999999993</v>
      </c>
      <c r="H18" s="114">
        <v>7.1014999999999997</v>
      </c>
      <c r="I18" s="114">
        <v>0.1134</v>
      </c>
      <c r="J18" s="114" t="s">
        <v>188</v>
      </c>
      <c r="K18" s="114" t="s">
        <v>188</v>
      </c>
      <c r="L18" s="114" t="s">
        <v>188</v>
      </c>
      <c r="M18" s="114" t="s">
        <v>188</v>
      </c>
      <c r="N18" s="114">
        <v>4.6399999999999997E-2</v>
      </c>
      <c r="O18" s="114" t="s">
        <v>188</v>
      </c>
      <c r="P18" s="114" t="s">
        <v>188</v>
      </c>
      <c r="Q18" s="114" t="s">
        <v>188</v>
      </c>
      <c r="R18" s="114">
        <v>11.0585</v>
      </c>
      <c r="S18" s="114">
        <v>7.6017999999999999</v>
      </c>
      <c r="T18" s="114">
        <v>1.3149999999999999</v>
      </c>
      <c r="U18" s="114">
        <v>0.45300000000000001</v>
      </c>
      <c r="V18" s="149">
        <v>27.5685</v>
      </c>
      <c r="W18" s="114" t="s">
        <v>188</v>
      </c>
      <c r="X18" s="114" t="s">
        <v>188</v>
      </c>
      <c r="Y18" s="114" t="s">
        <v>188</v>
      </c>
    </row>
    <row r="19" spans="1:25" ht="20.25" customHeight="1" x14ac:dyDescent="0.35">
      <c r="A19" s="100" t="s">
        <v>307</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188</v>
      </c>
      <c r="K19" s="114" t="s">
        <v>188</v>
      </c>
      <c r="L19" s="114" t="s">
        <v>188</v>
      </c>
      <c r="M19" s="114" t="s">
        <v>188</v>
      </c>
      <c r="N19" s="114">
        <v>5.0299999999999997E-2</v>
      </c>
      <c r="O19" s="114" t="s">
        <v>188</v>
      </c>
      <c r="P19" s="114" t="s">
        <v>188</v>
      </c>
      <c r="Q19" s="114" t="s">
        <v>188</v>
      </c>
      <c r="R19" s="114">
        <v>15.110099999999999</v>
      </c>
      <c r="S19" s="114">
        <v>8.9025999999999996</v>
      </c>
      <c r="T19" s="114">
        <v>1.6128</v>
      </c>
      <c r="U19" s="114">
        <v>0.56399999999999995</v>
      </c>
      <c r="V19" s="149">
        <v>35.169499999999999</v>
      </c>
      <c r="W19" s="114" t="s">
        <v>188</v>
      </c>
      <c r="X19" s="114" t="s">
        <v>188</v>
      </c>
      <c r="Y19" s="114" t="s">
        <v>188</v>
      </c>
    </row>
    <row r="20" spans="1:25" ht="20.25" customHeight="1" x14ac:dyDescent="0.35">
      <c r="A20" s="100" t="s">
        <v>308</v>
      </c>
      <c r="B20" s="115">
        <v>27.899100000000001</v>
      </c>
      <c r="C20" s="114">
        <v>1.5931</v>
      </c>
      <c r="D20" s="149">
        <v>26.306100000000001</v>
      </c>
      <c r="E20" s="114">
        <v>9.7004000000000001</v>
      </c>
      <c r="F20" s="114">
        <v>0.247</v>
      </c>
      <c r="G20" s="114">
        <v>8.2062000000000008</v>
      </c>
      <c r="H20" s="114">
        <v>7.6764000000000001</v>
      </c>
      <c r="I20" s="114">
        <v>0.51570000000000005</v>
      </c>
      <c r="J20" s="114" t="s">
        <v>188</v>
      </c>
      <c r="K20" s="114" t="s">
        <v>188</v>
      </c>
      <c r="L20" s="114" t="s">
        <v>188</v>
      </c>
      <c r="M20" s="114" t="s">
        <v>188</v>
      </c>
      <c r="N20" s="114">
        <v>4.1500000000000002E-2</v>
      </c>
      <c r="O20" s="114" t="s">
        <v>188</v>
      </c>
      <c r="P20" s="114">
        <v>-8.1100000000000005E-2</v>
      </c>
      <c r="Q20" s="114" t="s">
        <v>188</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309</v>
      </c>
      <c r="B21" s="115">
        <v>28.374600000000001</v>
      </c>
      <c r="C21" s="114">
        <v>1.5993999999999999</v>
      </c>
      <c r="D21" s="149">
        <v>26.775200000000002</v>
      </c>
      <c r="E21" s="114">
        <v>10.6219</v>
      </c>
      <c r="F21" s="114">
        <v>0.26800000000000002</v>
      </c>
      <c r="G21" s="114">
        <v>8.3350000000000009</v>
      </c>
      <c r="H21" s="114">
        <v>7.1509</v>
      </c>
      <c r="I21" s="114">
        <v>0.45100000000000001</v>
      </c>
      <c r="J21" s="114" t="s">
        <v>188</v>
      </c>
      <c r="K21" s="114" t="s">
        <v>188</v>
      </c>
      <c r="L21" s="114" t="s">
        <v>188</v>
      </c>
      <c r="M21" s="114" t="s">
        <v>188</v>
      </c>
      <c r="N21" s="114">
        <v>3.6200000000000003E-2</v>
      </c>
      <c r="O21" s="114" t="s">
        <v>188</v>
      </c>
      <c r="P21" s="114">
        <v>-8.7800000000000003E-2</v>
      </c>
      <c r="Q21" s="114" t="s">
        <v>188</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310</v>
      </c>
      <c r="B22" s="115">
        <v>34.4831</v>
      </c>
      <c r="C22" s="114">
        <v>1.8774</v>
      </c>
      <c r="D22" s="149">
        <v>32.605699999999999</v>
      </c>
      <c r="E22" s="114">
        <v>12.2294</v>
      </c>
      <c r="F22" s="114">
        <v>0.2898</v>
      </c>
      <c r="G22" s="114">
        <v>10.699299999999999</v>
      </c>
      <c r="H22" s="114">
        <v>8.8084000000000007</v>
      </c>
      <c r="I22" s="114">
        <v>0.6411</v>
      </c>
      <c r="J22" s="114" t="s">
        <v>188</v>
      </c>
      <c r="K22" s="114" t="s">
        <v>188</v>
      </c>
      <c r="L22" s="114" t="s">
        <v>188</v>
      </c>
      <c r="M22" s="114" t="s">
        <v>188</v>
      </c>
      <c r="N22" s="114">
        <v>3.09E-2</v>
      </c>
      <c r="O22" s="114" t="s">
        <v>188</v>
      </c>
      <c r="P22" s="114">
        <v>-9.3200000000000005E-2</v>
      </c>
      <c r="Q22" s="114" t="s">
        <v>188</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311</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188</v>
      </c>
      <c r="K23" s="114" t="s">
        <v>188</v>
      </c>
      <c r="L23" s="114" t="s">
        <v>188</v>
      </c>
      <c r="M23" s="114" t="s">
        <v>188</v>
      </c>
      <c r="N23" s="114">
        <v>0.04</v>
      </c>
      <c r="O23" s="114" t="s">
        <v>188</v>
      </c>
      <c r="P23" s="114">
        <v>-7.3999999999999996E-2</v>
      </c>
      <c r="Q23" s="114" t="s">
        <v>188</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312</v>
      </c>
      <c r="B24" s="115">
        <v>23.523</v>
      </c>
      <c r="C24" s="114">
        <v>1.399</v>
      </c>
      <c r="D24" s="149">
        <v>22.123999999999999</v>
      </c>
      <c r="E24" s="114">
        <v>8.1475000000000009</v>
      </c>
      <c r="F24" s="114">
        <v>0.27810000000000001</v>
      </c>
      <c r="G24" s="114">
        <v>6.9333</v>
      </c>
      <c r="H24" s="114">
        <v>6.6067999999999998</v>
      </c>
      <c r="I24" s="114">
        <v>0.19400000000000001</v>
      </c>
      <c r="J24" s="114" t="s">
        <v>188</v>
      </c>
      <c r="K24" s="114" t="s">
        <v>188</v>
      </c>
      <c r="L24" s="114" t="s">
        <v>188</v>
      </c>
      <c r="M24" s="114" t="s">
        <v>188</v>
      </c>
      <c r="N24" s="114">
        <v>3.56E-2</v>
      </c>
      <c r="O24" s="114" t="s">
        <v>188</v>
      </c>
      <c r="P24" s="114">
        <v>-7.1300000000000002E-2</v>
      </c>
      <c r="Q24" s="114" t="s">
        <v>188</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313</v>
      </c>
      <c r="B25" s="115">
        <v>27.831900000000001</v>
      </c>
      <c r="C25" s="114">
        <v>1.5730999999999999</v>
      </c>
      <c r="D25" s="149">
        <v>26.258700000000001</v>
      </c>
      <c r="E25" s="114">
        <v>8.5597999999999992</v>
      </c>
      <c r="F25" s="114">
        <v>0.2984</v>
      </c>
      <c r="G25" s="114">
        <v>9.2215000000000007</v>
      </c>
      <c r="H25" s="114">
        <v>8.1094000000000008</v>
      </c>
      <c r="I25" s="114">
        <v>0.1241</v>
      </c>
      <c r="J25" s="114" t="s">
        <v>188</v>
      </c>
      <c r="K25" s="114" t="s">
        <v>188</v>
      </c>
      <c r="L25" s="114" t="s">
        <v>188</v>
      </c>
      <c r="M25" s="114" t="s">
        <v>188</v>
      </c>
      <c r="N25" s="114">
        <v>3.4500000000000003E-2</v>
      </c>
      <c r="O25" s="114" t="s">
        <v>188</v>
      </c>
      <c r="P25" s="114">
        <v>-8.8999999999999996E-2</v>
      </c>
      <c r="Q25" s="114" t="s">
        <v>188</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314</v>
      </c>
      <c r="B26" s="115">
        <v>23.290099999999999</v>
      </c>
      <c r="C26" s="114">
        <v>1.2859</v>
      </c>
      <c r="D26" s="149">
        <v>22.004200000000001</v>
      </c>
      <c r="E26" s="114">
        <v>8.1372</v>
      </c>
      <c r="F26" s="114">
        <v>0.1714</v>
      </c>
      <c r="G26" s="114">
        <v>7.8288000000000002</v>
      </c>
      <c r="H26" s="114">
        <v>5.7920999999999996</v>
      </c>
      <c r="I26" s="114">
        <v>0.12039999999999999</v>
      </c>
      <c r="J26" s="114" t="s">
        <v>188</v>
      </c>
      <c r="K26" s="114" t="s">
        <v>188</v>
      </c>
      <c r="L26" s="114" t="s">
        <v>188</v>
      </c>
      <c r="M26" s="114" t="s">
        <v>188</v>
      </c>
      <c r="N26" s="114">
        <v>3.3099999999999997E-2</v>
      </c>
      <c r="O26" s="114" t="s">
        <v>188</v>
      </c>
      <c r="P26" s="114">
        <v>-7.8799999999999995E-2</v>
      </c>
      <c r="Q26" s="114" t="s">
        <v>188</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315</v>
      </c>
      <c r="B27" s="115">
        <v>23.022099999999998</v>
      </c>
      <c r="C27" s="114">
        <v>1.3227</v>
      </c>
      <c r="D27" s="149">
        <v>21.699400000000001</v>
      </c>
      <c r="E27" s="114">
        <v>7.0830000000000002</v>
      </c>
      <c r="F27" s="114">
        <v>0.1661</v>
      </c>
      <c r="G27" s="114">
        <v>7.7050000000000001</v>
      </c>
      <c r="H27" s="114">
        <v>6.5255999999999998</v>
      </c>
      <c r="I27" s="114">
        <v>0.25800000000000001</v>
      </c>
      <c r="J27" s="114" t="s">
        <v>188</v>
      </c>
      <c r="K27" s="114" t="s">
        <v>188</v>
      </c>
      <c r="L27" s="114" t="s">
        <v>188</v>
      </c>
      <c r="M27" s="114" t="s">
        <v>188</v>
      </c>
      <c r="N27" s="114">
        <v>3.8399999999999997E-2</v>
      </c>
      <c r="O27" s="114" t="s">
        <v>188</v>
      </c>
      <c r="P27" s="114">
        <v>-7.6600000000000001E-2</v>
      </c>
      <c r="Q27" s="114" t="s">
        <v>188</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316</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188</v>
      </c>
      <c r="K28" s="114" t="s">
        <v>188</v>
      </c>
      <c r="L28" s="114" t="s">
        <v>188</v>
      </c>
      <c r="M28" s="114" t="s">
        <v>188</v>
      </c>
      <c r="N28" s="114">
        <v>3.6499999999999998E-2</v>
      </c>
      <c r="O28" s="114" t="s">
        <v>188</v>
      </c>
      <c r="P28" s="114">
        <v>-0.1037</v>
      </c>
      <c r="Q28" s="114" t="s">
        <v>188</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317</v>
      </c>
      <c r="B29" s="115">
        <v>26.2134</v>
      </c>
      <c r="C29" s="114">
        <v>1.4714</v>
      </c>
      <c r="D29" s="149">
        <v>24.741900000000001</v>
      </c>
      <c r="E29" s="114">
        <v>9.2094000000000005</v>
      </c>
      <c r="F29" s="114">
        <v>0.38169999999999998</v>
      </c>
      <c r="G29" s="114">
        <v>7.96</v>
      </c>
      <c r="H29" s="114">
        <v>7.0391000000000004</v>
      </c>
      <c r="I29" s="114">
        <v>0.21299999999999999</v>
      </c>
      <c r="J29" s="114" t="s">
        <v>188</v>
      </c>
      <c r="K29" s="114" t="s">
        <v>188</v>
      </c>
      <c r="L29" s="114" t="s">
        <v>188</v>
      </c>
      <c r="M29" s="114" t="s">
        <v>188</v>
      </c>
      <c r="N29" s="114">
        <v>4.02E-2</v>
      </c>
      <c r="O29" s="114" t="s">
        <v>188</v>
      </c>
      <c r="P29" s="114">
        <v>-0.10150000000000001</v>
      </c>
      <c r="Q29" s="114" t="s">
        <v>188</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318</v>
      </c>
      <c r="B30" s="115">
        <v>28.493300000000001</v>
      </c>
      <c r="C30" s="114">
        <v>1.5729</v>
      </c>
      <c r="D30" s="149">
        <v>26.920400000000001</v>
      </c>
      <c r="E30" s="114">
        <v>9.0695999999999994</v>
      </c>
      <c r="F30" s="114">
        <v>0.2626</v>
      </c>
      <c r="G30" s="114">
        <v>9.1212999999999997</v>
      </c>
      <c r="H30" s="114">
        <v>8.01</v>
      </c>
      <c r="I30" s="114">
        <v>0.50370000000000004</v>
      </c>
      <c r="J30" s="114" t="s">
        <v>188</v>
      </c>
      <c r="K30" s="114" t="s">
        <v>188</v>
      </c>
      <c r="L30" s="114" t="s">
        <v>188</v>
      </c>
      <c r="M30" s="114" t="s">
        <v>188</v>
      </c>
      <c r="N30" s="114">
        <v>4.7800000000000002E-2</v>
      </c>
      <c r="O30" s="114" t="s">
        <v>188</v>
      </c>
      <c r="P30" s="114">
        <v>-9.4600000000000004E-2</v>
      </c>
      <c r="Q30" s="114" t="s">
        <v>188</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319</v>
      </c>
      <c r="B31" s="115">
        <v>35.080399999999997</v>
      </c>
      <c r="C31" s="114">
        <v>1.8369</v>
      </c>
      <c r="D31" s="149">
        <v>33.243600000000001</v>
      </c>
      <c r="E31" s="114">
        <v>10.7494</v>
      </c>
      <c r="F31" s="114">
        <v>0.31590000000000001</v>
      </c>
      <c r="G31" s="114">
        <v>12.113300000000001</v>
      </c>
      <c r="H31" s="114">
        <v>9.5073000000000008</v>
      </c>
      <c r="I31" s="114">
        <v>0.59809999999999997</v>
      </c>
      <c r="J31" s="114" t="s">
        <v>188</v>
      </c>
      <c r="K31" s="114" t="s">
        <v>188</v>
      </c>
      <c r="L31" s="114" t="s">
        <v>188</v>
      </c>
      <c r="M31" s="114" t="s">
        <v>188</v>
      </c>
      <c r="N31" s="114">
        <v>3.2599999999999997E-2</v>
      </c>
      <c r="O31" s="114" t="s">
        <v>188</v>
      </c>
      <c r="P31" s="114">
        <v>-7.2999999999999995E-2</v>
      </c>
      <c r="Q31" s="114" t="s">
        <v>188</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320</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188</v>
      </c>
      <c r="K32" s="114" t="s">
        <v>188</v>
      </c>
      <c r="L32" s="114" t="s">
        <v>188</v>
      </c>
      <c r="M32" s="114" t="s">
        <v>188</v>
      </c>
      <c r="N32" s="114">
        <v>5.1200000000000002E-2</v>
      </c>
      <c r="O32" s="114" t="s">
        <v>188</v>
      </c>
      <c r="P32" s="114">
        <v>-9.0200000000000002E-2</v>
      </c>
      <c r="Q32" s="114" t="s">
        <v>188</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321</v>
      </c>
      <c r="B33" s="115">
        <v>29.1511</v>
      </c>
      <c r="C33" s="114">
        <v>1.6716</v>
      </c>
      <c r="D33" s="149">
        <v>27.479500000000002</v>
      </c>
      <c r="E33" s="114">
        <v>8.7169000000000008</v>
      </c>
      <c r="F33" s="114">
        <v>0.26769999999999999</v>
      </c>
      <c r="G33" s="114">
        <v>10.5046</v>
      </c>
      <c r="H33" s="114">
        <v>7.5674000000000001</v>
      </c>
      <c r="I33" s="114">
        <v>0.47149999999999997</v>
      </c>
      <c r="J33" s="114" t="s">
        <v>188</v>
      </c>
      <c r="K33" s="114" t="s">
        <v>188</v>
      </c>
      <c r="L33" s="114" t="s">
        <v>188</v>
      </c>
      <c r="M33" s="114" t="s">
        <v>188</v>
      </c>
      <c r="N33" s="114">
        <v>3.78E-2</v>
      </c>
      <c r="O33" s="114" t="s">
        <v>188</v>
      </c>
      <c r="P33" s="114">
        <v>-8.6499999999999994E-2</v>
      </c>
      <c r="Q33" s="114" t="s">
        <v>188</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322</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188</v>
      </c>
      <c r="K34" s="114" t="s">
        <v>188</v>
      </c>
      <c r="L34" s="114" t="s">
        <v>188</v>
      </c>
      <c r="M34" s="114" t="s">
        <v>188</v>
      </c>
      <c r="N34" s="114">
        <v>3.7400000000000003E-2</v>
      </c>
      <c r="O34" s="114" t="s">
        <v>188</v>
      </c>
      <c r="P34" s="114">
        <v>-0.10009999999999999</v>
      </c>
      <c r="Q34" s="114" t="s">
        <v>188</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323</v>
      </c>
      <c r="B35" s="115">
        <v>25.5291</v>
      </c>
      <c r="C35" s="114">
        <v>1.4321999999999999</v>
      </c>
      <c r="D35" s="149">
        <v>24.097000000000001</v>
      </c>
      <c r="E35" s="114">
        <v>7.5435999999999996</v>
      </c>
      <c r="F35" s="114">
        <v>0.1646</v>
      </c>
      <c r="G35" s="114">
        <v>9.1862999999999992</v>
      </c>
      <c r="H35" s="114">
        <v>6.7830000000000004</v>
      </c>
      <c r="I35" s="114">
        <v>0.43340000000000001</v>
      </c>
      <c r="J35" s="114" t="s">
        <v>188</v>
      </c>
      <c r="K35" s="114" t="s">
        <v>188</v>
      </c>
      <c r="L35" s="114" t="s">
        <v>188</v>
      </c>
      <c r="M35" s="114" t="s">
        <v>188</v>
      </c>
      <c r="N35" s="114">
        <v>5.8700000000000002E-2</v>
      </c>
      <c r="O35" s="114" t="s">
        <v>188</v>
      </c>
      <c r="P35" s="114">
        <v>-7.2499999999999995E-2</v>
      </c>
      <c r="Q35" s="114" t="s">
        <v>188</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324</v>
      </c>
      <c r="B36" s="115">
        <v>24.344200000000001</v>
      </c>
      <c r="C36" s="114">
        <v>1.4071</v>
      </c>
      <c r="D36" s="149">
        <v>22.937100000000001</v>
      </c>
      <c r="E36" s="114">
        <v>6.4318</v>
      </c>
      <c r="F36" s="114">
        <v>0.1782</v>
      </c>
      <c r="G36" s="114">
        <v>8.9795999999999996</v>
      </c>
      <c r="H36" s="114">
        <v>7.1632999999999996</v>
      </c>
      <c r="I36" s="114">
        <v>0.20569999999999999</v>
      </c>
      <c r="J36" s="114" t="s">
        <v>188</v>
      </c>
      <c r="K36" s="114" t="s">
        <v>188</v>
      </c>
      <c r="L36" s="114" t="s">
        <v>188</v>
      </c>
      <c r="M36" s="114" t="s">
        <v>188</v>
      </c>
      <c r="N36" s="114">
        <v>4.24E-2</v>
      </c>
      <c r="O36" s="114" t="s">
        <v>188</v>
      </c>
      <c r="P36" s="114">
        <v>-6.3899999999999998E-2</v>
      </c>
      <c r="Q36" s="114" t="s">
        <v>188</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325</v>
      </c>
      <c r="B37" s="115">
        <v>28.152799999999999</v>
      </c>
      <c r="C37" s="114">
        <v>1.702</v>
      </c>
      <c r="D37" s="149">
        <v>26.4511</v>
      </c>
      <c r="E37" s="114">
        <v>6.6113999999999997</v>
      </c>
      <c r="F37" s="114">
        <v>0.21079999999999999</v>
      </c>
      <c r="G37" s="114">
        <v>10.6858</v>
      </c>
      <c r="H37" s="114">
        <v>8.7707999999999995</v>
      </c>
      <c r="I37" s="114">
        <v>0.21829999999999999</v>
      </c>
      <c r="J37" s="114" t="s">
        <v>188</v>
      </c>
      <c r="K37" s="114" t="s">
        <v>188</v>
      </c>
      <c r="L37" s="114" t="s">
        <v>188</v>
      </c>
      <c r="M37" s="114" t="s">
        <v>188</v>
      </c>
      <c r="N37" s="114">
        <v>4.7500000000000001E-2</v>
      </c>
      <c r="O37" s="114" t="s">
        <v>188</v>
      </c>
      <c r="P37" s="114">
        <v>-9.35E-2</v>
      </c>
      <c r="Q37" s="114" t="s">
        <v>188</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326</v>
      </c>
      <c r="B38" s="115">
        <v>23.6248</v>
      </c>
      <c r="C38" s="114">
        <v>1.4056</v>
      </c>
      <c r="D38" s="149">
        <v>22.219200000000001</v>
      </c>
      <c r="E38" s="114">
        <v>6.2462</v>
      </c>
      <c r="F38" s="114">
        <v>0.1855</v>
      </c>
      <c r="G38" s="114">
        <v>9.3629999999999995</v>
      </c>
      <c r="H38" s="114">
        <v>6.2416</v>
      </c>
      <c r="I38" s="114">
        <v>0.21199999999999999</v>
      </c>
      <c r="J38" s="114" t="s">
        <v>188</v>
      </c>
      <c r="K38" s="114" t="s">
        <v>188</v>
      </c>
      <c r="L38" s="114" t="s">
        <v>188</v>
      </c>
      <c r="M38" s="114" t="s">
        <v>188</v>
      </c>
      <c r="N38" s="114">
        <v>5.5E-2</v>
      </c>
      <c r="O38" s="114" t="s">
        <v>188</v>
      </c>
      <c r="P38" s="114">
        <v>-8.4099999999999994E-2</v>
      </c>
      <c r="Q38" s="114" t="s">
        <v>188</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327</v>
      </c>
      <c r="B39" s="115">
        <v>23.398599999999998</v>
      </c>
      <c r="C39" s="114">
        <v>1.4459</v>
      </c>
      <c r="D39" s="149">
        <v>21.9526</v>
      </c>
      <c r="E39" s="114">
        <v>6.1032999999999999</v>
      </c>
      <c r="F39" s="114">
        <v>0.14760000000000001</v>
      </c>
      <c r="G39" s="114">
        <v>9.0167999999999999</v>
      </c>
      <c r="H39" s="114">
        <v>6.6062000000000003</v>
      </c>
      <c r="I39" s="114">
        <v>0.1178</v>
      </c>
      <c r="J39" s="114" t="s">
        <v>188</v>
      </c>
      <c r="K39" s="114" t="s">
        <v>188</v>
      </c>
      <c r="L39" s="114" t="s">
        <v>188</v>
      </c>
      <c r="M39" s="114" t="s">
        <v>188</v>
      </c>
      <c r="N39" s="114">
        <v>5.2900000000000003E-2</v>
      </c>
      <c r="O39" s="114" t="s">
        <v>188</v>
      </c>
      <c r="P39" s="114">
        <v>-9.1899999999999996E-2</v>
      </c>
      <c r="Q39" s="114" t="s">
        <v>188</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328</v>
      </c>
      <c r="B40" s="115">
        <v>28.340699999999998</v>
      </c>
      <c r="C40" s="114">
        <v>1.6145</v>
      </c>
      <c r="D40" s="149">
        <v>26.726500000000001</v>
      </c>
      <c r="E40" s="114">
        <v>8.5684000000000005</v>
      </c>
      <c r="F40" s="114">
        <v>0.25850000000000001</v>
      </c>
      <c r="G40" s="114">
        <v>10.722</v>
      </c>
      <c r="H40" s="114">
        <v>6.9680999999999997</v>
      </c>
      <c r="I40" s="114">
        <v>0.22939999999999999</v>
      </c>
      <c r="J40" s="114" t="s">
        <v>188</v>
      </c>
      <c r="K40" s="114" t="s">
        <v>188</v>
      </c>
      <c r="L40" s="114" t="s">
        <v>188</v>
      </c>
      <c r="M40" s="114" t="s">
        <v>188</v>
      </c>
      <c r="N40" s="114">
        <v>4.6300000000000001E-2</v>
      </c>
      <c r="O40" s="114" t="s">
        <v>188</v>
      </c>
      <c r="P40" s="114">
        <v>-6.6299999999999998E-2</v>
      </c>
      <c r="Q40" s="114" t="s">
        <v>188</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329</v>
      </c>
      <c r="B41" s="115">
        <v>27.017499999999998</v>
      </c>
      <c r="C41" s="114">
        <v>1.4953000000000001</v>
      </c>
      <c r="D41" s="149">
        <v>25.522300000000001</v>
      </c>
      <c r="E41" s="114">
        <v>8.0067000000000004</v>
      </c>
      <c r="F41" s="114">
        <v>0.2215</v>
      </c>
      <c r="G41" s="114">
        <v>10.1732</v>
      </c>
      <c r="H41" s="114">
        <v>6.8445999999999998</v>
      </c>
      <c r="I41" s="114">
        <v>0.2918</v>
      </c>
      <c r="J41" s="114" t="s">
        <v>188</v>
      </c>
      <c r="K41" s="114" t="s">
        <v>188</v>
      </c>
      <c r="L41" s="114" t="s">
        <v>188</v>
      </c>
      <c r="M41" s="114" t="s">
        <v>188</v>
      </c>
      <c r="N41" s="114">
        <v>3.95E-2</v>
      </c>
      <c r="O41" s="114" t="s">
        <v>188</v>
      </c>
      <c r="P41" s="114">
        <v>-5.5E-2</v>
      </c>
      <c r="Q41" s="114" t="s">
        <v>188</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330</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188</v>
      </c>
      <c r="K42" s="114" t="s">
        <v>188</v>
      </c>
      <c r="L42" s="114" t="s">
        <v>188</v>
      </c>
      <c r="M42" s="114" t="s">
        <v>188</v>
      </c>
      <c r="N42" s="114">
        <v>4.99E-2</v>
      </c>
      <c r="O42" s="114" t="s">
        <v>188</v>
      </c>
      <c r="P42" s="114">
        <v>-7.3499999999999996E-2</v>
      </c>
      <c r="Q42" s="114" t="s">
        <v>188</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331</v>
      </c>
      <c r="B43" s="115">
        <v>34.673000000000002</v>
      </c>
      <c r="C43" s="114">
        <v>1.8371999999999999</v>
      </c>
      <c r="D43" s="149">
        <v>32.835999999999999</v>
      </c>
      <c r="E43" s="114">
        <v>11.3825</v>
      </c>
      <c r="F43" s="114">
        <v>0.3261</v>
      </c>
      <c r="G43" s="114">
        <v>13.206</v>
      </c>
      <c r="H43" s="114">
        <v>7.2827000000000002</v>
      </c>
      <c r="I43" s="114">
        <v>0.67559999999999998</v>
      </c>
      <c r="J43" s="114" t="s">
        <v>188</v>
      </c>
      <c r="K43" s="114" t="s">
        <v>188</v>
      </c>
      <c r="L43" s="114" t="s">
        <v>188</v>
      </c>
      <c r="M43" s="114" t="s">
        <v>188</v>
      </c>
      <c r="N43" s="114">
        <v>5.5500000000000001E-2</v>
      </c>
      <c r="O43" s="114" t="s">
        <v>188</v>
      </c>
      <c r="P43" s="114">
        <v>-9.2499999999999999E-2</v>
      </c>
      <c r="Q43" s="114" t="s">
        <v>188</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332</v>
      </c>
      <c r="B44" s="115">
        <v>30.921299999999999</v>
      </c>
      <c r="C44" s="114">
        <v>1.6637</v>
      </c>
      <c r="D44" s="149">
        <v>29.2576</v>
      </c>
      <c r="E44" s="114">
        <v>10.4983</v>
      </c>
      <c r="F44" s="114">
        <v>0.2407</v>
      </c>
      <c r="G44" s="114">
        <v>10.841799999999999</v>
      </c>
      <c r="H44" s="114">
        <v>7.0761000000000003</v>
      </c>
      <c r="I44" s="114">
        <v>0.62539999999999996</v>
      </c>
      <c r="J44" s="114" t="s">
        <v>188</v>
      </c>
      <c r="K44" s="114" t="s">
        <v>188</v>
      </c>
      <c r="L44" s="114" t="s">
        <v>188</v>
      </c>
      <c r="M44" s="114" t="s">
        <v>188</v>
      </c>
      <c r="N44" s="114">
        <v>5.3100000000000001E-2</v>
      </c>
      <c r="O44" s="114" t="s">
        <v>188</v>
      </c>
      <c r="P44" s="114">
        <v>-7.7799999999999994E-2</v>
      </c>
      <c r="Q44" s="114" t="s">
        <v>188</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333</v>
      </c>
      <c r="B45" s="115">
        <v>29.751300000000001</v>
      </c>
      <c r="C45" s="114">
        <v>1.5728</v>
      </c>
      <c r="D45" s="149">
        <v>28.1785</v>
      </c>
      <c r="E45" s="114">
        <v>10.092499999999999</v>
      </c>
      <c r="F45" s="114">
        <v>0.19739999999999999</v>
      </c>
      <c r="G45" s="114">
        <v>10.769399999999999</v>
      </c>
      <c r="H45" s="114">
        <v>6.5072000000000001</v>
      </c>
      <c r="I45" s="114">
        <v>0.63219999999999998</v>
      </c>
      <c r="J45" s="114" t="s">
        <v>188</v>
      </c>
      <c r="K45" s="114" t="s">
        <v>188</v>
      </c>
      <c r="L45" s="114" t="s">
        <v>188</v>
      </c>
      <c r="M45" s="114" t="s">
        <v>188</v>
      </c>
      <c r="N45" s="114">
        <v>5.5E-2</v>
      </c>
      <c r="O45" s="114" t="s">
        <v>188</v>
      </c>
      <c r="P45" s="114">
        <v>-7.51E-2</v>
      </c>
      <c r="Q45" s="114" t="s">
        <v>188</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334</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188</v>
      </c>
      <c r="K46" s="114" t="s">
        <v>188</v>
      </c>
      <c r="L46" s="114" t="s">
        <v>188</v>
      </c>
      <c r="M46" s="114" t="s">
        <v>188</v>
      </c>
      <c r="N46" s="114">
        <v>5.0799999999999998E-2</v>
      </c>
      <c r="O46" s="114" t="s">
        <v>188</v>
      </c>
      <c r="P46" s="114">
        <v>-9.0300000000000005E-2</v>
      </c>
      <c r="Q46" s="114" t="s">
        <v>188</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335</v>
      </c>
      <c r="B47" s="115">
        <v>27.001799999999999</v>
      </c>
      <c r="C47" s="114">
        <v>1.4057999999999999</v>
      </c>
      <c r="D47" s="149">
        <v>25.596</v>
      </c>
      <c r="E47" s="114">
        <v>8.6430000000000007</v>
      </c>
      <c r="F47" s="114">
        <v>0.1565</v>
      </c>
      <c r="G47" s="114">
        <v>10.242599999999999</v>
      </c>
      <c r="H47" s="114">
        <v>6.3042999999999996</v>
      </c>
      <c r="I47" s="114">
        <v>0.2717</v>
      </c>
      <c r="J47" s="114" t="s">
        <v>188</v>
      </c>
      <c r="K47" s="114" t="s">
        <v>188</v>
      </c>
      <c r="L47" s="114" t="s">
        <v>188</v>
      </c>
      <c r="M47" s="114" t="s">
        <v>188</v>
      </c>
      <c r="N47" s="114">
        <v>3.85E-2</v>
      </c>
      <c r="O47" s="114" t="s">
        <v>188</v>
      </c>
      <c r="P47" s="114">
        <v>-6.0499999999999998E-2</v>
      </c>
      <c r="Q47" s="114" t="s">
        <v>188</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336</v>
      </c>
      <c r="B48" s="115">
        <v>25.7821</v>
      </c>
      <c r="C48" s="114">
        <v>1.4463999999999999</v>
      </c>
      <c r="D48" s="149">
        <v>24.335699999999999</v>
      </c>
      <c r="E48" s="114">
        <v>8.1039999999999992</v>
      </c>
      <c r="F48" s="114">
        <v>0.18659999999999999</v>
      </c>
      <c r="G48" s="114">
        <v>9.3087999999999997</v>
      </c>
      <c r="H48" s="114">
        <v>6.6025</v>
      </c>
      <c r="I48" s="114">
        <v>0.14000000000000001</v>
      </c>
      <c r="J48" s="114" t="s">
        <v>188</v>
      </c>
      <c r="K48" s="114" t="s">
        <v>188</v>
      </c>
      <c r="L48" s="114" t="s">
        <v>188</v>
      </c>
      <c r="M48" s="114" t="s">
        <v>188</v>
      </c>
      <c r="N48" s="114">
        <v>5.9299999999999999E-2</v>
      </c>
      <c r="O48" s="114" t="s">
        <v>188</v>
      </c>
      <c r="P48" s="114">
        <v>-6.5500000000000003E-2</v>
      </c>
      <c r="Q48" s="114" t="s">
        <v>188</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337</v>
      </c>
      <c r="B49" s="115">
        <v>27.238099999999999</v>
      </c>
      <c r="C49" s="114">
        <v>1.5421</v>
      </c>
      <c r="D49" s="149">
        <v>25.696000000000002</v>
      </c>
      <c r="E49" s="114">
        <v>8.0069999999999997</v>
      </c>
      <c r="F49" s="114">
        <v>0.1447</v>
      </c>
      <c r="G49" s="114">
        <v>10.955399999999999</v>
      </c>
      <c r="H49" s="114">
        <v>6.4992000000000001</v>
      </c>
      <c r="I49" s="114">
        <v>0.12820000000000001</v>
      </c>
      <c r="J49" s="114" t="s">
        <v>188</v>
      </c>
      <c r="K49" s="114" t="s">
        <v>188</v>
      </c>
      <c r="L49" s="114" t="s">
        <v>188</v>
      </c>
      <c r="M49" s="114" t="s">
        <v>188</v>
      </c>
      <c r="N49" s="114">
        <v>5.2400000000000002E-2</v>
      </c>
      <c r="O49" s="114" t="s">
        <v>188</v>
      </c>
      <c r="P49" s="114">
        <v>-9.0999999999999998E-2</v>
      </c>
      <c r="Q49" s="114" t="s">
        <v>188</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338</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188</v>
      </c>
      <c r="K50" s="114" t="s">
        <v>188</v>
      </c>
      <c r="L50" s="114" t="s">
        <v>188</v>
      </c>
      <c r="M50" s="114" t="s">
        <v>188</v>
      </c>
      <c r="N50" s="114">
        <v>6.25E-2</v>
      </c>
      <c r="O50" s="114" t="s">
        <v>188</v>
      </c>
      <c r="P50" s="114">
        <v>-5.8999999999999997E-2</v>
      </c>
      <c r="Q50" s="114" t="s">
        <v>188</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339</v>
      </c>
      <c r="B51" s="115">
        <v>23.923300000000001</v>
      </c>
      <c r="C51" s="114">
        <v>1.3609</v>
      </c>
      <c r="D51" s="149">
        <v>22.5624</v>
      </c>
      <c r="E51" s="114">
        <v>7.3139000000000003</v>
      </c>
      <c r="F51" s="114">
        <v>0.1283</v>
      </c>
      <c r="G51" s="114">
        <v>8.8422999999999998</v>
      </c>
      <c r="H51" s="114">
        <v>6.1615000000000002</v>
      </c>
      <c r="I51" s="114">
        <v>0.12509999999999999</v>
      </c>
      <c r="J51" s="114" t="s">
        <v>188</v>
      </c>
      <c r="K51" s="114" t="s">
        <v>188</v>
      </c>
      <c r="L51" s="114" t="s">
        <v>188</v>
      </c>
      <c r="M51" s="114" t="s">
        <v>188</v>
      </c>
      <c r="N51" s="114">
        <v>5.6800000000000003E-2</v>
      </c>
      <c r="O51" s="114" t="s">
        <v>188</v>
      </c>
      <c r="P51" s="114">
        <v>-6.5500000000000003E-2</v>
      </c>
      <c r="Q51" s="114" t="s">
        <v>188</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340</v>
      </c>
      <c r="B52" s="115">
        <v>28.637</v>
      </c>
      <c r="C52" s="114">
        <v>1.5436000000000001</v>
      </c>
      <c r="D52" s="149">
        <v>27.093399999999999</v>
      </c>
      <c r="E52" s="114">
        <v>9.5884999999999998</v>
      </c>
      <c r="F52" s="114">
        <v>0.2152</v>
      </c>
      <c r="G52" s="114">
        <v>10.83</v>
      </c>
      <c r="H52" s="114">
        <v>6.2408000000000001</v>
      </c>
      <c r="I52" s="114">
        <v>0.24199999999999999</v>
      </c>
      <c r="J52" s="114" t="s">
        <v>188</v>
      </c>
      <c r="K52" s="114" t="s">
        <v>188</v>
      </c>
      <c r="L52" s="114" t="s">
        <v>188</v>
      </c>
      <c r="M52" s="114" t="s">
        <v>188</v>
      </c>
      <c r="N52" s="114">
        <v>5.0200000000000002E-2</v>
      </c>
      <c r="O52" s="114" t="s">
        <v>188</v>
      </c>
      <c r="P52" s="114">
        <v>-7.3400000000000007E-2</v>
      </c>
      <c r="Q52" s="114" t="s">
        <v>188</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341</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188</v>
      </c>
      <c r="K53" s="114" t="s">
        <v>188</v>
      </c>
      <c r="L53" s="114" t="s">
        <v>188</v>
      </c>
      <c r="M53" s="114" t="s">
        <v>188</v>
      </c>
      <c r="N53" s="114">
        <v>5.5300000000000002E-2</v>
      </c>
      <c r="O53" s="114" t="s">
        <v>188</v>
      </c>
      <c r="P53" s="114">
        <v>-6.6500000000000004E-2</v>
      </c>
      <c r="Q53" s="114" t="s">
        <v>188</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342</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188</v>
      </c>
      <c r="K54" s="114" t="s">
        <v>188</v>
      </c>
      <c r="L54" s="114" t="s">
        <v>188</v>
      </c>
      <c r="M54" s="114" t="s">
        <v>188</v>
      </c>
      <c r="N54" s="114">
        <v>5.0099999999999999E-2</v>
      </c>
      <c r="O54" s="114" t="s">
        <v>188</v>
      </c>
      <c r="P54" s="114">
        <v>-8.0299999999999996E-2</v>
      </c>
      <c r="Q54" s="114" t="s">
        <v>188</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343</v>
      </c>
      <c r="B55" s="115">
        <v>34.1633</v>
      </c>
      <c r="C55" s="114">
        <v>1.7963</v>
      </c>
      <c r="D55" s="149">
        <v>32.366999999999997</v>
      </c>
      <c r="E55" s="114">
        <v>11.7256</v>
      </c>
      <c r="F55" s="114">
        <v>0.23449999999999999</v>
      </c>
      <c r="G55" s="114">
        <v>12.544499999999999</v>
      </c>
      <c r="H55" s="114">
        <v>7.3070000000000004</v>
      </c>
      <c r="I55" s="114">
        <v>0.58989999999999998</v>
      </c>
      <c r="J55" s="114" t="s">
        <v>188</v>
      </c>
      <c r="K55" s="114" t="s">
        <v>188</v>
      </c>
      <c r="L55" s="114" t="s">
        <v>188</v>
      </c>
      <c r="M55" s="114" t="s">
        <v>188</v>
      </c>
      <c r="N55" s="114">
        <v>5.6099999999999997E-2</v>
      </c>
      <c r="O55" s="114" t="s">
        <v>188</v>
      </c>
      <c r="P55" s="114">
        <v>-9.0700000000000003E-2</v>
      </c>
      <c r="Q55" s="114" t="s">
        <v>188</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344</v>
      </c>
      <c r="B56" s="115">
        <v>33.3765</v>
      </c>
      <c r="C56" s="114">
        <v>1.8242</v>
      </c>
      <c r="D56" s="149">
        <v>31.552299999999999</v>
      </c>
      <c r="E56" s="114">
        <v>12.841100000000001</v>
      </c>
      <c r="F56" s="114">
        <v>0.26369999999999999</v>
      </c>
      <c r="G56" s="114">
        <v>11.032</v>
      </c>
      <c r="H56" s="114">
        <v>7.1147</v>
      </c>
      <c r="I56" s="114">
        <v>0.32300000000000001</v>
      </c>
      <c r="J56" s="114" t="s">
        <v>188</v>
      </c>
      <c r="K56" s="114" t="s">
        <v>188</v>
      </c>
      <c r="L56" s="114" t="s">
        <v>188</v>
      </c>
      <c r="M56" s="114" t="s">
        <v>188</v>
      </c>
      <c r="N56" s="114">
        <v>5.8799999999999998E-2</v>
      </c>
      <c r="O56" s="114" t="s">
        <v>188</v>
      </c>
      <c r="P56" s="114">
        <v>-8.1000000000000003E-2</v>
      </c>
      <c r="Q56" s="114" t="s">
        <v>188</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345</v>
      </c>
      <c r="B57" s="115">
        <v>31.072099999999999</v>
      </c>
      <c r="C57" s="114">
        <v>1.7170000000000001</v>
      </c>
      <c r="D57" s="149">
        <v>29.355</v>
      </c>
      <c r="E57" s="114">
        <v>11.879</v>
      </c>
      <c r="F57" s="114">
        <v>0.21629999999999999</v>
      </c>
      <c r="G57" s="114">
        <v>10.3568</v>
      </c>
      <c r="H57" s="114">
        <v>6.6512000000000002</v>
      </c>
      <c r="I57" s="114">
        <v>0.27360000000000001</v>
      </c>
      <c r="J57" s="114" t="s">
        <v>188</v>
      </c>
      <c r="K57" s="114" t="s">
        <v>188</v>
      </c>
      <c r="L57" s="114" t="s">
        <v>188</v>
      </c>
      <c r="M57" s="114" t="s">
        <v>188</v>
      </c>
      <c r="N57" s="114">
        <v>5.2900000000000003E-2</v>
      </c>
      <c r="O57" s="114" t="s">
        <v>188</v>
      </c>
      <c r="P57" s="114">
        <v>-7.4700000000000003E-2</v>
      </c>
      <c r="Q57" s="114" t="s">
        <v>188</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346</v>
      </c>
      <c r="B58" s="115">
        <v>34.612099999999998</v>
      </c>
      <c r="C58" s="114">
        <v>1.8920999999999999</v>
      </c>
      <c r="D58" s="149">
        <v>32.72</v>
      </c>
      <c r="E58" s="114">
        <v>13.3529</v>
      </c>
      <c r="F58" s="114">
        <v>0.3473</v>
      </c>
      <c r="G58" s="114">
        <v>11.635300000000001</v>
      </c>
      <c r="H58" s="114">
        <v>7.2169999999999996</v>
      </c>
      <c r="I58" s="114">
        <v>0.22770000000000001</v>
      </c>
      <c r="J58" s="114" t="s">
        <v>188</v>
      </c>
      <c r="K58" s="114" t="s">
        <v>188</v>
      </c>
      <c r="L58" s="114" t="s">
        <v>188</v>
      </c>
      <c r="M58" s="114" t="s">
        <v>188</v>
      </c>
      <c r="N58" s="114">
        <v>4.82E-2</v>
      </c>
      <c r="O58" s="114" t="s">
        <v>188</v>
      </c>
      <c r="P58" s="114">
        <v>-0.1084</v>
      </c>
      <c r="Q58" s="114" t="s">
        <v>188</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347</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188</v>
      </c>
      <c r="K59" s="114" t="s">
        <v>188</v>
      </c>
      <c r="L59" s="114" t="s">
        <v>188</v>
      </c>
      <c r="M59" s="114" t="s">
        <v>188</v>
      </c>
      <c r="N59" s="114">
        <v>4.7600000000000003E-2</v>
      </c>
      <c r="O59" s="114" t="s">
        <v>188</v>
      </c>
      <c r="P59" s="114">
        <v>-4.7800000000000002E-2</v>
      </c>
      <c r="Q59" s="114" t="s">
        <v>188</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348</v>
      </c>
      <c r="B60" s="115">
        <v>25.831600000000002</v>
      </c>
      <c r="C60" s="114">
        <v>1.2982</v>
      </c>
      <c r="D60" s="149">
        <v>24.5335</v>
      </c>
      <c r="E60" s="114">
        <v>8.6405999999999992</v>
      </c>
      <c r="F60" s="114">
        <v>0.13270000000000001</v>
      </c>
      <c r="G60" s="114">
        <v>9.8129000000000008</v>
      </c>
      <c r="H60" s="114">
        <v>5.8384</v>
      </c>
      <c r="I60" s="114">
        <v>0.1091</v>
      </c>
      <c r="J60" s="114" t="s">
        <v>188</v>
      </c>
      <c r="K60" s="114" t="s">
        <v>188</v>
      </c>
      <c r="L60" s="114" t="s">
        <v>188</v>
      </c>
      <c r="M60" s="114" t="s">
        <v>188</v>
      </c>
      <c r="N60" s="114">
        <v>4.6399999999999997E-2</v>
      </c>
      <c r="O60" s="114" t="s">
        <v>188</v>
      </c>
      <c r="P60" s="114">
        <v>-4.6600000000000003E-2</v>
      </c>
      <c r="Q60" s="114" t="s">
        <v>188</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349</v>
      </c>
      <c r="B61" s="115">
        <v>27.2058</v>
      </c>
      <c r="C61" s="114">
        <v>1.4034</v>
      </c>
      <c r="D61" s="149">
        <v>25.802499999999998</v>
      </c>
      <c r="E61" s="114">
        <v>8.4242000000000008</v>
      </c>
      <c r="F61" s="114">
        <v>0.13150000000000001</v>
      </c>
      <c r="G61" s="114">
        <v>10.949400000000001</v>
      </c>
      <c r="H61" s="114">
        <v>6.1830999999999996</v>
      </c>
      <c r="I61" s="114">
        <v>0.1163</v>
      </c>
      <c r="J61" s="114" t="s">
        <v>188</v>
      </c>
      <c r="K61" s="114" t="s">
        <v>188</v>
      </c>
      <c r="L61" s="114" t="s">
        <v>188</v>
      </c>
      <c r="M61" s="114" t="s">
        <v>188</v>
      </c>
      <c r="N61" s="114">
        <v>6.0299999999999999E-2</v>
      </c>
      <c r="O61" s="114" t="s">
        <v>188</v>
      </c>
      <c r="P61" s="114">
        <v>-6.2300000000000001E-2</v>
      </c>
      <c r="Q61" s="114" t="s">
        <v>188</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350</v>
      </c>
      <c r="B62" s="115">
        <v>24.873899999999999</v>
      </c>
      <c r="C62" s="114">
        <v>1.3090999999999999</v>
      </c>
      <c r="D62" s="149">
        <v>23.564800000000002</v>
      </c>
      <c r="E62" s="114">
        <v>7.5650000000000004</v>
      </c>
      <c r="F62" s="114">
        <v>0.127</v>
      </c>
      <c r="G62" s="114">
        <v>9.3963000000000001</v>
      </c>
      <c r="H62" s="114">
        <v>6.3346</v>
      </c>
      <c r="I62" s="114">
        <v>0.1263</v>
      </c>
      <c r="J62" s="114" t="s">
        <v>188</v>
      </c>
      <c r="K62" s="114" t="s">
        <v>188</v>
      </c>
      <c r="L62" s="114" t="s">
        <v>188</v>
      </c>
      <c r="M62" s="114" t="s">
        <v>188</v>
      </c>
      <c r="N62" s="114">
        <v>6.0299999999999999E-2</v>
      </c>
      <c r="O62" s="114" t="s">
        <v>188</v>
      </c>
      <c r="P62" s="114">
        <v>-4.48E-2</v>
      </c>
      <c r="Q62" s="114" t="s">
        <v>188</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351</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188</v>
      </c>
      <c r="K63" s="114" t="s">
        <v>188</v>
      </c>
      <c r="L63" s="114" t="s">
        <v>188</v>
      </c>
      <c r="M63" s="114" t="s">
        <v>188</v>
      </c>
      <c r="N63" s="114">
        <v>5.7299999999999997E-2</v>
      </c>
      <c r="O63" s="114" t="s">
        <v>188</v>
      </c>
      <c r="P63" s="114">
        <v>-7.6899999999999996E-2</v>
      </c>
      <c r="Q63" s="114" t="s">
        <v>188</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352</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188</v>
      </c>
      <c r="K64" s="114" t="s">
        <v>188</v>
      </c>
      <c r="L64" s="114" t="s">
        <v>188</v>
      </c>
      <c r="M64" s="114" t="s">
        <v>188</v>
      </c>
      <c r="N64" s="114">
        <v>6.4699999999999994E-2</v>
      </c>
      <c r="O64" s="114" t="s">
        <v>188</v>
      </c>
      <c r="P64" s="114">
        <v>-7.6399999999999996E-2</v>
      </c>
      <c r="Q64" s="114" t="s">
        <v>188</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353</v>
      </c>
      <c r="B65" s="115">
        <v>27.533200000000001</v>
      </c>
      <c r="C65" s="114">
        <v>1.5375000000000001</v>
      </c>
      <c r="D65" s="149">
        <v>25.995699999999999</v>
      </c>
      <c r="E65" s="114">
        <v>8.1509999999999998</v>
      </c>
      <c r="F65" s="114">
        <v>0.114</v>
      </c>
      <c r="G65" s="114">
        <v>9.9009999999999998</v>
      </c>
      <c r="H65" s="114">
        <v>7.3106</v>
      </c>
      <c r="I65" s="114">
        <v>0.53920000000000001</v>
      </c>
      <c r="J65" s="114" t="s">
        <v>188</v>
      </c>
      <c r="K65" s="114" t="s">
        <v>188</v>
      </c>
      <c r="L65" s="114" t="s">
        <v>188</v>
      </c>
      <c r="M65" s="114" t="s">
        <v>188</v>
      </c>
      <c r="N65" s="114">
        <v>5.3199999999999997E-2</v>
      </c>
      <c r="O65" s="114" t="s">
        <v>188</v>
      </c>
      <c r="P65" s="114">
        <v>-7.3400000000000007E-2</v>
      </c>
      <c r="Q65" s="114" t="s">
        <v>188</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354</v>
      </c>
      <c r="B66" s="115">
        <v>30.8157</v>
      </c>
      <c r="C66" s="114">
        <v>1.7107000000000001</v>
      </c>
      <c r="D66" s="149">
        <v>29.105</v>
      </c>
      <c r="E66" s="114">
        <v>10.743499999999999</v>
      </c>
      <c r="F66" s="114">
        <v>0.14130000000000001</v>
      </c>
      <c r="G66" s="114">
        <v>10.471500000000001</v>
      </c>
      <c r="H66" s="114">
        <v>7.2492999999999999</v>
      </c>
      <c r="I66" s="114">
        <v>0.505</v>
      </c>
      <c r="J66" s="114" t="s">
        <v>188</v>
      </c>
      <c r="K66" s="114" t="s">
        <v>188</v>
      </c>
      <c r="L66" s="114" t="s">
        <v>188</v>
      </c>
      <c r="M66" s="114" t="s">
        <v>188</v>
      </c>
      <c r="N66" s="114">
        <v>6.3700000000000007E-2</v>
      </c>
      <c r="O66" s="114" t="s">
        <v>188</v>
      </c>
      <c r="P66" s="114">
        <v>-6.9099999999999995E-2</v>
      </c>
      <c r="Q66" s="114" t="s">
        <v>188</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355</v>
      </c>
      <c r="B67" s="115">
        <v>35.588099999999997</v>
      </c>
      <c r="C67" s="114">
        <v>2.0674999999999999</v>
      </c>
      <c r="D67" s="149">
        <v>33.520499999999998</v>
      </c>
      <c r="E67" s="114">
        <v>13.6295</v>
      </c>
      <c r="F67" s="114">
        <v>0.24010000000000001</v>
      </c>
      <c r="G67" s="114">
        <v>10.993</v>
      </c>
      <c r="H67" s="114">
        <v>8.2335999999999991</v>
      </c>
      <c r="I67" s="114">
        <v>0.46279999999999999</v>
      </c>
      <c r="J67" s="114" t="s">
        <v>188</v>
      </c>
      <c r="K67" s="114" t="s">
        <v>188</v>
      </c>
      <c r="L67" s="114" t="s">
        <v>188</v>
      </c>
      <c r="M67" s="114" t="s">
        <v>188</v>
      </c>
      <c r="N67" s="114">
        <v>7.0000000000000007E-2</v>
      </c>
      <c r="O67" s="114" t="s">
        <v>188</v>
      </c>
      <c r="P67" s="114">
        <v>-0.1085</v>
      </c>
      <c r="Q67" s="114" t="s">
        <v>188</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356</v>
      </c>
      <c r="B68" s="115">
        <v>31.848700000000001</v>
      </c>
      <c r="C68" s="114">
        <v>1.7801</v>
      </c>
      <c r="D68" s="149">
        <v>30.0686</v>
      </c>
      <c r="E68" s="114">
        <v>12.605600000000001</v>
      </c>
      <c r="F68" s="114">
        <v>9.2700000000000005E-2</v>
      </c>
      <c r="G68" s="114">
        <v>9.7830999999999992</v>
      </c>
      <c r="H68" s="114">
        <v>7.0961999999999996</v>
      </c>
      <c r="I68" s="114">
        <v>0.50600000000000001</v>
      </c>
      <c r="J68" s="114" t="s">
        <v>188</v>
      </c>
      <c r="K68" s="114" t="s">
        <v>188</v>
      </c>
      <c r="L68" s="114" t="s">
        <v>188</v>
      </c>
      <c r="M68" s="114" t="s">
        <v>188</v>
      </c>
      <c r="N68" s="114">
        <v>7.3300000000000004E-2</v>
      </c>
      <c r="O68" s="114" t="s">
        <v>188</v>
      </c>
      <c r="P68" s="114">
        <v>-8.8099999999999998E-2</v>
      </c>
      <c r="Q68" s="114" t="s">
        <v>188</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357</v>
      </c>
      <c r="B69" s="115">
        <v>30.261700000000001</v>
      </c>
      <c r="C69" s="114">
        <v>1.6823999999999999</v>
      </c>
      <c r="D69" s="149">
        <v>28.5794</v>
      </c>
      <c r="E69" s="114">
        <v>10.5159</v>
      </c>
      <c r="F69" s="114">
        <v>0.13869999999999999</v>
      </c>
      <c r="G69" s="114">
        <v>10.069699999999999</v>
      </c>
      <c r="H69" s="114">
        <v>7.2210999999999999</v>
      </c>
      <c r="I69" s="114">
        <v>0.64119999999999999</v>
      </c>
      <c r="J69" s="114" t="s">
        <v>188</v>
      </c>
      <c r="K69" s="114" t="s">
        <v>188</v>
      </c>
      <c r="L69" s="114" t="s">
        <v>188</v>
      </c>
      <c r="M69" s="114" t="s">
        <v>188</v>
      </c>
      <c r="N69" s="114">
        <v>6.7199999999999996E-2</v>
      </c>
      <c r="O69" s="114" t="s">
        <v>188</v>
      </c>
      <c r="P69" s="114">
        <v>-7.4300000000000005E-2</v>
      </c>
      <c r="Q69" s="114" t="s">
        <v>188</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358</v>
      </c>
      <c r="B70" s="115">
        <v>35.855600000000003</v>
      </c>
      <c r="C70" s="114">
        <v>1.8792</v>
      </c>
      <c r="D70" s="149">
        <v>33.976500000000001</v>
      </c>
      <c r="E70" s="114">
        <v>11.646000000000001</v>
      </c>
      <c r="F70" s="114">
        <v>0.15390000000000001</v>
      </c>
      <c r="G70" s="114">
        <v>13.3096</v>
      </c>
      <c r="H70" s="114">
        <v>8.3439999999999994</v>
      </c>
      <c r="I70" s="114">
        <v>0.53359999999999996</v>
      </c>
      <c r="J70" s="114" t="s">
        <v>188</v>
      </c>
      <c r="K70" s="114" t="s">
        <v>188</v>
      </c>
      <c r="L70" s="114" t="s">
        <v>188</v>
      </c>
      <c r="M70" s="114" t="s">
        <v>188</v>
      </c>
      <c r="N70" s="114">
        <v>6.8699999999999997E-2</v>
      </c>
      <c r="O70" s="114" t="s">
        <v>188</v>
      </c>
      <c r="P70" s="114">
        <v>-7.9299999999999995E-2</v>
      </c>
      <c r="Q70" s="114" t="s">
        <v>188</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359</v>
      </c>
      <c r="B71" s="115">
        <v>26.589500000000001</v>
      </c>
      <c r="C71" s="114">
        <v>1.4043000000000001</v>
      </c>
      <c r="D71" s="149">
        <v>25.185199999999998</v>
      </c>
      <c r="E71" s="114">
        <v>7.0761000000000003</v>
      </c>
      <c r="F71" s="114">
        <v>0.12139999999999999</v>
      </c>
      <c r="G71" s="114">
        <v>10.8285</v>
      </c>
      <c r="H71" s="114">
        <v>6.8933</v>
      </c>
      <c r="I71" s="114">
        <v>0.27289999999999998</v>
      </c>
      <c r="J71" s="114" t="s">
        <v>188</v>
      </c>
      <c r="K71" s="114" t="s">
        <v>188</v>
      </c>
      <c r="L71" s="114" t="s">
        <v>188</v>
      </c>
      <c r="M71" s="114" t="s">
        <v>188</v>
      </c>
      <c r="N71" s="114">
        <v>5.21E-2</v>
      </c>
      <c r="O71" s="114" t="s">
        <v>188</v>
      </c>
      <c r="P71" s="114">
        <v>-5.8999999999999997E-2</v>
      </c>
      <c r="Q71" s="114" t="s">
        <v>188</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360</v>
      </c>
      <c r="B72" s="115">
        <v>25.258700000000001</v>
      </c>
      <c r="C72" s="114">
        <v>1.3676999999999999</v>
      </c>
      <c r="D72" s="149">
        <v>23.890899999999998</v>
      </c>
      <c r="E72" s="114">
        <v>7.2058</v>
      </c>
      <c r="F72" s="114">
        <v>0.1077</v>
      </c>
      <c r="G72" s="114">
        <v>10.552099999999999</v>
      </c>
      <c r="H72" s="114">
        <v>5.7167000000000003</v>
      </c>
      <c r="I72" s="114">
        <v>0.31259999999999999</v>
      </c>
      <c r="J72" s="114" t="s">
        <v>188</v>
      </c>
      <c r="K72" s="114" t="s">
        <v>188</v>
      </c>
      <c r="L72" s="114" t="s">
        <v>188</v>
      </c>
      <c r="M72" s="114" t="s">
        <v>188</v>
      </c>
      <c r="N72" s="114">
        <v>6.4199999999999993E-2</v>
      </c>
      <c r="O72" s="114" t="s">
        <v>188</v>
      </c>
      <c r="P72" s="114">
        <v>-6.8099999999999994E-2</v>
      </c>
      <c r="Q72" s="114" t="s">
        <v>188</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361</v>
      </c>
      <c r="B73" s="115">
        <v>29.6554</v>
      </c>
      <c r="C73" s="114">
        <v>1.6233</v>
      </c>
      <c r="D73" s="149">
        <v>28.0321</v>
      </c>
      <c r="E73" s="114">
        <v>8.1483000000000008</v>
      </c>
      <c r="F73" s="114">
        <v>0.1174</v>
      </c>
      <c r="G73" s="114">
        <v>12.155900000000001</v>
      </c>
      <c r="H73" s="114">
        <v>7.2819000000000003</v>
      </c>
      <c r="I73" s="114">
        <v>0.34200000000000003</v>
      </c>
      <c r="J73" s="114" t="s">
        <v>188</v>
      </c>
      <c r="K73" s="114" t="s">
        <v>188</v>
      </c>
      <c r="L73" s="114" t="s">
        <v>188</v>
      </c>
      <c r="M73" s="114" t="s">
        <v>188</v>
      </c>
      <c r="N73" s="114">
        <v>7.0900000000000005E-2</v>
      </c>
      <c r="O73" s="114" t="s">
        <v>188</v>
      </c>
      <c r="P73" s="114">
        <v>-8.4199999999999997E-2</v>
      </c>
      <c r="Q73" s="114" t="s">
        <v>188</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362</v>
      </c>
      <c r="B74" s="115">
        <v>25.477599999999999</v>
      </c>
      <c r="C74" s="114">
        <v>1.3809</v>
      </c>
      <c r="D74" s="149">
        <v>24.096699999999998</v>
      </c>
      <c r="E74" s="114">
        <v>7.3642000000000003</v>
      </c>
      <c r="F74" s="114">
        <v>8.7800000000000003E-2</v>
      </c>
      <c r="G74" s="114">
        <v>10.4597</v>
      </c>
      <c r="H74" s="114">
        <v>5.9909999999999997</v>
      </c>
      <c r="I74" s="114">
        <v>0.1988</v>
      </c>
      <c r="J74" s="114" t="s">
        <v>188</v>
      </c>
      <c r="K74" s="114" t="s">
        <v>188</v>
      </c>
      <c r="L74" s="114" t="s">
        <v>188</v>
      </c>
      <c r="M74" s="114" t="s">
        <v>188</v>
      </c>
      <c r="N74" s="114">
        <v>6.2799999999999995E-2</v>
      </c>
      <c r="O74" s="114" t="s">
        <v>188</v>
      </c>
      <c r="P74" s="114">
        <v>-6.7500000000000004E-2</v>
      </c>
      <c r="Q74" s="114" t="s">
        <v>188</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363</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188</v>
      </c>
      <c r="K75" s="114" t="s">
        <v>188</v>
      </c>
      <c r="L75" s="114" t="s">
        <v>188</v>
      </c>
      <c r="M75" s="114" t="s">
        <v>188</v>
      </c>
      <c r="N75" s="114">
        <v>5.8500000000000003E-2</v>
      </c>
      <c r="O75" s="114" t="s">
        <v>188</v>
      </c>
      <c r="P75" s="114">
        <v>-6.6600000000000006E-2</v>
      </c>
      <c r="Q75" s="114" t="s">
        <v>188</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364</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188</v>
      </c>
      <c r="K76" s="114" t="s">
        <v>188</v>
      </c>
      <c r="L76" s="114" t="s">
        <v>188</v>
      </c>
      <c r="M76" s="114" t="s">
        <v>188</v>
      </c>
      <c r="N76" s="114">
        <v>7.0400000000000004E-2</v>
      </c>
      <c r="O76" s="114" t="s">
        <v>188</v>
      </c>
      <c r="P76" s="114">
        <v>-8.6300000000000002E-2</v>
      </c>
      <c r="Q76" s="114" t="s">
        <v>188</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365</v>
      </c>
      <c r="B77" s="115">
        <v>28.000399999999999</v>
      </c>
      <c r="C77" s="114">
        <v>1.5078</v>
      </c>
      <c r="D77" s="149">
        <v>26.4925</v>
      </c>
      <c r="E77" s="114">
        <v>10.6312</v>
      </c>
      <c r="F77" s="114">
        <v>0.16120000000000001</v>
      </c>
      <c r="G77" s="114">
        <v>10.209899999999999</v>
      </c>
      <c r="H77" s="114">
        <v>5.3166000000000002</v>
      </c>
      <c r="I77" s="114">
        <v>0.17949999999999999</v>
      </c>
      <c r="J77" s="114" t="s">
        <v>188</v>
      </c>
      <c r="K77" s="114" t="s">
        <v>188</v>
      </c>
      <c r="L77" s="114" t="s">
        <v>188</v>
      </c>
      <c r="M77" s="114" t="s">
        <v>188</v>
      </c>
      <c r="N77" s="114">
        <v>6.5500000000000003E-2</v>
      </c>
      <c r="O77" s="114" t="s">
        <v>188</v>
      </c>
      <c r="P77" s="114">
        <v>-7.1199999999999999E-2</v>
      </c>
      <c r="Q77" s="114" t="s">
        <v>188</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366</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188</v>
      </c>
      <c r="K78" s="114" t="s">
        <v>188</v>
      </c>
      <c r="L78" s="114" t="s">
        <v>188</v>
      </c>
      <c r="M78" s="114" t="s">
        <v>188</v>
      </c>
      <c r="N78" s="114">
        <v>7.3899999999999993E-2</v>
      </c>
      <c r="O78" s="114" t="s">
        <v>188</v>
      </c>
      <c r="P78" s="114">
        <v>-6.6900000000000001E-2</v>
      </c>
      <c r="Q78" s="114" t="s">
        <v>188</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367</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188</v>
      </c>
      <c r="K79" s="114" t="s">
        <v>188</v>
      </c>
      <c r="L79" s="114" t="s">
        <v>188</v>
      </c>
      <c r="M79" s="114" t="s">
        <v>188</v>
      </c>
      <c r="N79" s="114">
        <v>7.4200000000000002E-2</v>
      </c>
      <c r="O79" s="114" t="s">
        <v>188</v>
      </c>
      <c r="P79" s="114">
        <v>-8.9300000000000004E-2</v>
      </c>
      <c r="Q79" s="114" t="s">
        <v>188</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368</v>
      </c>
      <c r="B80" s="115">
        <v>31.859200000000001</v>
      </c>
      <c r="C80" s="114">
        <v>1.7889999999999999</v>
      </c>
      <c r="D80" s="149">
        <v>30.0702</v>
      </c>
      <c r="E80" s="114">
        <v>11.926600000000001</v>
      </c>
      <c r="F80" s="114">
        <v>0.2402</v>
      </c>
      <c r="G80" s="114">
        <v>10.2463</v>
      </c>
      <c r="H80" s="114">
        <v>7.3196000000000003</v>
      </c>
      <c r="I80" s="114">
        <v>0.3044</v>
      </c>
      <c r="J80" s="114" t="s">
        <v>188</v>
      </c>
      <c r="K80" s="114" t="s">
        <v>188</v>
      </c>
      <c r="L80" s="114" t="s">
        <v>188</v>
      </c>
      <c r="M80" s="114" t="s">
        <v>188</v>
      </c>
      <c r="N80" s="114">
        <v>0.1031</v>
      </c>
      <c r="O80" s="114" t="s">
        <v>188</v>
      </c>
      <c r="P80" s="114">
        <v>-7.0000000000000007E-2</v>
      </c>
      <c r="Q80" s="114" t="s">
        <v>188</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369</v>
      </c>
      <c r="B81" s="115">
        <v>32.016399999999997</v>
      </c>
      <c r="C81" s="114">
        <v>1.8113999999999999</v>
      </c>
      <c r="D81" s="149">
        <v>30.204999999999998</v>
      </c>
      <c r="E81" s="114">
        <v>12.6075</v>
      </c>
      <c r="F81" s="114">
        <v>0.21990000000000001</v>
      </c>
      <c r="G81" s="114">
        <v>9.8797999999999995</v>
      </c>
      <c r="H81" s="114">
        <v>7.234</v>
      </c>
      <c r="I81" s="114">
        <v>0.2535</v>
      </c>
      <c r="J81" s="114" t="s">
        <v>188</v>
      </c>
      <c r="K81" s="114" t="s">
        <v>188</v>
      </c>
      <c r="L81" s="114" t="s">
        <v>188</v>
      </c>
      <c r="M81" s="114" t="s">
        <v>188</v>
      </c>
      <c r="N81" s="114">
        <v>8.9899999999999994E-2</v>
      </c>
      <c r="O81" s="114" t="s">
        <v>188</v>
      </c>
      <c r="P81" s="114">
        <v>-7.9600000000000004E-2</v>
      </c>
      <c r="Q81" s="114" t="s">
        <v>188</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370</v>
      </c>
      <c r="B82" s="115">
        <v>35.118000000000002</v>
      </c>
      <c r="C82" s="114">
        <v>1.9276</v>
      </c>
      <c r="D82" s="149">
        <v>33.190399999999997</v>
      </c>
      <c r="E82" s="114">
        <v>13.1526</v>
      </c>
      <c r="F82" s="114">
        <v>0.1386</v>
      </c>
      <c r="G82" s="114">
        <v>11.5723</v>
      </c>
      <c r="H82" s="114">
        <v>8.0912000000000006</v>
      </c>
      <c r="I82" s="114">
        <v>0.22770000000000001</v>
      </c>
      <c r="J82" s="114" t="s">
        <v>188</v>
      </c>
      <c r="K82" s="114" t="s">
        <v>188</v>
      </c>
      <c r="L82" s="114" t="s">
        <v>188</v>
      </c>
      <c r="M82" s="114" t="s">
        <v>188</v>
      </c>
      <c r="N82" s="114">
        <v>8.6599999999999996E-2</v>
      </c>
      <c r="O82" s="114" t="s">
        <v>188</v>
      </c>
      <c r="P82" s="114">
        <v>-7.8600000000000003E-2</v>
      </c>
      <c r="Q82" s="114" t="s">
        <v>188</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371</v>
      </c>
      <c r="B83" s="115">
        <v>27.825099999999999</v>
      </c>
      <c r="C83" s="114">
        <v>1.5728</v>
      </c>
      <c r="D83" s="149">
        <v>26.252300000000002</v>
      </c>
      <c r="E83" s="114">
        <v>10.3651</v>
      </c>
      <c r="F83" s="114">
        <v>0.27910000000000001</v>
      </c>
      <c r="G83" s="114">
        <v>8.9103999999999992</v>
      </c>
      <c r="H83" s="114">
        <v>6.5765000000000002</v>
      </c>
      <c r="I83" s="114">
        <v>8.6900000000000005E-2</v>
      </c>
      <c r="J83" s="114" t="s">
        <v>188</v>
      </c>
      <c r="K83" s="114" t="s">
        <v>188</v>
      </c>
      <c r="L83" s="114" t="s">
        <v>188</v>
      </c>
      <c r="M83" s="114" t="s">
        <v>188</v>
      </c>
      <c r="N83" s="114">
        <v>9.3100000000000002E-2</v>
      </c>
      <c r="O83" s="114" t="s">
        <v>188</v>
      </c>
      <c r="P83" s="114">
        <v>-5.8799999999999998E-2</v>
      </c>
      <c r="Q83" s="114" t="s">
        <v>188</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372</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188</v>
      </c>
      <c r="K84" s="114" t="s">
        <v>188</v>
      </c>
      <c r="L84" s="114" t="s">
        <v>188</v>
      </c>
      <c r="M84" s="114" t="s">
        <v>188</v>
      </c>
      <c r="N84" s="114">
        <v>8.2600000000000007E-2</v>
      </c>
      <c r="O84" s="114" t="s">
        <v>188</v>
      </c>
      <c r="P84" s="114">
        <v>-5.8700000000000002E-2</v>
      </c>
      <c r="Q84" s="114" t="s">
        <v>188</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373</v>
      </c>
      <c r="B85" s="115">
        <v>30.491399999999999</v>
      </c>
      <c r="C85" s="114">
        <v>1.7025999999999999</v>
      </c>
      <c r="D85" s="149">
        <v>28.788799999999998</v>
      </c>
      <c r="E85" s="114">
        <v>8.8628</v>
      </c>
      <c r="F85" s="114">
        <v>0.1114</v>
      </c>
      <c r="G85" s="114">
        <v>11.9688</v>
      </c>
      <c r="H85" s="114">
        <v>7.6985999999999999</v>
      </c>
      <c r="I85" s="114">
        <v>0.1477</v>
      </c>
      <c r="J85" s="114" t="s">
        <v>188</v>
      </c>
      <c r="K85" s="114" t="s">
        <v>188</v>
      </c>
      <c r="L85" s="114" t="s">
        <v>188</v>
      </c>
      <c r="M85" s="114" t="s">
        <v>188</v>
      </c>
      <c r="N85" s="114">
        <v>7.5700000000000003E-2</v>
      </c>
      <c r="O85" s="114" t="s">
        <v>188</v>
      </c>
      <c r="P85" s="114">
        <v>-7.6200000000000004E-2</v>
      </c>
      <c r="Q85" s="114" t="s">
        <v>188</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374</v>
      </c>
      <c r="B86" s="115">
        <v>25.7776</v>
      </c>
      <c r="C86" s="114">
        <v>1.4652000000000001</v>
      </c>
      <c r="D86" s="149">
        <v>24.3124</v>
      </c>
      <c r="E86" s="114">
        <v>8.5833999999999993</v>
      </c>
      <c r="F86" s="114">
        <v>0.1152</v>
      </c>
      <c r="G86" s="114">
        <v>10.017899999999999</v>
      </c>
      <c r="H86" s="114">
        <v>5.4600999999999997</v>
      </c>
      <c r="I86" s="114">
        <v>0.13489999999999999</v>
      </c>
      <c r="J86" s="114" t="s">
        <v>188</v>
      </c>
      <c r="K86" s="114" t="s">
        <v>188</v>
      </c>
      <c r="L86" s="114" t="s">
        <v>188</v>
      </c>
      <c r="M86" s="114" t="s">
        <v>188</v>
      </c>
      <c r="N86" s="114">
        <v>7.8E-2</v>
      </c>
      <c r="O86" s="114" t="s">
        <v>188</v>
      </c>
      <c r="P86" s="114">
        <v>-7.7100000000000002E-2</v>
      </c>
      <c r="Q86" s="114" t="s">
        <v>188</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375</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188</v>
      </c>
      <c r="K87" s="114" t="s">
        <v>188</v>
      </c>
      <c r="L87" s="114" t="s">
        <v>188</v>
      </c>
      <c r="M87" s="114" t="s">
        <v>188</v>
      </c>
      <c r="N87" s="114">
        <v>7.3200000000000001E-2</v>
      </c>
      <c r="O87" s="114" t="s">
        <v>188</v>
      </c>
      <c r="P87" s="114">
        <v>-8.6699999999999999E-2</v>
      </c>
      <c r="Q87" s="114" t="s">
        <v>188</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376</v>
      </c>
      <c r="B88" s="115">
        <v>31.617999999999999</v>
      </c>
      <c r="C88" s="114">
        <v>1.7934000000000001</v>
      </c>
      <c r="D88" s="149">
        <v>29.8246</v>
      </c>
      <c r="E88" s="114">
        <v>8.6896000000000004</v>
      </c>
      <c r="F88" s="114">
        <v>0.11799999999999999</v>
      </c>
      <c r="G88" s="114">
        <v>12.8725</v>
      </c>
      <c r="H88" s="114">
        <v>8.0363000000000007</v>
      </c>
      <c r="I88" s="114">
        <v>0.1167</v>
      </c>
      <c r="J88" s="114" t="s">
        <v>188</v>
      </c>
      <c r="K88" s="114" t="s">
        <v>188</v>
      </c>
      <c r="L88" s="114" t="s">
        <v>188</v>
      </c>
      <c r="M88" s="114" t="s">
        <v>188</v>
      </c>
      <c r="N88" s="114">
        <v>8.0299999999999996E-2</v>
      </c>
      <c r="O88" s="114" t="s">
        <v>188</v>
      </c>
      <c r="P88" s="114">
        <v>-8.8900000000000007E-2</v>
      </c>
      <c r="Q88" s="114" t="s">
        <v>188</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377</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188</v>
      </c>
      <c r="K89" s="114" t="s">
        <v>188</v>
      </c>
      <c r="L89" s="114" t="s">
        <v>188</v>
      </c>
      <c r="M89" s="114" t="s">
        <v>188</v>
      </c>
      <c r="N89" s="114">
        <v>9.3700000000000006E-2</v>
      </c>
      <c r="O89" s="114" t="s">
        <v>188</v>
      </c>
      <c r="P89" s="114">
        <v>-7.6200000000000004E-2</v>
      </c>
      <c r="Q89" s="114" t="s">
        <v>188</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378</v>
      </c>
      <c r="B90" s="115">
        <v>30.295500000000001</v>
      </c>
      <c r="C90" s="114">
        <v>1.6505000000000001</v>
      </c>
      <c r="D90" s="149">
        <v>28.645</v>
      </c>
      <c r="E90" s="114">
        <v>11.6891</v>
      </c>
      <c r="F90" s="114">
        <v>0.14910000000000001</v>
      </c>
      <c r="G90" s="114">
        <v>10.5785</v>
      </c>
      <c r="H90" s="114">
        <v>5.93</v>
      </c>
      <c r="I90" s="114">
        <v>0.2707</v>
      </c>
      <c r="J90" s="114" t="s">
        <v>188</v>
      </c>
      <c r="K90" s="114" t="s">
        <v>188</v>
      </c>
      <c r="L90" s="114" t="s">
        <v>188</v>
      </c>
      <c r="M90" s="114" t="s">
        <v>188</v>
      </c>
      <c r="N90" s="114">
        <v>9.4299999999999995E-2</v>
      </c>
      <c r="O90" s="114" t="s">
        <v>188</v>
      </c>
      <c r="P90" s="114">
        <v>-6.6699999999999995E-2</v>
      </c>
      <c r="Q90" s="114" t="s">
        <v>188</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379</v>
      </c>
      <c r="B91" s="115">
        <v>37.232500000000002</v>
      </c>
      <c r="C91" s="114">
        <v>2.0554000000000001</v>
      </c>
      <c r="D91" s="149">
        <v>35.177100000000003</v>
      </c>
      <c r="E91" s="114">
        <v>14.4641</v>
      </c>
      <c r="F91" s="114">
        <v>0.2671</v>
      </c>
      <c r="G91" s="114">
        <v>12.370799999999999</v>
      </c>
      <c r="H91" s="114">
        <v>7.6333000000000002</v>
      </c>
      <c r="I91" s="114">
        <v>0.42</v>
      </c>
      <c r="J91" s="114" t="s">
        <v>188</v>
      </c>
      <c r="K91" s="114" t="s">
        <v>188</v>
      </c>
      <c r="L91" s="114" t="s">
        <v>188</v>
      </c>
      <c r="M91" s="114" t="s">
        <v>188</v>
      </c>
      <c r="N91" s="114">
        <v>0.1086</v>
      </c>
      <c r="O91" s="114" t="s">
        <v>188</v>
      </c>
      <c r="P91" s="114">
        <v>-8.6800000000000002E-2</v>
      </c>
      <c r="Q91" s="114" t="s">
        <v>188</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380</v>
      </c>
      <c r="B92" s="115">
        <v>31.9678</v>
      </c>
      <c r="C92" s="114">
        <v>1.7188000000000001</v>
      </c>
      <c r="D92" s="149">
        <v>30.248899999999999</v>
      </c>
      <c r="E92" s="114">
        <v>12.5282</v>
      </c>
      <c r="F92" s="114">
        <v>0.16650000000000001</v>
      </c>
      <c r="G92" s="114">
        <v>10.320600000000001</v>
      </c>
      <c r="H92" s="114">
        <v>6.6310000000000002</v>
      </c>
      <c r="I92" s="114">
        <v>0.54059999999999997</v>
      </c>
      <c r="J92" s="114" t="s">
        <v>188</v>
      </c>
      <c r="K92" s="114" t="s">
        <v>188</v>
      </c>
      <c r="L92" s="114" t="s">
        <v>188</v>
      </c>
      <c r="M92" s="114" t="s">
        <v>188</v>
      </c>
      <c r="N92" s="114">
        <v>0.13489999999999999</v>
      </c>
      <c r="O92" s="114" t="s">
        <v>188</v>
      </c>
      <c r="P92" s="114">
        <v>-7.2800000000000004E-2</v>
      </c>
      <c r="Q92" s="114" t="s">
        <v>188</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381</v>
      </c>
      <c r="B93" s="115">
        <v>31.786999999999999</v>
      </c>
      <c r="C93" s="114">
        <v>1.7084999999999999</v>
      </c>
      <c r="D93" s="149">
        <v>30.078399999999998</v>
      </c>
      <c r="E93" s="114">
        <v>11.982100000000001</v>
      </c>
      <c r="F93" s="114">
        <v>0.1193</v>
      </c>
      <c r="G93" s="114">
        <v>10.96</v>
      </c>
      <c r="H93" s="114">
        <v>6.5519999999999996</v>
      </c>
      <c r="I93" s="114">
        <v>0.42770000000000002</v>
      </c>
      <c r="J93" s="114" t="s">
        <v>188</v>
      </c>
      <c r="K93" s="114" t="s">
        <v>188</v>
      </c>
      <c r="L93" s="114" t="s">
        <v>188</v>
      </c>
      <c r="M93" s="114" t="s">
        <v>188</v>
      </c>
      <c r="N93" s="114">
        <v>0.12139999999999999</v>
      </c>
      <c r="O93" s="114" t="s">
        <v>188</v>
      </c>
      <c r="P93" s="114">
        <v>-8.4099999999999994E-2</v>
      </c>
      <c r="Q93" s="114" t="s">
        <v>188</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382</v>
      </c>
      <c r="B94" s="115">
        <v>37.831200000000003</v>
      </c>
      <c r="C94" s="114">
        <v>2.0598000000000001</v>
      </c>
      <c r="D94" s="149">
        <v>35.7714</v>
      </c>
      <c r="E94" s="114">
        <v>14.0404</v>
      </c>
      <c r="F94" s="114">
        <v>0.1545</v>
      </c>
      <c r="G94" s="114">
        <v>12.7494</v>
      </c>
      <c r="H94" s="114">
        <v>8.4943000000000008</v>
      </c>
      <c r="I94" s="114">
        <v>0.29360000000000003</v>
      </c>
      <c r="J94" s="114" t="s">
        <v>188</v>
      </c>
      <c r="K94" s="114" t="s">
        <v>188</v>
      </c>
      <c r="L94" s="114" t="s">
        <v>188</v>
      </c>
      <c r="M94" s="114" t="s">
        <v>188</v>
      </c>
      <c r="N94" s="114">
        <v>0.13059999999999999</v>
      </c>
      <c r="O94" s="114" t="s">
        <v>188</v>
      </c>
      <c r="P94" s="114">
        <v>-9.1399999999999995E-2</v>
      </c>
      <c r="Q94" s="114" t="s">
        <v>188</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383</v>
      </c>
      <c r="B95" s="115">
        <v>27.534700000000001</v>
      </c>
      <c r="C95" s="114">
        <v>1.4409000000000001</v>
      </c>
      <c r="D95" s="149">
        <v>26.093800000000002</v>
      </c>
      <c r="E95" s="114">
        <v>9.1050000000000004</v>
      </c>
      <c r="F95" s="114">
        <v>0.10589999999999999</v>
      </c>
      <c r="G95" s="114">
        <v>10.7447</v>
      </c>
      <c r="H95" s="114">
        <v>5.8544</v>
      </c>
      <c r="I95" s="114">
        <v>0.2427</v>
      </c>
      <c r="J95" s="114" t="s">
        <v>188</v>
      </c>
      <c r="K95" s="114" t="s">
        <v>188</v>
      </c>
      <c r="L95" s="114" t="s">
        <v>188</v>
      </c>
      <c r="M95" s="114" t="s">
        <v>188</v>
      </c>
      <c r="N95" s="114">
        <v>0.10299999999999999</v>
      </c>
      <c r="O95" s="114" t="s">
        <v>188</v>
      </c>
      <c r="P95" s="114">
        <v>-6.1899999999999997E-2</v>
      </c>
      <c r="Q95" s="114" t="s">
        <v>188</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384</v>
      </c>
      <c r="B96" s="115">
        <v>25.6297</v>
      </c>
      <c r="C96" s="114">
        <v>1.3543000000000001</v>
      </c>
      <c r="D96" s="149">
        <v>24.275500000000001</v>
      </c>
      <c r="E96" s="114">
        <v>7.7304000000000004</v>
      </c>
      <c r="F96" s="114">
        <v>0.1053</v>
      </c>
      <c r="G96" s="114">
        <v>10.9351</v>
      </c>
      <c r="H96" s="114">
        <v>5.3053999999999997</v>
      </c>
      <c r="I96" s="114">
        <v>0.16420000000000001</v>
      </c>
      <c r="J96" s="114" t="s">
        <v>188</v>
      </c>
      <c r="K96" s="114" t="s">
        <v>188</v>
      </c>
      <c r="L96" s="114" t="s">
        <v>188</v>
      </c>
      <c r="M96" s="114" t="s">
        <v>188</v>
      </c>
      <c r="N96" s="114">
        <v>0.1086</v>
      </c>
      <c r="O96" s="114" t="s">
        <v>188</v>
      </c>
      <c r="P96" s="114">
        <v>-7.3499999999999996E-2</v>
      </c>
      <c r="Q96" s="114" t="s">
        <v>188</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385</v>
      </c>
      <c r="B97" s="115">
        <v>25.752400000000002</v>
      </c>
      <c r="C97" s="114">
        <v>1.4484999999999999</v>
      </c>
      <c r="D97" s="149">
        <v>24.303899999999999</v>
      </c>
      <c r="E97" s="114">
        <v>6.7386999999999997</v>
      </c>
      <c r="F97" s="114">
        <v>0.1089</v>
      </c>
      <c r="G97" s="114">
        <v>11.3421</v>
      </c>
      <c r="H97" s="114">
        <v>5.9740000000000002</v>
      </c>
      <c r="I97" s="114">
        <v>0.1242</v>
      </c>
      <c r="J97" s="114" t="s">
        <v>188</v>
      </c>
      <c r="K97" s="114" t="s">
        <v>188</v>
      </c>
      <c r="L97" s="114" t="s">
        <v>188</v>
      </c>
      <c r="M97" s="114" t="s">
        <v>188</v>
      </c>
      <c r="N97" s="114">
        <v>9.5500000000000002E-2</v>
      </c>
      <c r="O97" s="114" t="s">
        <v>188</v>
      </c>
      <c r="P97" s="114">
        <v>-7.9500000000000001E-2</v>
      </c>
      <c r="Q97" s="114" t="s">
        <v>188</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386</v>
      </c>
      <c r="B98" s="115">
        <v>26.8765</v>
      </c>
      <c r="C98" s="114">
        <v>1.4555</v>
      </c>
      <c r="D98" s="149">
        <v>25.420999999999999</v>
      </c>
      <c r="E98" s="114">
        <v>6.9085000000000001</v>
      </c>
      <c r="F98" s="114">
        <v>0.1076</v>
      </c>
      <c r="G98" s="114">
        <v>12.3454</v>
      </c>
      <c r="H98" s="114">
        <v>5.9071999999999996</v>
      </c>
      <c r="I98" s="114">
        <v>0.14549999999999999</v>
      </c>
      <c r="J98" s="114" t="s">
        <v>188</v>
      </c>
      <c r="K98" s="114" t="s">
        <v>188</v>
      </c>
      <c r="L98" s="114" t="s">
        <v>188</v>
      </c>
      <c r="M98" s="114" t="s">
        <v>188</v>
      </c>
      <c r="N98" s="114">
        <v>8.9599999999999999E-2</v>
      </c>
      <c r="O98" s="114" t="s">
        <v>188</v>
      </c>
      <c r="P98" s="114">
        <v>-8.2900000000000001E-2</v>
      </c>
      <c r="Q98" s="114" t="s">
        <v>188</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387</v>
      </c>
      <c r="B99" s="115">
        <v>27.1096</v>
      </c>
      <c r="C99" s="114">
        <v>1.4275</v>
      </c>
      <c r="D99" s="149">
        <v>25.682099999999998</v>
      </c>
      <c r="E99" s="114">
        <v>7.7051999999999996</v>
      </c>
      <c r="F99" s="114">
        <v>0.11990000000000001</v>
      </c>
      <c r="G99" s="114">
        <v>12.017200000000001</v>
      </c>
      <c r="H99" s="114">
        <v>5.5910000000000002</v>
      </c>
      <c r="I99" s="114">
        <v>0.2329</v>
      </c>
      <c r="J99" s="114" t="s">
        <v>188</v>
      </c>
      <c r="K99" s="114" t="s">
        <v>188</v>
      </c>
      <c r="L99" s="114" t="s">
        <v>188</v>
      </c>
      <c r="M99" s="114" t="s">
        <v>188</v>
      </c>
      <c r="N99" s="114">
        <v>9.69E-2</v>
      </c>
      <c r="O99" s="114" t="s">
        <v>188</v>
      </c>
      <c r="P99" s="114">
        <v>-8.1100000000000005E-2</v>
      </c>
      <c r="Q99" s="114" t="s">
        <v>188</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388</v>
      </c>
      <c r="B100" s="115">
        <v>27.3963</v>
      </c>
      <c r="C100" s="114">
        <v>1.4059999999999999</v>
      </c>
      <c r="D100" s="149">
        <v>25.990300000000001</v>
      </c>
      <c r="E100" s="114">
        <v>9.3719999999999999</v>
      </c>
      <c r="F100" s="114">
        <v>8.14E-2</v>
      </c>
      <c r="G100" s="114">
        <v>10.4152</v>
      </c>
      <c r="H100" s="114">
        <v>5.6981000000000002</v>
      </c>
      <c r="I100" s="114">
        <v>0.37630000000000002</v>
      </c>
      <c r="J100" s="114" t="s">
        <v>188</v>
      </c>
      <c r="K100" s="114" t="s">
        <v>188</v>
      </c>
      <c r="L100" s="114" t="s">
        <v>188</v>
      </c>
      <c r="M100" s="114" t="s">
        <v>188</v>
      </c>
      <c r="N100" s="114">
        <v>0.1099</v>
      </c>
      <c r="O100" s="114" t="s">
        <v>188</v>
      </c>
      <c r="P100" s="114">
        <v>-6.2799999999999995E-2</v>
      </c>
      <c r="Q100" s="114" t="s">
        <v>188</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389</v>
      </c>
      <c r="B101" s="115">
        <v>30.2424</v>
      </c>
      <c r="C101" s="114">
        <v>1.5551999999999999</v>
      </c>
      <c r="D101" s="149">
        <v>28.687200000000001</v>
      </c>
      <c r="E101" s="114">
        <v>9.9695</v>
      </c>
      <c r="F101" s="114">
        <v>0.1668</v>
      </c>
      <c r="G101" s="114">
        <v>12.4976</v>
      </c>
      <c r="H101" s="114">
        <v>5.5255000000000001</v>
      </c>
      <c r="I101" s="114">
        <v>0.49769999999999998</v>
      </c>
      <c r="J101" s="114" t="s">
        <v>188</v>
      </c>
      <c r="K101" s="114" t="s">
        <v>188</v>
      </c>
      <c r="L101" s="114" t="s">
        <v>188</v>
      </c>
      <c r="M101" s="114" t="s">
        <v>188</v>
      </c>
      <c r="N101" s="114">
        <v>0.1087</v>
      </c>
      <c r="O101" s="114" t="s">
        <v>188</v>
      </c>
      <c r="P101" s="114">
        <v>-7.8600000000000003E-2</v>
      </c>
      <c r="Q101" s="114" t="s">
        <v>188</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390</v>
      </c>
      <c r="B102" s="115">
        <v>32.207000000000001</v>
      </c>
      <c r="C102" s="114">
        <v>1.681</v>
      </c>
      <c r="D102" s="149">
        <v>30.526</v>
      </c>
      <c r="E102" s="114">
        <v>12.2127</v>
      </c>
      <c r="F102" s="114">
        <v>0.15640000000000001</v>
      </c>
      <c r="G102" s="114">
        <v>12.105600000000001</v>
      </c>
      <c r="H102" s="114">
        <v>5.6185999999999998</v>
      </c>
      <c r="I102" s="114">
        <v>0.38500000000000001</v>
      </c>
      <c r="J102" s="114" t="s">
        <v>188</v>
      </c>
      <c r="K102" s="114" t="s">
        <v>188</v>
      </c>
      <c r="L102" s="114" t="s">
        <v>188</v>
      </c>
      <c r="M102" s="114" t="s">
        <v>188</v>
      </c>
      <c r="N102" s="114">
        <v>0.12920000000000001</v>
      </c>
      <c r="O102" s="114" t="s">
        <v>188</v>
      </c>
      <c r="P102" s="114">
        <v>-8.14E-2</v>
      </c>
      <c r="Q102" s="114" t="s">
        <v>188</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391</v>
      </c>
      <c r="B103" s="115">
        <v>33.978900000000003</v>
      </c>
      <c r="C103" s="114">
        <v>1.8229</v>
      </c>
      <c r="D103" s="149">
        <v>32.156100000000002</v>
      </c>
      <c r="E103" s="114">
        <v>13.6439</v>
      </c>
      <c r="F103" s="114">
        <v>0.1358</v>
      </c>
      <c r="G103" s="114">
        <v>11.3246</v>
      </c>
      <c r="H103" s="114">
        <v>6.5301</v>
      </c>
      <c r="I103" s="114">
        <v>0.47120000000000001</v>
      </c>
      <c r="J103" s="114" t="s">
        <v>188</v>
      </c>
      <c r="K103" s="114" t="s">
        <v>188</v>
      </c>
      <c r="L103" s="114" t="s">
        <v>188</v>
      </c>
      <c r="M103" s="114" t="s">
        <v>188</v>
      </c>
      <c r="N103" s="114">
        <v>0.13869999999999999</v>
      </c>
      <c r="O103" s="114" t="s">
        <v>188</v>
      </c>
      <c r="P103" s="114">
        <v>-8.8200000000000001E-2</v>
      </c>
      <c r="Q103" s="114" t="s">
        <v>188</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392</v>
      </c>
      <c r="B104" s="115">
        <v>34.2819</v>
      </c>
      <c r="C104" s="114">
        <v>1.8561000000000001</v>
      </c>
      <c r="D104" s="149">
        <v>32.425800000000002</v>
      </c>
      <c r="E104" s="114">
        <v>12.8385</v>
      </c>
      <c r="F104" s="114">
        <v>0.14510000000000001</v>
      </c>
      <c r="G104" s="114">
        <v>11.0036</v>
      </c>
      <c r="H104" s="114">
        <v>7.6479999999999997</v>
      </c>
      <c r="I104" s="114">
        <v>0.60799999999999998</v>
      </c>
      <c r="J104" s="114" t="s">
        <v>188</v>
      </c>
      <c r="K104" s="114" t="s">
        <v>188</v>
      </c>
      <c r="L104" s="114" t="s">
        <v>188</v>
      </c>
      <c r="M104" s="114" t="s">
        <v>188</v>
      </c>
      <c r="N104" s="114">
        <v>0.26129999999999998</v>
      </c>
      <c r="O104" s="114" t="s">
        <v>188</v>
      </c>
      <c r="P104" s="114">
        <v>-7.8600000000000003E-2</v>
      </c>
      <c r="Q104" s="114" t="s">
        <v>188</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393</v>
      </c>
      <c r="B105" s="115">
        <v>32.320300000000003</v>
      </c>
      <c r="C105" s="114">
        <v>1.7987</v>
      </c>
      <c r="D105" s="149">
        <v>30.521599999999999</v>
      </c>
      <c r="E105" s="114">
        <v>13.347300000000001</v>
      </c>
      <c r="F105" s="114">
        <v>0.2296</v>
      </c>
      <c r="G105" s="114">
        <v>10.0008</v>
      </c>
      <c r="H105" s="114">
        <v>6.3573000000000004</v>
      </c>
      <c r="I105" s="114">
        <v>0.40550000000000003</v>
      </c>
      <c r="J105" s="114" t="s">
        <v>188</v>
      </c>
      <c r="K105" s="114" t="s">
        <v>188</v>
      </c>
      <c r="L105" s="114" t="s">
        <v>188</v>
      </c>
      <c r="M105" s="114" t="s">
        <v>188</v>
      </c>
      <c r="N105" s="114">
        <v>0.25659999999999999</v>
      </c>
      <c r="O105" s="114" t="s">
        <v>188</v>
      </c>
      <c r="P105" s="114">
        <v>-7.5499999999999998E-2</v>
      </c>
      <c r="Q105" s="114" t="s">
        <v>188</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394</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188</v>
      </c>
      <c r="K106" s="114" t="s">
        <v>188</v>
      </c>
      <c r="L106" s="114" t="s">
        <v>188</v>
      </c>
      <c r="M106" s="114" t="s">
        <v>188</v>
      </c>
      <c r="N106" s="114">
        <v>0.2571</v>
      </c>
      <c r="O106" s="114" t="s">
        <v>188</v>
      </c>
      <c r="P106" s="114">
        <v>-8.8099999999999998E-2</v>
      </c>
      <c r="Q106" s="114" t="s">
        <v>188</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395</v>
      </c>
      <c r="B107" s="115">
        <v>29.732299999999999</v>
      </c>
      <c r="C107" s="114">
        <v>1.5445</v>
      </c>
      <c r="D107" s="149">
        <v>28.1877</v>
      </c>
      <c r="E107" s="114">
        <v>10.08</v>
      </c>
      <c r="F107" s="114">
        <v>6.8199999999999997E-2</v>
      </c>
      <c r="G107" s="114">
        <v>11.8812</v>
      </c>
      <c r="H107" s="114">
        <v>5.7550999999999997</v>
      </c>
      <c r="I107" s="114">
        <v>0.29210000000000003</v>
      </c>
      <c r="J107" s="114" t="s">
        <v>188</v>
      </c>
      <c r="K107" s="114" t="s">
        <v>188</v>
      </c>
      <c r="L107" s="114" t="s">
        <v>188</v>
      </c>
      <c r="M107" s="114" t="s">
        <v>188</v>
      </c>
      <c r="N107" s="114">
        <v>0.2084</v>
      </c>
      <c r="O107" s="114" t="s">
        <v>188</v>
      </c>
      <c r="P107" s="114">
        <v>-9.7100000000000006E-2</v>
      </c>
      <c r="Q107" s="114" t="s">
        <v>188</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396</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188</v>
      </c>
      <c r="K108" s="114" t="s">
        <v>188</v>
      </c>
      <c r="L108" s="114" t="s">
        <v>188</v>
      </c>
      <c r="M108" s="114" t="s">
        <v>188</v>
      </c>
      <c r="N108" s="114">
        <v>0.18049999999999999</v>
      </c>
      <c r="O108" s="114" t="s">
        <v>188</v>
      </c>
      <c r="P108" s="114">
        <v>-5.8999999999999997E-2</v>
      </c>
      <c r="Q108" s="114" t="s">
        <v>188</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397</v>
      </c>
      <c r="B109" s="115">
        <v>26.9877</v>
      </c>
      <c r="C109" s="114">
        <v>1.5074000000000001</v>
      </c>
      <c r="D109" s="149">
        <v>25.4803</v>
      </c>
      <c r="E109" s="114">
        <v>7.5265000000000004</v>
      </c>
      <c r="F109" s="114">
        <v>0.1045</v>
      </c>
      <c r="G109" s="114">
        <v>11.178699999999999</v>
      </c>
      <c r="H109" s="114">
        <v>6.3611000000000004</v>
      </c>
      <c r="I109" s="114">
        <v>0.22539999999999999</v>
      </c>
      <c r="J109" s="114" t="s">
        <v>188</v>
      </c>
      <c r="K109" s="114" t="s">
        <v>188</v>
      </c>
      <c r="L109" s="114" t="s">
        <v>188</v>
      </c>
      <c r="M109" s="114" t="s">
        <v>188</v>
      </c>
      <c r="N109" s="114">
        <v>0.1542</v>
      </c>
      <c r="O109" s="114" t="s">
        <v>188</v>
      </c>
      <c r="P109" s="114">
        <v>-7.0099999999999996E-2</v>
      </c>
      <c r="Q109" s="114" t="s">
        <v>188</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398</v>
      </c>
      <c r="B110" s="115">
        <v>27.076499999999999</v>
      </c>
      <c r="C110" s="114">
        <v>1.4411</v>
      </c>
      <c r="D110" s="149">
        <v>25.6355</v>
      </c>
      <c r="E110" s="114">
        <v>6.6829000000000001</v>
      </c>
      <c r="F110" s="114">
        <v>8.5900000000000004E-2</v>
      </c>
      <c r="G110" s="114">
        <v>12.242000000000001</v>
      </c>
      <c r="H110" s="114">
        <v>6.4088000000000003</v>
      </c>
      <c r="I110" s="114">
        <v>0.126</v>
      </c>
      <c r="J110" s="114" t="s">
        <v>188</v>
      </c>
      <c r="K110" s="114" t="s">
        <v>188</v>
      </c>
      <c r="L110" s="114" t="s">
        <v>188</v>
      </c>
      <c r="M110" s="114" t="s">
        <v>188</v>
      </c>
      <c r="N110" s="114">
        <v>0.1542</v>
      </c>
      <c r="O110" s="114" t="s">
        <v>188</v>
      </c>
      <c r="P110" s="114">
        <v>-6.4199999999999993E-2</v>
      </c>
      <c r="Q110" s="114" t="s">
        <v>188</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399</v>
      </c>
      <c r="B111" s="115">
        <v>26.558900000000001</v>
      </c>
      <c r="C111" s="114">
        <v>1.452</v>
      </c>
      <c r="D111" s="149">
        <v>25.106999999999999</v>
      </c>
      <c r="E111" s="114">
        <v>6.7054</v>
      </c>
      <c r="F111" s="114">
        <v>6.5299999999999997E-2</v>
      </c>
      <c r="G111" s="114">
        <v>11.201700000000001</v>
      </c>
      <c r="H111" s="114">
        <v>6.9114000000000004</v>
      </c>
      <c r="I111" s="114">
        <v>0.1336</v>
      </c>
      <c r="J111" s="114" t="s">
        <v>188</v>
      </c>
      <c r="K111" s="114" t="s">
        <v>188</v>
      </c>
      <c r="L111" s="114" t="s">
        <v>188</v>
      </c>
      <c r="M111" s="114" t="s">
        <v>188</v>
      </c>
      <c r="N111" s="114">
        <v>0.14749999999999999</v>
      </c>
      <c r="O111" s="114" t="s">
        <v>188</v>
      </c>
      <c r="P111" s="114">
        <v>-5.79E-2</v>
      </c>
      <c r="Q111" s="114" t="s">
        <v>188</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400</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188</v>
      </c>
      <c r="K112" s="114" t="s">
        <v>188</v>
      </c>
      <c r="L112" s="114" t="s">
        <v>188</v>
      </c>
      <c r="M112" s="114" t="s">
        <v>188</v>
      </c>
      <c r="N112" s="114">
        <v>0.16109999999999999</v>
      </c>
      <c r="O112" s="114" t="s">
        <v>188</v>
      </c>
      <c r="P112" s="114">
        <v>-6.5299999999999997E-2</v>
      </c>
      <c r="Q112" s="114" t="s">
        <v>188</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401</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188</v>
      </c>
      <c r="K113" s="114" t="s">
        <v>188</v>
      </c>
      <c r="L113" s="114" t="s">
        <v>188</v>
      </c>
      <c r="M113" s="114" t="s">
        <v>188</v>
      </c>
      <c r="N113" s="114">
        <v>0.18440000000000001</v>
      </c>
      <c r="O113" s="114" t="s">
        <v>188</v>
      </c>
      <c r="P113" s="114">
        <v>-8.2799999999999999E-2</v>
      </c>
      <c r="Q113" s="114" t="s">
        <v>188</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402</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188</v>
      </c>
      <c r="K114" s="114" t="s">
        <v>188</v>
      </c>
      <c r="L114" s="114" t="s">
        <v>188</v>
      </c>
      <c r="M114" s="114" t="s">
        <v>188</v>
      </c>
      <c r="N114" s="114">
        <v>0.24690000000000001</v>
      </c>
      <c r="O114" s="114" t="s">
        <v>188</v>
      </c>
      <c r="P114" s="114">
        <v>-7.8799999999999995E-2</v>
      </c>
      <c r="Q114" s="114" t="s">
        <v>188</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403</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188</v>
      </c>
      <c r="K115" s="114" t="s">
        <v>188</v>
      </c>
      <c r="L115" s="114" t="s">
        <v>188</v>
      </c>
      <c r="M115" s="114" t="s">
        <v>188</v>
      </c>
      <c r="N115" s="114">
        <v>0.27410000000000001</v>
      </c>
      <c r="O115" s="114" t="s">
        <v>188</v>
      </c>
      <c r="P115" s="114">
        <v>-0.1132</v>
      </c>
      <c r="Q115" s="114" t="s">
        <v>188</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404</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188</v>
      </c>
      <c r="K116" s="114" t="s">
        <v>188</v>
      </c>
      <c r="L116" s="114" t="s">
        <v>188</v>
      </c>
      <c r="M116" s="114" t="s">
        <v>188</v>
      </c>
      <c r="N116" s="114">
        <v>0.29859999999999998</v>
      </c>
      <c r="O116" s="114" t="s">
        <v>188</v>
      </c>
      <c r="P116" s="114">
        <v>-0.1099</v>
      </c>
      <c r="Q116" s="114" t="s">
        <v>188</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405</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188</v>
      </c>
      <c r="K117" s="114" t="s">
        <v>188</v>
      </c>
      <c r="L117" s="114" t="s">
        <v>188</v>
      </c>
      <c r="M117" s="114" t="s">
        <v>188</v>
      </c>
      <c r="N117" s="114">
        <v>0.26419999999999999</v>
      </c>
      <c r="O117" s="114" t="s">
        <v>188</v>
      </c>
      <c r="P117" s="114">
        <v>-0.107</v>
      </c>
      <c r="Q117" s="114" t="s">
        <v>188</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406</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188</v>
      </c>
      <c r="K118" s="114" t="s">
        <v>188</v>
      </c>
      <c r="L118" s="114" t="s">
        <v>188</v>
      </c>
      <c r="M118" s="114" t="s">
        <v>188</v>
      </c>
      <c r="N118" s="114">
        <v>0.28699999999999998</v>
      </c>
      <c r="O118" s="114" t="s">
        <v>188</v>
      </c>
      <c r="P118" s="114">
        <v>-0.11890000000000001</v>
      </c>
      <c r="Q118" s="114" t="s">
        <v>188</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407</v>
      </c>
      <c r="B119" s="115">
        <v>28.203700000000001</v>
      </c>
      <c r="C119" s="114">
        <v>1.6536</v>
      </c>
      <c r="D119" s="149">
        <v>26.55</v>
      </c>
      <c r="E119" s="114">
        <v>9.7704000000000004</v>
      </c>
      <c r="F119" s="114">
        <v>0.18720000000000001</v>
      </c>
      <c r="G119" s="114">
        <v>9.8162000000000003</v>
      </c>
      <c r="H119" s="114">
        <v>6.3369999999999997</v>
      </c>
      <c r="I119" s="114">
        <v>0.3135</v>
      </c>
      <c r="J119" s="114" t="s">
        <v>188</v>
      </c>
      <c r="K119" s="114" t="s">
        <v>188</v>
      </c>
      <c r="L119" s="114" t="s">
        <v>188</v>
      </c>
      <c r="M119" s="114" t="s">
        <v>188</v>
      </c>
      <c r="N119" s="114">
        <v>0.19550000000000001</v>
      </c>
      <c r="O119" s="114" t="s">
        <v>188</v>
      </c>
      <c r="P119" s="114">
        <v>-6.9699999999999998E-2</v>
      </c>
      <c r="Q119" s="114" t="s">
        <v>188</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408</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188</v>
      </c>
      <c r="K120" s="114" t="s">
        <v>188</v>
      </c>
      <c r="L120" s="114" t="s">
        <v>188</v>
      </c>
      <c r="M120" s="114" t="s">
        <v>188</v>
      </c>
      <c r="N120" s="114">
        <v>0.2016</v>
      </c>
      <c r="O120" s="114" t="s">
        <v>188</v>
      </c>
      <c r="P120" s="114">
        <v>-9.2100000000000001E-2</v>
      </c>
      <c r="Q120" s="114" t="s">
        <v>188</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409</v>
      </c>
      <c r="B121" s="115">
        <v>26.481200000000001</v>
      </c>
      <c r="C121" s="114">
        <v>1.5987</v>
      </c>
      <c r="D121" s="149">
        <v>24.8826</v>
      </c>
      <c r="E121" s="114">
        <v>8.1961999999999993</v>
      </c>
      <c r="F121" s="114">
        <v>0.16739999999999999</v>
      </c>
      <c r="G121" s="114">
        <v>10.632300000000001</v>
      </c>
      <c r="H121" s="114">
        <v>5.6334</v>
      </c>
      <c r="I121" s="114">
        <v>0.17050000000000001</v>
      </c>
      <c r="J121" s="114" t="s">
        <v>188</v>
      </c>
      <c r="K121" s="114" t="s">
        <v>188</v>
      </c>
      <c r="L121" s="114" t="s">
        <v>188</v>
      </c>
      <c r="M121" s="114" t="s">
        <v>188</v>
      </c>
      <c r="N121" s="114">
        <v>0.1734</v>
      </c>
      <c r="O121" s="114" t="s">
        <v>188</v>
      </c>
      <c r="P121" s="114">
        <v>-9.06E-2</v>
      </c>
      <c r="Q121" s="114" t="s">
        <v>188</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410</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188</v>
      </c>
      <c r="K122" s="114" t="s">
        <v>188</v>
      </c>
      <c r="L122" s="114" t="s">
        <v>188</v>
      </c>
      <c r="M122" s="114" t="s">
        <v>188</v>
      </c>
      <c r="N122" s="114">
        <v>0.1767</v>
      </c>
      <c r="O122" s="114" t="s">
        <v>188</v>
      </c>
      <c r="P122" s="114">
        <v>-0.11799999999999999</v>
      </c>
      <c r="Q122" s="114" t="s">
        <v>188</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411</v>
      </c>
      <c r="B123" s="115">
        <v>26.645299999999999</v>
      </c>
      <c r="C123" s="114">
        <v>1.6501999999999999</v>
      </c>
      <c r="D123" s="149">
        <v>24.995200000000001</v>
      </c>
      <c r="E123" s="114">
        <v>8.1994000000000007</v>
      </c>
      <c r="F123" s="114">
        <v>0.1221</v>
      </c>
      <c r="G123" s="114">
        <v>10.279500000000001</v>
      </c>
      <c r="H123" s="114">
        <v>6.2141000000000002</v>
      </c>
      <c r="I123" s="114">
        <v>0.1236</v>
      </c>
      <c r="J123" s="114" t="s">
        <v>188</v>
      </c>
      <c r="K123" s="114" t="s">
        <v>188</v>
      </c>
      <c r="L123" s="114" t="s">
        <v>188</v>
      </c>
      <c r="M123" s="114" t="s">
        <v>188</v>
      </c>
      <c r="N123" s="114">
        <v>0.15540000000000001</v>
      </c>
      <c r="O123" s="114" t="s">
        <v>188</v>
      </c>
      <c r="P123" s="114">
        <v>-9.9000000000000005E-2</v>
      </c>
      <c r="Q123" s="114" t="s">
        <v>188</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412</v>
      </c>
      <c r="B124" s="115">
        <v>27.6816</v>
      </c>
      <c r="C124" s="114">
        <v>1.6094999999999999</v>
      </c>
      <c r="D124" s="149">
        <v>26.072099999999999</v>
      </c>
      <c r="E124" s="114">
        <v>8.6647999999999996</v>
      </c>
      <c r="F124" s="114">
        <v>0.12609999999999999</v>
      </c>
      <c r="G124" s="114">
        <v>11.754099999999999</v>
      </c>
      <c r="H124" s="114">
        <v>5.1898</v>
      </c>
      <c r="I124" s="114">
        <v>0.2666</v>
      </c>
      <c r="J124" s="114" t="s">
        <v>188</v>
      </c>
      <c r="K124" s="114" t="s">
        <v>188</v>
      </c>
      <c r="L124" s="114" t="s">
        <v>188</v>
      </c>
      <c r="M124" s="114" t="s">
        <v>188</v>
      </c>
      <c r="N124" s="114">
        <v>0.1648</v>
      </c>
      <c r="O124" s="114" t="s">
        <v>188</v>
      </c>
      <c r="P124" s="114">
        <v>-9.4100000000000003E-2</v>
      </c>
      <c r="Q124" s="114" t="s">
        <v>188</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413</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188</v>
      </c>
      <c r="K125" s="114" t="s">
        <v>188</v>
      </c>
      <c r="L125" s="114" t="s">
        <v>188</v>
      </c>
      <c r="M125" s="114" t="s">
        <v>188</v>
      </c>
      <c r="N125" s="114">
        <v>0.1825</v>
      </c>
      <c r="O125" s="114" t="s">
        <v>188</v>
      </c>
      <c r="P125" s="114">
        <v>-0.10390000000000001</v>
      </c>
      <c r="Q125" s="114" t="s">
        <v>188</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414</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188</v>
      </c>
      <c r="K126" s="114" t="s">
        <v>188</v>
      </c>
      <c r="L126" s="114" t="s">
        <v>188</v>
      </c>
      <c r="M126" s="114" t="s">
        <v>188</v>
      </c>
      <c r="N126" s="114">
        <v>0.26690000000000003</v>
      </c>
      <c r="O126" s="114" t="s">
        <v>188</v>
      </c>
      <c r="P126" s="114">
        <v>-9.9099999999999994E-2</v>
      </c>
      <c r="Q126" s="114" t="s">
        <v>188</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415</v>
      </c>
      <c r="B127" s="115">
        <v>33.525500000000001</v>
      </c>
      <c r="C127" s="114">
        <v>1.9198</v>
      </c>
      <c r="D127" s="149">
        <v>31.605699999999999</v>
      </c>
      <c r="E127" s="114">
        <v>14.219099999999999</v>
      </c>
      <c r="F127" s="114">
        <v>0.2268</v>
      </c>
      <c r="G127" s="114">
        <v>11.4377</v>
      </c>
      <c r="H127" s="114">
        <v>4.9035000000000002</v>
      </c>
      <c r="I127" s="114">
        <v>0.63549999999999995</v>
      </c>
      <c r="J127" s="114" t="s">
        <v>188</v>
      </c>
      <c r="K127" s="114" t="s">
        <v>188</v>
      </c>
      <c r="L127" s="114" t="s">
        <v>188</v>
      </c>
      <c r="M127" s="114" t="s">
        <v>188</v>
      </c>
      <c r="N127" s="114">
        <v>0.27660000000000001</v>
      </c>
      <c r="O127" s="114" t="s">
        <v>188</v>
      </c>
      <c r="P127" s="114">
        <v>-9.35E-2</v>
      </c>
      <c r="Q127" s="114" t="s">
        <v>188</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416</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188</v>
      </c>
      <c r="L128" s="114" t="s">
        <v>188</v>
      </c>
      <c r="M128" s="114" t="s">
        <v>188</v>
      </c>
      <c r="N128" s="114">
        <v>0.23449999999999999</v>
      </c>
      <c r="O128" s="114" t="s">
        <v>188</v>
      </c>
      <c r="P128" s="114">
        <v>-9.1999999999999998E-2</v>
      </c>
      <c r="Q128" s="114" t="s">
        <v>188</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417</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188</v>
      </c>
      <c r="L129" s="114" t="s">
        <v>188</v>
      </c>
      <c r="M129" s="114" t="s">
        <v>188</v>
      </c>
      <c r="N129" s="114">
        <v>0.2089</v>
      </c>
      <c r="O129" s="114" t="s">
        <v>188</v>
      </c>
      <c r="P129" s="114">
        <v>-9.5200000000000007E-2</v>
      </c>
      <c r="Q129" s="114" t="s">
        <v>188</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418</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188</v>
      </c>
      <c r="L130" s="114" t="s">
        <v>188</v>
      </c>
      <c r="M130" s="114" t="s">
        <v>188</v>
      </c>
      <c r="N130" s="114">
        <v>0.22309999999999999</v>
      </c>
      <c r="O130" s="114" t="s">
        <v>188</v>
      </c>
      <c r="P130" s="114">
        <v>-8.9499999999999996E-2</v>
      </c>
      <c r="Q130" s="114" t="s">
        <v>188</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419</v>
      </c>
      <c r="B131" s="115">
        <v>28.209900000000001</v>
      </c>
      <c r="C131" s="114">
        <v>1.5041</v>
      </c>
      <c r="D131" s="149">
        <v>26.7058</v>
      </c>
      <c r="E131" s="114">
        <v>7.4470999999999998</v>
      </c>
      <c r="F131" s="114">
        <v>0.1401</v>
      </c>
      <c r="G131" s="114">
        <v>14.2567</v>
      </c>
      <c r="H131" s="114">
        <v>4.3647</v>
      </c>
      <c r="I131" s="114">
        <v>0.22919999999999999</v>
      </c>
      <c r="J131" s="114">
        <v>0.1988</v>
      </c>
      <c r="K131" s="114" t="s">
        <v>188</v>
      </c>
      <c r="L131" s="114" t="s">
        <v>188</v>
      </c>
      <c r="M131" s="114" t="s">
        <v>188</v>
      </c>
      <c r="N131" s="114">
        <v>0.15290000000000001</v>
      </c>
      <c r="O131" s="114" t="s">
        <v>188</v>
      </c>
      <c r="P131" s="114">
        <v>-8.3699999999999997E-2</v>
      </c>
      <c r="Q131" s="114" t="s">
        <v>188</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420</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188</v>
      </c>
      <c r="L132" s="114" t="s">
        <v>188</v>
      </c>
      <c r="M132" s="114" t="s">
        <v>188</v>
      </c>
      <c r="N132" s="114">
        <v>0.1547</v>
      </c>
      <c r="O132" s="114" t="s">
        <v>188</v>
      </c>
      <c r="P132" s="114">
        <v>-9.5699999999999993E-2</v>
      </c>
      <c r="Q132" s="114" t="s">
        <v>188</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421</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188</v>
      </c>
      <c r="L133" s="114" t="s">
        <v>188</v>
      </c>
      <c r="M133" s="114" t="s">
        <v>188</v>
      </c>
      <c r="N133" s="114">
        <v>0.1391</v>
      </c>
      <c r="O133" s="114" t="s">
        <v>188</v>
      </c>
      <c r="P133" s="114">
        <v>-0.1008</v>
      </c>
      <c r="Q133" s="114" t="s">
        <v>188</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422</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188</v>
      </c>
      <c r="L134" s="114" t="s">
        <v>188</v>
      </c>
      <c r="M134" s="114" t="s">
        <v>188</v>
      </c>
      <c r="N134" s="114">
        <v>0.14649999999999999</v>
      </c>
      <c r="O134" s="114" t="s">
        <v>188</v>
      </c>
      <c r="P134" s="114">
        <v>-0.1095</v>
      </c>
      <c r="Q134" s="114" t="s">
        <v>188</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423</v>
      </c>
      <c r="B135" s="115">
        <v>26.57</v>
      </c>
      <c r="C135" s="114">
        <v>1.6894</v>
      </c>
      <c r="D135" s="149">
        <v>24.880600000000001</v>
      </c>
      <c r="E135" s="114">
        <v>8.1723999999999997</v>
      </c>
      <c r="F135" s="114">
        <v>0.1656</v>
      </c>
      <c r="G135" s="114">
        <v>11.0168</v>
      </c>
      <c r="H135" s="114">
        <v>4.9885000000000002</v>
      </c>
      <c r="I135" s="114">
        <v>0.2495</v>
      </c>
      <c r="J135" s="114">
        <v>0.27729999999999999</v>
      </c>
      <c r="K135" s="114" t="s">
        <v>188</v>
      </c>
      <c r="L135" s="114" t="s">
        <v>188</v>
      </c>
      <c r="M135" s="114" t="s">
        <v>188</v>
      </c>
      <c r="N135" s="114">
        <v>0.1295</v>
      </c>
      <c r="O135" s="114" t="s">
        <v>188</v>
      </c>
      <c r="P135" s="114">
        <v>-0.1191</v>
      </c>
      <c r="Q135" s="114" t="s">
        <v>188</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424</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188</v>
      </c>
      <c r="L136" s="114" t="s">
        <v>188</v>
      </c>
      <c r="M136" s="114" t="s">
        <v>188</v>
      </c>
      <c r="N136" s="114">
        <v>0.14169999999999999</v>
      </c>
      <c r="O136" s="114" t="s">
        <v>188</v>
      </c>
      <c r="P136" s="114">
        <v>-9.98E-2</v>
      </c>
      <c r="Q136" s="114" t="s">
        <v>188</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425</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188</v>
      </c>
      <c r="L137" s="114" t="s">
        <v>188</v>
      </c>
      <c r="M137" s="114" t="s">
        <v>188</v>
      </c>
      <c r="N137" s="114">
        <v>0.15379999999999999</v>
      </c>
      <c r="O137" s="114" t="s">
        <v>188</v>
      </c>
      <c r="P137" s="114">
        <v>-0.1159</v>
      </c>
      <c r="Q137" s="114" t="s">
        <v>188</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426</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188</v>
      </c>
      <c r="L138" s="114" t="s">
        <v>188</v>
      </c>
      <c r="M138" s="114" t="s">
        <v>188</v>
      </c>
      <c r="N138" s="114">
        <v>0.2094</v>
      </c>
      <c r="O138" s="114" t="s">
        <v>188</v>
      </c>
      <c r="P138" s="114">
        <v>-0.1033</v>
      </c>
      <c r="Q138" s="114" t="s">
        <v>188</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427</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188</v>
      </c>
      <c r="L139" s="114" t="s">
        <v>188</v>
      </c>
      <c r="M139" s="114" t="s">
        <v>188</v>
      </c>
      <c r="N139" s="114">
        <v>0.21229999999999999</v>
      </c>
      <c r="O139" s="114" t="s">
        <v>188</v>
      </c>
      <c r="P139" s="114">
        <v>-0.12089999999999999</v>
      </c>
      <c r="Q139" s="114" t="s">
        <v>188</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428</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188</v>
      </c>
      <c r="L140" s="114" t="s">
        <v>188</v>
      </c>
      <c r="M140" s="114" t="s">
        <v>188</v>
      </c>
      <c r="N140" s="114">
        <v>0.2039</v>
      </c>
      <c r="O140" s="114" t="s">
        <v>188</v>
      </c>
      <c r="P140" s="114">
        <v>-9.98E-2</v>
      </c>
      <c r="Q140" s="114" t="s">
        <v>188</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429</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188</v>
      </c>
      <c r="L141" s="114" t="s">
        <v>188</v>
      </c>
      <c r="M141" s="114" t="s">
        <v>188</v>
      </c>
      <c r="N141" s="114">
        <v>0.216</v>
      </c>
      <c r="O141" s="114" t="s">
        <v>188</v>
      </c>
      <c r="P141" s="114">
        <v>-9.3299999999999994E-2</v>
      </c>
      <c r="Q141" s="114" t="s">
        <v>188</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430</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188</v>
      </c>
      <c r="L142" s="114" t="s">
        <v>188</v>
      </c>
      <c r="M142" s="114" t="s">
        <v>188</v>
      </c>
      <c r="N142" s="114">
        <v>0.1827</v>
      </c>
      <c r="O142" s="114" t="s">
        <v>188</v>
      </c>
      <c r="P142" s="114">
        <v>-0.1007</v>
      </c>
      <c r="Q142" s="114" t="s">
        <v>188</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431</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188</v>
      </c>
      <c r="L143" s="114" t="s">
        <v>188</v>
      </c>
      <c r="M143" s="114" t="s">
        <v>188</v>
      </c>
      <c r="N143" s="114">
        <v>0.20469999999999999</v>
      </c>
      <c r="O143" s="114" t="s">
        <v>188</v>
      </c>
      <c r="P143" s="114">
        <v>-9.2499999999999999E-2</v>
      </c>
      <c r="Q143" s="114" t="s">
        <v>188</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432</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188</v>
      </c>
      <c r="L144" s="114" t="s">
        <v>188</v>
      </c>
      <c r="M144" s="114" t="s">
        <v>188</v>
      </c>
      <c r="N144" s="114">
        <v>0.18640000000000001</v>
      </c>
      <c r="O144" s="114" t="s">
        <v>188</v>
      </c>
      <c r="P144" s="114">
        <v>-0.1033</v>
      </c>
      <c r="Q144" s="114" t="s">
        <v>188</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433</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188</v>
      </c>
      <c r="L145" s="114" t="s">
        <v>188</v>
      </c>
      <c r="M145" s="114" t="s">
        <v>188</v>
      </c>
      <c r="N145" s="114">
        <v>0.17929999999999999</v>
      </c>
      <c r="O145" s="114" t="s">
        <v>188</v>
      </c>
      <c r="P145" s="114">
        <v>-0.1077</v>
      </c>
      <c r="Q145" s="114" t="s">
        <v>188</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434</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188</v>
      </c>
      <c r="L146" s="114" t="s">
        <v>188</v>
      </c>
      <c r="M146" s="114" t="s">
        <v>188</v>
      </c>
      <c r="N146" s="114">
        <v>0.17430000000000001</v>
      </c>
      <c r="O146" s="114" t="s">
        <v>188</v>
      </c>
      <c r="P146" s="114">
        <v>-0.1222</v>
      </c>
      <c r="Q146" s="114" t="s">
        <v>188</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435</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188</v>
      </c>
      <c r="L147" s="114" t="s">
        <v>188</v>
      </c>
      <c r="M147" s="114" t="s">
        <v>188</v>
      </c>
      <c r="N147" s="114">
        <v>0.1699</v>
      </c>
      <c r="O147" s="114" t="s">
        <v>188</v>
      </c>
      <c r="P147" s="114">
        <v>-0.1134</v>
      </c>
      <c r="Q147" s="114" t="s">
        <v>188</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436</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188</v>
      </c>
      <c r="L148" s="114" t="s">
        <v>188</v>
      </c>
      <c r="M148" s="114" t="s">
        <v>188</v>
      </c>
      <c r="N148" s="114">
        <v>0.17799999999999999</v>
      </c>
      <c r="O148" s="114" t="s">
        <v>188</v>
      </c>
      <c r="P148" s="114">
        <v>-0.11509999999999999</v>
      </c>
      <c r="Q148" s="114" t="s">
        <v>188</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437</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188</v>
      </c>
      <c r="L149" s="114" t="s">
        <v>188</v>
      </c>
      <c r="M149" s="114" t="s">
        <v>188</v>
      </c>
      <c r="N149" s="114">
        <v>0.21540000000000001</v>
      </c>
      <c r="O149" s="114" t="s">
        <v>188</v>
      </c>
      <c r="P149" s="114">
        <v>-0.1154</v>
      </c>
      <c r="Q149" s="114" t="s">
        <v>188</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438</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188</v>
      </c>
      <c r="L150" s="114" t="s">
        <v>188</v>
      </c>
      <c r="M150" s="114" t="s">
        <v>188</v>
      </c>
      <c r="N150" s="114">
        <v>0.1996</v>
      </c>
      <c r="O150" s="114" t="s">
        <v>188</v>
      </c>
      <c r="P150" s="114">
        <v>-0.11459999999999999</v>
      </c>
      <c r="Q150" s="114" t="s">
        <v>188</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439</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188</v>
      </c>
      <c r="L151" s="114" t="s">
        <v>188</v>
      </c>
      <c r="M151" s="114" t="s">
        <v>188</v>
      </c>
      <c r="N151" s="114">
        <v>0.2361</v>
      </c>
      <c r="O151" s="114" t="s">
        <v>188</v>
      </c>
      <c r="P151" s="114">
        <v>-0.1186</v>
      </c>
      <c r="Q151" s="114" t="s">
        <v>188</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440</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188</v>
      </c>
      <c r="L152" s="114" t="s">
        <v>188</v>
      </c>
      <c r="M152" s="114" t="s">
        <v>188</v>
      </c>
      <c r="N152" s="114">
        <v>0.24340000000000001</v>
      </c>
      <c r="O152" s="114" t="s">
        <v>188</v>
      </c>
      <c r="P152" s="114">
        <v>-0.1149</v>
      </c>
      <c r="Q152" s="114" t="s">
        <v>188</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441</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188</v>
      </c>
      <c r="L153" s="114" t="s">
        <v>188</v>
      </c>
      <c r="M153" s="114" t="s">
        <v>188</v>
      </c>
      <c r="N153" s="114">
        <v>0.2331</v>
      </c>
      <c r="O153" s="114" t="s">
        <v>188</v>
      </c>
      <c r="P153" s="114">
        <v>-0.109</v>
      </c>
      <c r="Q153" s="114" t="s">
        <v>188</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442</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188</v>
      </c>
      <c r="L154" s="114" t="s">
        <v>188</v>
      </c>
      <c r="M154" s="114" t="s">
        <v>188</v>
      </c>
      <c r="N154" s="114">
        <v>0.24909999999999999</v>
      </c>
      <c r="O154" s="114" t="s">
        <v>188</v>
      </c>
      <c r="P154" s="114">
        <v>-0.10539999999999999</v>
      </c>
      <c r="Q154" s="114" t="s">
        <v>188</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443</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188</v>
      </c>
      <c r="L155" s="114" t="s">
        <v>188</v>
      </c>
      <c r="M155" s="114" t="s">
        <v>188</v>
      </c>
      <c r="N155" s="114">
        <v>0.1885</v>
      </c>
      <c r="O155" s="114" t="s">
        <v>188</v>
      </c>
      <c r="P155" s="114">
        <v>-7.2499999999999995E-2</v>
      </c>
      <c r="Q155" s="114" t="s">
        <v>188</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444</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188</v>
      </c>
      <c r="L156" s="114" t="s">
        <v>188</v>
      </c>
      <c r="M156" s="114" t="s">
        <v>188</v>
      </c>
      <c r="N156" s="114">
        <v>0.1898</v>
      </c>
      <c r="O156" s="114" t="s">
        <v>188</v>
      </c>
      <c r="P156" s="114">
        <v>-9.2799999999999994E-2</v>
      </c>
      <c r="Q156" s="114" t="s">
        <v>188</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445</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188</v>
      </c>
      <c r="L157" s="114" t="s">
        <v>188</v>
      </c>
      <c r="M157" s="114" t="s">
        <v>188</v>
      </c>
      <c r="N157" s="114">
        <v>0.17879999999999999</v>
      </c>
      <c r="O157" s="114" t="s">
        <v>188</v>
      </c>
      <c r="P157" s="114">
        <v>-9.3299999999999994E-2</v>
      </c>
      <c r="Q157" s="114" t="s">
        <v>188</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446</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188</v>
      </c>
      <c r="L158" s="114" t="s">
        <v>188</v>
      </c>
      <c r="M158" s="114" t="s">
        <v>188</v>
      </c>
      <c r="N158" s="114">
        <v>0.17660000000000001</v>
      </c>
      <c r="O158" s="114" t="s">
        <v>188</v>
      </c>
      <c r="P158" s="114">
        <v>-9.9599999999999994E-2</v>
      </c>
      <c r="Q158" s="114" t="s">
        <v>188</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447</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188</v>
      </c>
      <c r="L159" s="114" t="s">
        <v>188</v>
      </c>
      <c r="M159" s="114" t="s">
        <v>188</v>
      </c>
      <c r="N159" s="114">
        <v>0.17399999999999999</v>
      </c>
      <c r="O159" s="114" t="s">
        <v>188</v>
      </c>
      <c r="P159" s="114">
        <v>-9.0800000000000006E-2</v>
      </c>
      <c r="Q159" s="114" t="s">
        <v>188</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448</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188</v>
      </c>
      <c r="L160" s="114" t="s">
        <v>188</v>
      </c>
      <c r="M160" s="114" t="s">
        <v>188</v>
      </c>
      <c r="N160" s="114">
        <v>0.1308</v>
      </c>
      <c r="O160" s="114" t="s">
        <v>188</v>
      </c>
      <c r="P160" s="114">
        <v>-9.8000000000000004E-2</v>
      </c>
      <c r="Q160" s="114" t="s">
        <v>188</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449</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188</v>
      </c>
      <c r="L161" s="114" t="s">
        <v>188</v>
      </c>
      <c r="M161" s="114" t="s">
        <v>188</v>
      </c>
      <c r="N161" s="114">
        <v>0.17599999999999999</v>
      </c>
      <c r="O161" s="114" t="s">
        <v>188</v>
      </c>
      <c r="P161" s="114">
        <v>-9.8000000000000004E-2</v>
      </c>
      <c r="Q161" s="114" t="s">
        <v>188</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450</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188</v>
      </c>
      <c r="L162" s="114" t="s">
        <v>188</v>
      </c>
      <c r="M162" s="114" t="s">
        <v>188</v>
      </c>
      <c r="N162" s="114">
        <v>0.2354</v>
      </c>
      <c r="O162" s="114" t="s">
        <v>188</v>
      </c>
      <c r="P162" s="114">
        <v>-8.5300000000000001E-2</v>
      </c>
      <c r="Q162" s="114" t="s">
        <v>188</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451</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188</v>
      </c>
      <c r="L163" s="114" t="s">
        <v>188</v>
      </c>
      <c r="M163" s="114" t="s">
        <v>188</v>
      </c>
      <c r="N163" s="114">
        <v>0.22620000000000001</v>
      </c>
      <c r="O163" s="114" t="s">
        <v>188</v>
      </c>
      <c r="P163" s="114">
        <v>-0.1109</v>
      </c>
      <c r="Q163" s="114" t="s">
        <v>188</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452</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188</v>
      </c>
      <c r="N164" s="114">
        <v>0.30049999999999999</v>
      </c>
      <c r="O164" s="114" t="s">
        <v>188</v>
      </c>
      <c r="P164" s="114">
        <v>-0.108</v>
      </c>
      <c r="Q164" s="114" t="s">
        <v>188</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453</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188</v>
      </c>
      <c r="N165" s="114">
        <v>0.23680000000000001</v>
      </c>
      <c r="O165" s="114" t="s">
        <v>188</v>
      </c>
      <c r="P165" s="114">
        <v>-0.1007</v>
      </c>
      <c r="Q165" s="114" t="s">
        <v>188</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454</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188</v>
      </c>
      <c r="N166" s="114">
        <v>0.2702</v>
      </c>
      <c r="O166" s="114" t="s">
        <v>188</v>
      </c>
      <c r="P166" s="114">
        <v>-8.3699999999999997E-2</v>
      </c>
      <c r="Q166" s="114" t="s">
        <v>188</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455</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188</v>
      </c>
      <c r="N167" s="114">
        <v>0.24879999999999999</v>
      </c>
      <c r="O167" s="114" t="s">
        <v>188</v>
      </c>
      <c r="P167" s="114">
        <v>-8.6800000000000002E-2</v>
      </c>
      <c r="Q167" s="114" t="s">
        <v>188</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456</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188</v>
      </c>
      <c r="N168" s="114">
        <v>0.2261</v>
      </c>
      <c r="O168" s="114" t="s">
        <v>188</v>
      </c>
      <c r="P168" s="114">
        <v>-9.4200000000000006E-2</v>
      </c>
      <c r="Q168" s="114" t="s">
        <v>188</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457</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188</v>
      </c>
      <c r="N169" s="114">
        <v>0.25929999999999997</v>
      </c>
      <c r="O169" s="114" t="s">
        <v>188</v>
      </c>
      <c r="P169" s="114">
        <v>-8.4699999999999998E-2</v>
      </c>
      <c r="Q169" s="114" t="s">
        <v>188</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458</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188</v>
      </c>
      <c r="N170" s="114">
        <v>0.27339999999999998</v>
      </c>
      <c r="O170" s="114" t="s">
        <v>188</v>
      </c>
      <c r="P170" s="114">
        <v>-7.6499999999999999E-2</v>
      </c>
      <c r="Q170" s="114" t="s">
        <v>188</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459</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188</v>
      </c>
      <c r="N171" s="114">
        <v>0.3291</v>
      </c>
      <c r="O171" s="114" t="s">
        <v>188</v>
      </c>
      <c r="P171" s="114">
        <v>-7.9399999999999998E-2</v>
      </c>
      <c r="Q171" s="114" t="s">
        <v>188</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460</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188</v>
      </c>
      <c r="N172" s="114">
        <v>0.30249999999999999</v>
      </c>
      <c r="O172" s="114" t="s">
        <v>188</v>
      </c>
      <c r="P172" s="114">
        <v>-7.7899999999999997E-2</v>
      </c>
      <c r="Q172" s="114" t="s">
        <v>188</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461</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188</v>
      </c>
      <c r="N173" s="114">
        <v>0.33579999999999999</v>
      </c>
      <c r="O173" s="114" t="s">
        <v>188</v>
      </c>
      <c r="P173" s="114">
        <v>-7.7399999999999997E-2</v>
      </c>
      <c r="Q173" s="114" t="s">
        <v>188</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462</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188</v>
      </c>
      <c r="N174" s="114">
        <v>0.32979999999999998</v>
      </c>
      <c r="O174" s="114" t="s">
        <v>188</v>
      </c>
      <c r="P174" s="114">
        <v>-9.1200000000000003E-2</v>
      </c>
      <c r="Q174" s="114" t="s">
        <v>188</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463</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188</v>
      </c>
      <c r="N175" s="114">
        <v>0.2908</v>
      </c>
      <c r="O175" s="114" t="s">
        <v>188</v>
      </c>
      <c r="P175" s="114">
        <v>-0.11210000000000001</v>
      </c>
      <c r="Q175" s="114" t="s">
        <v>188</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464</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188</v>
      </c>
      <c r="N176" s="114">
        <v>0.44650000000000001</v>
      </c>
      <c r="O176" s="114" t="s">
        <v>188</v>
      </c>
      <c r="P176" s="114">
        <v>-8.6199999999999999E-2</v>
      </c>
      <c r="Q176" s="114" t="s">
        <v>188</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465</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188</v>
      </c>
      <c r="N177" s="114">
        <v>0.32100000000000001</v>
      </c>
      <c r="O177" s="114" t="s">
        <v>188</v>
      </c>
      <c r="P177" s="114">
        <v>-7.5600000000000001E-2</v>
      </c>
      <c r="Q177" s="114" t="s">
        <v>188</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466</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188</v>
      </c>
      <c r="N178" s="114">
        <v>0.32229999999999998</v>
      </c>
      <c r="O178" s="114" t="s">
        <v>188</v>
      </c>
      <c r="P178" s="114">
        <v>-9.4200000000000006E-2</v>
      </c>
      <c r="Q178" s="114" t="s">
        <v>188</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467</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188</v>
      </c>
      <c r="N179" s="114">
        <v>0.3145</v>
      </c>
      <c r="O179" s="114" t="s">
        <v>188</v>
      </c>
      <c r="P179" s="114">
        <v>-7.4999999999999997E-2</v>
      </c>
      <c r="Q179" s="114" t="s">
        <v>188</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468</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188</v>
      </c>
      <c r="N180" s="114">
        <v>0.27079999999999999</v>
      </c>
      <c r="O180" s="114" t="s">
        <v>188</v>
      </c>
      <c r="P180" s="114">
        <v>-6.4699999999999994E-2</v>
      </c>
      <c r="Q180" s="114" t="s">
        <v>188</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469</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188</v>
      </c>
      <c r="N181" s="114">
        <v>0.31280000000000002</v>
      </c>
      <c r="O181" s="114" t="s">
        <v>188</v>
      </c>
      <c r="P181" s="114">
        <v>-7.8799999999999995E-2</v>
      </c>
      <c r="Q181" s="114" t="s">
        <v>188</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470</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188</v>
      </c>
      <c r="N182" s="114">
        <v>0.35589999999999999</v>
      </c>
      <c r="O182" s="114" t="s">
        <v>188</v>
      </c>
      <c r="P182" s="114">
        <v>-7.6700000000000004E-2</v>
      </c>
      <c r="Q182" s="114" t="s">
        <v>188</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471</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188</v>
      </c>
      <c r="N183" s="114">
        <v>0.36909999999999998</v>
      </c>
      <c r="O183" s="114" t="s">
        <v>188</v>
      </c>
      <c r="P183" s="114">
        <v>-8.5599999999999996E-2</v>
      </c>
      <c r="Q183" s="114" t="s">
        <v>188</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472</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188</v>
      </c>
      <c r="N184" s="114">
        <v>0.33789999999999998</v>
      </c>
      <c r="O184" s="114" t="s">
        <v>188</v>
      </c>
      <c r="P184" s="114">
        <v>-7.0599999999999996E-2</v>
      </c>
      <c r="Q184" s="114" t="s">
        <v>188</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473</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188</v>
      </c>
      <c r="N185" s="114">
        <v>0.3846</v>
      </c>
      <c r="O185" s="114" t="s">
        <v>188</v>
      </c>
      <c r="P185" s="114">
        <v>-7.85E-2</v>
      </c>
      <c r="Q185" s="114" t="s">
        <v>188</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474</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188</v>
      </c>
      <c r="N186" s="114">
        <v>0.3851</v>
      </c>
      <c r="O186" s="114" t="s">
        <v>188</v>
      </c>
      <c r="P186" s="114">
        <v>-7.7899999999999997E-2</v>
      </c>
      <c r="Q186" s="114" t="s">
        <v>188</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475</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188</v>
      </c>
      <c r="N187" s="114">
        <v>0.35859999999999997</v>
      </c>
      <c r="O187" s="114" t="s">
        <v>188</v>
      </c>
      <c r="P187" s="114">
        <v>-8.4000000000000005E-2</v>
      </c>
      <c r="Q187" s="114" t="s">
        <v>188</v>
      </c>
      <c r="R187" s="114">
        <v>12.299799999999999</v>
      </c>
      <c r="S187" s="114">
        <v>7.9593999999999996</v>
      </c>
      <c r="T187" s="114">
        <v>1.1921999999999999</v>
      </c>
      <c r="U187" s="114">
        <v>1.4215</v>
      </c>
      <c r="V187" s="149">
        <v>31.125599999999999</v>
      </c>
      <c r="W187" s="114">
        <v>7.9147999999999996</v>
      </c>
      <c r="X187" s="114">
        <v>2.8973</v>
      </c>
      <c r="Y187" s="114">
        <v>20.681100000000001</v>
      </c>
      <c r="AB187" s="193"/>
    </row>
    <row r="188" spans="1:28" ht="20.25" customHeight="1" x14ac:dyDescent="0.35">
      <c r="A188" s="100" t="s">
        <v>476</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188</v>
      </c>
      <c r="N188" s="114">
        <v>0.66320000000000001</v>
      </c>
      <c r="O188" s="114" t="s">
        <v>188</v>
      </c>
      <c r="P188" s="114">
        <v>-7.7600000000000002E-2</v>
      </c>
      <c r="Q188" s="114" t="s">
        <v>188</v>
      </c>
      <c r="R188" s="114">
        <v>13.136900000000001</v>
      </c>
      <c r="S188" s="114">
        <v>7.976</v>
      </c>
      <c r="T188" s="114">
        <v>1.4095</v>
      </c>
      <c r="U188" s="114">
        <v>1.4016999999999999</v>
      </c>
      <c r="V188" s="149">
        <v>31.737200000000001</v>
      </c>
      <c r="W188" s="114">
        <v>8.5927000000000007</v>
      </c>
      <c r="X188" s="114">
        <v>3.0695000000000001</v>
      </c>
      <c r="Y188" s="114">
        <v>20.411000000000001</v>
      </c>
      <c r="AB188" s="193"/>
    </row>
    <row r="189" spans="1:28" ht="20.25" customHeight="1" x14ac:dyDescent="0.35">
      <c r="A189" s="100" t="s">
        <v>477</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188</v>
      </c>
      <c r="N189" s="114">
        <v>0.57289999999999996</v>
      </c>
      <c r="O189" s="114" t="s">
        <v>188</v>
      </c>
      <c r="P189" s="114">
        <v>-8.8599999999999998E-2</v>
      </c>
      <c r="Q189" s="114" t="s">
        <v>188</v>
      </c>
      <c r="R189" s="114">
        <v>14.4473</v>
      </c>
      <c r="S189" s="114">
        <v>7.8052000000000001</v>
      </c>
      <c r="T189" s="114">
        <v>-0.5232</v>
      </c>
      <c r="U189" s="114">
        <v>1.4379</v>
      </c>
      <c r="V189" s="149">
        <v>30.590900000000001</v>
      </c>
      <c r="W189" s="114">
        <v>8.1205999999999996</v>
      </c>
      <c r="X189" s="114">
        <v>2.504</v>
      </c>
      <c r="Y189" s="114">
        <v>21.644200000000001</v>
      </c>
      <c r="AB189" s="193"/>
    </row>
    <row r="190" spans="1:28" ht="20.25" customHeight="1" x14ac:dyDescent="0.35">
      <c r="A190" s="100" t="s">
        <v>478</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188</v>
      </c>
      <c r="N190" s="114">
        <v>0.35499999999999998</v>
      </c>
      <c r="O190" s="114" t="s">
        <v>188</v>
      </c>
      <c r="P190" s="114">
        <v>-9.06E-2</v>
      </c>
      <c r="Q190" s="114" t="s">
        <v>188</v>
      </c>
      <c r="R190" s="114">
        <v>13.808400000000001</v>
      </c>
      <c r="S190" s="114">
        <v>7.1631</v>
      </c>
      <c r="T190" s="114">
        <v>1.1013999999999999</v>
      </c>
      <c r="U190" s="114">
        <v>1.3007</v>
      </c>
      <c r="V190" s="149">
        <v>29.247699999999998</v>
      </c>
      <c r="W190" s="114">
        <v>6.3403</v>
      </c>
      <c r="X190" s="114">
        <v>1.8582000000000001</v>
      </c>
      <c r="Y190" s="114">
        <v>20.596</v>
      </c>
      <c r="AB190" s="193"/>
    </row>
    <row r="191" spans="1:28" ht="20.25" customHeight="1" x14ac:dyDescent="0.35">
      <c r="A191" s="100" t="s">
        <v>479</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188</v>
      </c>
      <c r="N191" s="114">
        <v>0.26519999999999999</v>
      </c>
      <c r="O191" s="114" t="s">
        <v>188</v>
      </c>
      <c r="P191" s="114">
        <v>-8.4199999999999997E-2</v>
      </c>
      <c r="Q191" s="114" t="s">
        <v>188</v>
      </c>
      <c r="R191" s="114">
        <v>11.5944</v>
      </c>
      <c r="S191" s="114">
        <v>6.4158999999999997</v>
      </c>
      <c r="T191" s="114">
        <v>1.0628</v>
      </c>
      <c r="U191" s="114">
        <v>1.4279999999999999</v>
      </c>
      <c r="V191" s="149">
        <v>27.380800000000001</v>
      </c>
      <c r="W191" s="114">
        <v>7.2610999999999999</v>
      </c>
      <c r="X191" s="114">
        <v>1.6339999999999999</v>
      </c>
      <c r="Y191" s="114">
        <v>17.713000000000001</v>
      </c>
      <c r="AB191" s="193"/>
    </row>
    <row r="192" spans="1:28" ht="20.25" customHeight="1" x14ac:dyDescent="0.35">
      <c r="A192" s="100" t="s">
        <v>480</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188</v>
      </c>
      <c r="N192" s="114">
        <v>0.27960000000000002</v>
      </c>
      <c r="O192" s="114" t="s">
        <v>188</v>
      </c>
      <c r="P192" s="114">
        <v>-7.8299999999999995E-2</v>
      </c>
      <c r="Q192" s="114" t="s">
        <v>188</v>
      </c>
      <c r="R192" s="114">
        <v>10.0794</v>
      </c>
      <c r="S192" s="114">
        <v>7.5831</v>
      </c>
      <c r="T192" s="114">
        <v>1.1117999999999999</v>
      </c>
      <c r="U192" s="114">
        <v>1.4078999999999999</v>
      </c>
      <c r="V192" s="149">
        <v>27.057600000000001</v>
      </c>
      <c r="W192" s="114">
        <v>7.2645999999999997</v>
      </c>
      <c r="X192" s="114">
        <v>1.5317000000000001</v>
      </c>
      <c r="Y192" s="114">
        <v>17.351500000000001</v>
      </c>
      <c r="AB192" s="193"/>
    </row>
    <row r="193" spans="1:28" ht="20.25" customHeight="1" x14ac:dyDescent="0.35">
      <c r="A193" s="100" t="s">
        <v>481</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188</v>
      </c>
      <c r="N193" s="114">
        <v>0.26779999999999998</v>
      </c>
      <c r="O193" s="114" t="s">
        <v>188</v>
      </c>
      <c r="P193" s="114">
        <v>-8.1799999999999998E-2</v>
      </c>
      <c r="Q193" s="114" t="s">
        <v>188</v>
      </c>
      <c r="R193" s="114">
        <v>8.4273000000000007</v>
      </c>
      <c r="S193" s="114">
        <v>7.4093</v>
      </c>
      <c r="T193" s="114">
        <v>0.94840000000000002</v>
      </c>
      <c r="U193" s="114">
        <v>1.2912999999999999</v>
      </c>
      <c r="V193" s="149">
        <v>24.7455</v>
      </c>
      <c r="W193" s="114">
        <v>7.056</v>
      </c>
      <c r="X193" s="114">
        <v>1.5891</v>
      </c>
      <c r="Y193" s="114">
        <v>15.531599999999999</v>
      </c>
      <c r="AB193" s="193"/>
    </row>
    <row r="194" spans="1:28" ht="20.25" customHeight="1" x14ac:dyDescent="0.35">
      <c r="A194" s="100" t="s">
        <v>482</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188</v>
      </c>
      <c r="N194" s="114">
        <v>0.36580000000000001</v>
      </c>
      <c r="O194" s="114" t="s">
        <v>188</v>
      </c>
      <c r="P194" s="114">
        <v>-8.5199999999999998E-2</v>
      </c>
      <c r="Q194" s="114" t="s">
        <v>188</v>
      </c>
      <c r="R194" s="114">
        <v>9.1412999999999993</v>
      </c>
      <c r="S194" s="114">
        <v>7.4386999999999999</v>
      </c>
      <c r="T194" s="114">
        <v>1.3692</v>
      </c>
      <c r="U194" s="114">
        <v>1.2959000000000001</v>
      </c>
      <c r="V194" s="149">
        <v>25.400700000000001</v>
      </c>
      <c r="W194" s="114">
        <v>6.6486999999999998</v>
      </c>
      <c r="X194" s="114">
        <v>1.5019</v>
      </c>
      <c r="Y194" s="114">
        <v>16.1721</v>
      </c>
      <c r="AB194" s="193"/>
    </row>
    <row r="195" spans="1:28" ht="20.25" customHeight="1" x14ac:dyDescent="0.35">
      <c r="A195" s="100" t="s">
        <v>483</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188</v>
      </c>
      <c r="N195" s="114">
        <v>0.37319999999999998</v>
      </c>
      <c r="O195" s="114" t="s">
        <v>188</v>
      </c>
      <c r="P195" s="114">
        <v>-8.2600000000000007E-2</v>
      </c>
      <c r="Q195" s="114" t="s">
        <v>188</v>
      </c>
      <c r="R195" s="114">
        <v>8.9253</v>
      </c>
      <c r="S195" s="114">
        <v>6.7271000000000001</v>
      </c>
      <c r="T195" s="114">
        <v>1.2891999999999999</v>
      </c>
      <c r="U195" s="114">
        <v>1.2949999999999999</v>
      </c>
      <c r="V195" s="149">
        <v>25.301200000000001</v>
      </c>
      <c r="W195" s="114">
        <v>7.5621</v>
      </c>
      <c r="X195" s="114">
        <v>1.6072</v>
      </c>
      <c r="Y195" s="114">
        <v>15.237500000000001</v>
      </c>
      <c r="AB195" s="193"/>
    </row>
    <row r="196" spans="1:28" ht="20.25" customHeight="1" x14ac:dyDescent="0.35">
      <c r="A196" s="100" t="s">
        <v>484</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188</v>
      </c>
      <c r="N196" s="114">
        <v>0.51970000000000005</v>
      </c>
      <c r="O196" s="114" t="s">
        <v>188</v>
      </c>
      <c r="P196" s="114">
        <v>-8.09E-2</v>
      </c>
      <c r="Q196" s="114" t="s">
        <v>188</v>
      </c>
      <c r="R196" s="114">
        <v>10.385400000000001</v>
      </c>
      <c r="S196" s="114">
        <v>5.0019</v>
      </c>
      <c r="T196" s="114">
        <v>1.3982000000000001</v>
      </c>
      <c r="U196" s="114">
        <v>1.2956000000000001</v>
      </c>
      <c r="V196" s="149">
        <v>25.422000000000001</v>
      </c>
      <c r="W196" s="114">
        <v>7.9829999999999997</v>
      </c>
      <c r="X196" s="114">
        <v>2.7071999999999998</v>
      </c>
      <c r="Y196" s="114">
        <v>14.8262</v>
      </c>
      <c r="AB196" s="193"/>
    </row>
    <row r="197" spans="1:28" ht="20.25" customHeight="1" x14ac:dyDescent="0.35">
      <c r="A197" s="100" t="s">
        <v>485</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188</v>
      </c>
      <c r="N197" s="114">
        <v>0.55940000000000001</v>
      </c>
      <c r="O197" s="114" t="s">
        <v>188</v>
      </c>
      <c r="P197" s="114">
        <v>-8.9599999999999999E-2</v>
      </c>
      <c r="Q197" s="114" t="s">
        <v>188</v>
      </c>
      <c r="R197" s="114">
        <v>13.0459</v>
      </c>
      <c r="S197" s="114">
        <v>6.9603000000000002</v>
      </c>
      <c r="T197" s="114">
        <v>0.65080000000000005</v>
      </c>
      <c r="U197" s="114">
        <v>1.3485</v>
      </c>
      <c r="V197" s="149">
        <v>28.5139</v>
      </c>
      <c r="W197" s="114">
        <v>7.1948999999999996</v>
      </c>
      <c r="X197" s="114">
        <v>2.2953000000000001</v>
      </c>
      <c r="Y197" s="114">
        <v>19.409300000000002</v>
      </c>
      <c r="AB197" s="193"/>
    </row>
    <row r="198" spans="1:28" ht="20.25" customHeight="1" x14ac:dyDescent="0.35">
      <c r="A198" s="100" t="s">
        <v>486</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188</v>
      </c>
      <c r="N198" s="114">
        <v>0.64159999999999995</v>
      </c>
      <c r="O198" s="114" t="s">
        <v>188</v>
      </c>
      <c r="P198" s="114">
        <v>-9.0800000000000006E-2</v>
      </c>
      <c r="Q198" s="114" t="s">
        <v>188</v>
      </c>
      <c r="R198" s="114">
        <v>13.387700000000001</v>
      </c>
      <c r="S198" s="114">
        <v>7.0358999999999998</v>
      </c>
      <c r="T198" s="114">
        <v>1.0888</v>
      </c>
      <c r="U198" s="114">
        <v>1.3823000000000001</v>
      </c>
      <c r="V198" s="149">
        <v>29.648800000000001</v>
      </c>
      <c r="W198" s="114">
        <v>7.5247999999999999</v>
      </c>
      <c r="X198" s="114">
        <v>3.0042</v>
      </c>
      <c r="Y198" s="114">
        <v>19.7438</v>
      </c>
      <c r="AB198" s="193"/>
    </row>
    <row r="199" spans="1:28" ht="20.25" customHeight="1" x14ac:dyDescent="0.35">
      <c r="A199" s="100" t="s">
        <v>487</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188</v>
      </c>
      <c r="N199" s="114">
        <v>0.63580000000000003</v>
      </c>
      <c r="O199" s="114" t="s">
        <v>188</v>
      </c>
      <c r="P199" s="114">
        <v>-9.1300000000000006E-2</v>
      </c>
      <c r="Q199" s="114" t="s">
        <v>188</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193"/>
    </row>
    <row r="200" spans="1:28" ht="20.25" customHeight="1" x14ac:dyDescent="0.35">
      <c r="A200" s="100" t="s">
        <v>488</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188</v>
      </c>
      <c r="N200" s="114">
        <v>0.61880000000000002</v>
      </c>
      <c r="O200" s="114">
        <v>4.1799999999999997E-2</v>
      </c>
      <c r="P200" s="114">
        <v>-8.2600000000000007E-2</v>
      </c>
      <c r="Q200" s="114" t="s">
        <v>188</v>
      </c>
      <c r="R200" s="114">
        <v>14.4474</v>
      </c>
      <c r="S200" s="114">
        <v>7.3273000000000001</v>
      </c>
      <c r="T200" s="114">
        <v>0.83530000000000004</v>
      </c>
      <c r="U200" s="114">
        <v>1.103</v>
      </c>
      <c r="V200" s="149">
        <v>32.426099999999998</v>
      </c>
      <c r="W200" s="114">
        <v>9.4144000000000005</v>
      </c>
      <c r="X200" s="114">
        <v>3.1208999999999998</v>
      </c>
      <c r="Y200" s="114">
        <v>21.114100000000001</v>
      </c>
      <c r="AB200" s="193"/>
    </row>
    <row r="201" spans="1:28" ht="20.25" customHeight="1" x14ac:dyDescent="0.35">
      <c r="A201" s="100" t="s">
        <v>489</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188</v>
      </c>
      <c r="N201" s="114">
        <v>0.51270000000000004</v>
      </c>
      <c r="O201" s="114">
        <v>3.7900000000000003E-2</v>
      </c>
      <c r="P201" s="114">
        <v>-8.5400000000000004E-2</v>
      </c>
      <c r="Q201" s="114" t="s">
        <v>188</v>
      </c>
      <c r="R201" s="114">
        <v>12.9537</v>
      </c>
      <c r="S201" s="114">
        <v>7.5614999999999997</v>
      </c>
      <c r="T201" s="114">
        <v>0.78939999999999999</v>
      </c>
      <c r="U201" s="114">
        <v>0.99890000000000001</v>
      </c>
      <c r="V201" s="149">
        <v>29.3917</v>
      </c>
      <c r="W201" s="114">
        <v>7.6863000000000001</v>
      </c>
      <c r="X201" s="114">
        <v>2.6080999999999999</v>
      </c>
      <c r="Y201" s="114">
        <v>19.964600000000001</v>
      </c>
      <c r="AB201" s="193"/>
    </row>
    <row r="202" spans="1:28" ht="20.25" customHeight="1" x14ac:dyDescent="0.35">
      <c r="A202" s="100" t="s">
        <v>490</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188</v>
      </c>
      <c r="N202" s="114">
        <v>0.68140000000000001</v>
      </c>
      <c r="O202" s="114">
        <v>3.9899999999999998E-2</v>
      </c>
      <c r="P202" s="114">
        <v>-0.10100000000000001</v>
      </c>
      <c r="Q202" s="114" t="s">
        <v>188</v>
      </c>
      <c r="R202" s="114">
        <v>14.1221</v>
      </c>
      <c r="S202" s="114">
        <v>8.0731999999999999</v>
      </c>
      <c r="T202" s="114">
        <v>1.1892</v>
      </c>
      <c r="U202" s="114">
        <v>1.0669</v>
      </c>
      <c r="V202" s="149">
        <v>31.743600000000001</v>
      </c>
      <c r="W202" s="114">
        <v>8.0747999999999998</v>
      </c>
      <c r="X202" s="114">
        <v>2.8382999999999998</v>
      </c>
      <c r="Y202" s="114">
        <v>21.4739</v>
      </c>
      <c r="AB202" s="193"/>
    </row>
    <row r="203" spans="1:28" ht="20.25" customHeight="1" x14ac:dyDescent="0.35">
      <c r="A203" s="100" t="s">
        <v>491</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188</v>
      </c>
      <c r="N203" s="114">
        <v>0.85589999999999999</v>
      </c>
      <c r="O203" s="114">
        <v>3.73E-2</v>
      </c>
      <c r="P203" s="114">
        <v>-8.6199999999999999E-2</v>
      </c>
      <c r="Q203" s="114" t="s">
        <v>188</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193"/>
    </row>
    <row r="204" spans="1:28" ht="20.25" customHeight="1" x14ac:dyDescent="0.35">
      <c r="A204" s="100" t="s">
        <v>492</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188</v>
      </c>
      <c r="N204" s="114">
        <v>0.96299999999999997</v>
      </c>
      <c r="O204" s="114">
        <v>3.8199999999999998E-2</v>
      </c>
      <c r="P204" s="114">
        <v>-8.6300000000000002E-2</v>
      </c>
      <c r="Q204" s="114" t="s">
        <v>188</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193"/>
    </row>
    <row r="205" spans="1:28" ht="20.25" customHeight="1" x14ac:dyDescent="0.35">
      <c r="A205" s="100" t="s">
        <v>493</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188</v>
      </c>
      <c r="N205" s="114">
        <v>0.74150000000000005</v>
      </c>
      <c r="O205" s="114">
        <v>3.3300000000000003E-2</v>
      </c>
      <c r="P205" s="114">
        <v>-8.5400000000000004E-2</v>
      </c>
      <c r="Q205" s="114" t="s">
        <v>188</v>
      </c>
      <c r="R205" s="114">
        <v>8.1891999999999996</v>
      </c>
      <c r="S205" s="114">
        <v>7.68</v>
      </c>
      <c r="T205" s="114">
        <v>1.1581999999999999</v>
      </c>
      <c r="U205" s="114">
        <v>1.0598000000000001</v>
      </c>
      <c r="V205" s="149">
        <v>23.956099999999999</v>
      </c>
      <c r="W205" s="114">
        <v>6.6958000000000002</v>
      </c>
      <c r="X205" s="114">
        <v>2.2907999999999999</v>
      </c>
      <c r="Y205" s="114">
        <v>15.0944</v>
      </c>
      <c r="AB205" s="193"/>
    </row>
    <row r="206" spans="1:28" ht="20.25" customHeight="1" x14ac:dyDescent="0.35">
      <c r="A206" s="100" t="s">
        <v>494</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188</v>
      </c>
      <c r="N206" s="114">
        <v>0.85809999999999997</v>
      </c>
      <c r="O206" s="114">
        <v>4.1000000000000002E-2</v>
      </c>
      <c r="P206" s="114">
        <v>-8.09E-2</v>
      </c>
      <c r="Q206" s="114" t="s">
        <v>188</v>
      </c>
      <c r="R206" s="114">
        <v>8.7103000000000002</v>
      </c>
      <c r="S206" s="114">
        <v>6.7926000000000002</v>
      </c>
      <c r="T206" s="114">
        <v>1.7657</v>
      </c>
      <c r="U206" s="114">
        <v>1.0641</v>
      </c>
      <c r="V206" s="149">
        <v>25.022200000000002</v>
      </c>
      <c r="W206" s="114">
        <v>7.6285999999999996</v>
      </c>
      <c r="X206" s="114">
        <v>1.9225000000000001</v>
      </c>
      <c r="Y206" s="114">
        <v>14.6038</v>
      </c>
      <c r="AB206" s="193"/>
    </row>
    <row r="207" spans="1:28" ht="20.25" customHeight="1" x14ac:dyDescent="0.35">
      <c r="A207" s="100" t="s">
        <v>495</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188</v>
      </c>
      <c r="N207" s="114">
        <v>0.55610000000000004</v>
      </c>
      <c r="O207" s="114">
        <v>4.2000000000000003E-2</v>
      </c>
      <c r="P207" s="114">
        <v>-8.8300000000000003E-2</v>
      </c>
      <c r="Q207" s="114" t="s">
        <v>188</v>
      </c>
      <c r="R207" s="114">
        <v>8.9733999999999998</v>
      </c>
      <c r="S207" s="114">
        <v>5.3723999999999998</v>
      </c>
      <c r="T207" s="114">
        <v>1.5121</v>
      </c>
      <c r="U207" s="114">
        <v>1.0532999999999999</v>
      </c>
      <c r="V207" s="149">
        <v>24.533300000000001</v>
      </c>
      <c r="W207" s="114">
        <v>8.2665000000000006</v>
      </c>
      <c r="X207" s="114">
        <v>2.0442999999999998</v>
      </c>
      <c r="Y207" s="114">
        <v>13.7477</v>
      </c>
      <c r="AB207" s="193"/>
    </row>
    <row r="208" spans="1:28" ht="20.25" customHeight="1" x14ac:dyDescent="0.35">
      <c r="A208" s="100" t="s">
        <v>496</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188</v>
      </c>
      <c r="N208" s="114">
        <v>0.59130000000000005</v>
      </c>
      <c r="O208" s="114">
        <v>0.04</v>
      </c>
      <c r="P208" s="114">
        <v>-8.7800000000000003E-2</v>
      </c>
      <c r="Q208" s="114" t="s">
        <v>188</v>
      </c>
      <c r="R208" s="114">
        <v>9.8682999999999996</v>
      </c>
      <c r="S208" s="114">
        <v>6.0250000000000004</v>
      </c>
      <c r="T208" s="114">
        <v>1.3757999999999999</v>
      </c>
      <c r="U208" s="114">
        <v>1.0938000000000001</v>
      </c>
      <c r="V208" s="149">
        <v>25.2805</v>
      </c>
      <c r="W208" s="114">
        <v>7.5967000000000002</v>
      </c>
      <c r="X208" s="114">
        <v>2.5508999999999999</v>
      </c>
      <c r="Y208" s="114">
        <v>15.262</v>
      </c>
      <c r="AB208" s="193"/>
    </row>
    <row r="209" spans="1:28" ht="20.25" customHeight="1" x14ac:dyDescent="0.35">
      <c r="A209" s="100" t="s">
        <v>497</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188</v>
      </c>
      <c r="N209" s="114">
        <v>0.66039999999999999</v>
      </c>
      <c r="O209" s="114">
        <v>4.1799999999999997E-2</v>
      </c>
      <c r="P209" s="114">
        <v>-7.8700000000000006E-2</v>
      </c>
      <c r="Q209" s="114" t="s">
        <v>188</v>
      </c>
      <c r="R209" s="114">
        <v>10.956</v>
      </c>
      <c r="S209" s="114">
        <v>5.6913999999999998</v>
      </c>
      <c r="T209" s="114">
        <v>1.1736</v>
      </c>
      <c r="U209" s="114">
        <v>1.2255</v>
      </c>
      <c r="V209" s="149">
        <v>27.5229</v>
      </c>
      <c r="W209" s="114">
        <v>9.2155000000000005</v>
      </c>
      <c r="X209" s="114">
        <v>3.8132000000000001</v>
      </c>
      <c r="Y209" s="114">
        <v>15.9451</v>
      </c>
      <c r="AB209" s="193"/>
    </row>
    <row r="210" spans="1:28" ht="20.25" customHeight="1" x14ac:dyDescent="0.35">
      <c r="A210" s="100" t="s">
        <v>498</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188</v>
      </c>
      <c r="N210" s="114">
        <v>0.60899999999999999</v>
      </c>
      <c r="O210" s="114">
        <v>3.6799999999999999E-2</v>
      </c>
      <c r="P210" s="114">
        <v>-8.5400000000000004E-2</v>
      </c>
      <c r="Q210" s="114" t="s">
        <v>188</v>
      </c>
      <c r="R210" s="114">
        <v>11.3301</v>
      </c>
      <c r="S210" s="114">
        <v>7.5382999999999996</v>
      </c>
      <c r="T210" s="114">
        <v>1.3078000000000001</v>
      </c>
      <c r="U210" s="114">
        <v>1.3092999999999999</v>
      </c>
      <c r="V210" s="149">
        <v>29.456900000000001</v>
      </c>
      <c r="W210" s="114">
        <v>8.6659000000000006</v>
      </c>
      <c r="X210" s="114">
        <v>3.4154</v>
      </c>
      <c r="Y210" s="114">
        <v>18.2226</v>
      </c>
      <c r="AB210" s="193"/>
    </row>
    <row r="211" spans="1:28" ht="20.25" customHeight="1" x14ac:dyDescent="0.35">
      <c r="A211" s="100" t="s">
        <v>499</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188</v>
      </c>
      <c r="N211" s="114">
        <v>0.63829999999999998</v>
      </c>
      <c r="O211" s="114">
        <v>3.9699999999999999E-2</v>
      </c>
      <c r="P211" s="114">
        <v>-8.7800000000000003E-2</v>
      </c>
      <c r="Q211" s="114" t="s">
        <v>188</v>
      </c>
      <c r="R211" s="114">
        <v>11.708600000000001</v>
      </c>
      <c r="S211" s="114">
        <v>6.1490999999999998</v>
      </c>
      <c r="T211" s="114">
        <v>0.91810000000000003</v>
      </c>
      <c r="U211" s="114">
        <v>1.3546</v>
      </c>
      <c r="V211" s="149">
        <v>30.041</v>
      </c>
      <c r="W211" s="114">
        <v>10.6366</v>
      </c>
      <c r="X211" s="114">
        <v>4.7908999999999997</v>
      </c>
      <c r="Y211" s="114">
        <v>17.1798</v>
      </c>
      <c r="AB211" s="193"/>
    </row>
    <row r="212" spans="1:28" ht="20.25" customHeight="1" x14ac:dyDescent="0.35">
      <c r="A212" s="100" t="s">
        <v>500</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188</v>
      </c>
      <c r="N212" s="114">
        <v>0.65500000000000003</v>
      </c>
      <c r="O212" s="114">
        <v>0.04</v>
      </c>
      <c r="P212" s="114">
        <v>-9.4799999999999995E-2</v>
      </c>
      <c r="Q212" s="114" t="s">
        <v>188</v>
      </c>
      <c r="R212" s="114">
        <v>12.538</v>
      </c>
      <c r="S212" s="114">
        <v>6.2030000000000003</v>
      </c>
      <c r="T212" s="114">
        <v>1.7859</v>
      </c>
      <c r="U212" s="114">
        <v>1.3520000000000001</v>
      </c>
      <c r="V212" s="149">
        <v>31.1402</v>
      </c>
      <c r="W212" s="114">
        <v>10.011100000000001</v>
      </c>
      <c r="X212" s="114">
        <v>4.4680999999999997</v>
      </c>
      <c r="Y212" s="114">
        <v>18.045999999999999</v>
      </c>
      <c r="AB212" s="193"/>
    </row>
    <row r="213" spans="1:28" ht="20.25" customHeight="1" x14ac:dyDescent="0.35">
      <c r="A213" s="100" t="s">
        <v>501</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188</v>
      </c>
      <c r="N213" s="114">
        <v>0.52059999999999995</v>
      </c>
      <c r="O213" s="114">
        <v>3.4200000000000001E-2</v>
      </c>
      <c r="P213" s="114">
        <v>-8.5699999999999998E-2</v>
      </c>
      <c r="Q213" s="114" t="s">
        <v>188</v>
      </c>
      <c r="R213" s="114">
        <v>10.8201</v>
      </c>
      <c r="S213" s="114">
        <v>5.5244999999999997</v>
      </c>
      <c r="T213" s="114">
        <v>1.6576</v>
      </c>
      <c r="U213" s="114">
        <v>1.2048000000000001</v>
      </c>
      <c r="V213" s="149">
        <v>27.8169</v>
      </c>
      <c r="W213" s="114">
        <v>9.2162000000000006</v>
      </c>
      <c r="X213" s="114">
        <v>4.5693999999999999</v>
      </c>
      <c r="Y213" s="114">
        <v>15.7898</v>
      </c>
      <c r="AB213" s="193"/>
    </row>
    <row r="214" spans="1:28" ht="20.25" customHeight="1" x14ac:dyDescent="0.35">
      <c r="A214" s="100" t="s">
        <v>502</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188</v>
      </c>
      <c r="N214" s="114">
        <v>0.77839999999999998</v>
      </c>
      <c r="O214" s="114">
        <v>3.9E-2</v>
      </c>
      <c r="P214" s="114">
        <v>-8.1299999999999997E-2</v>
      </c>
      <c r="Q214" s="114" t="s">
        <v>188</v>
      </c>
      <c r="R214" s="114">
        <v>11.7165</v>
      </c>
      <c r="S214" s="114">
        <v>6.3825000000000003</v>
      </c>
      <c r="T214" s="114">
        <v>1.4487000000000001</v>
      </c>
      <c r="U214" s="114">
        <v>1.2604</v>
      </c>
      <c r="V214" s="149">
        <v>28.815200000000001</v>
      </c>
      <c r="W214" s="114">
        <v>8.8667999999999996</v>
      </c>
      <c r="X214" s="114">
        <v>4.0457999999999998</v>
      </c>
      <c r="Y214" s="114">
        <v>17.281600000000001</v>
      </c>
      <c r="AB214" s="193"/>
    </row>
    <row r="215" spans="1:28" ht="20.25" customHeight="1" x14ac:dyDescent="0.35">
      <c r="A215" s="100" t="s">
        <v>503</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188</v>
      </c>
      <c r="N215" s="114">
        <v>0.80549999999999999</v>
      </c>
      <c r="O215" s="114">
        <v>3.6200000000000003E-2</v>
      </c>
      <c r="P215" s="114">
        <v>-8.0299999999999996E-2</v>
      </c>
      <c r="Q215" s="114" t="s">
        <v>188</v>
      </c>
      <c r="R215" s="114">
        <v>10.0497</v>
      </c>
      <c r="S215" s="114">
        <v>5.0564</v>
      </c>
      <c r="T215" s="114">
        <v>1.7634000000000001</v>
      </c>
      <c r="U215" s="114">
        <v>1.2826</v>
      </c>
      <c r="V215" s="149">
        <v>25.5077</v>
      </c>
      <c r="W215" s="114">
        <v>8.2415000000000003</v>
      </c>
      <c r="X215" s="114">
        <v>3.1034999999999999</v>
      </c>
      <c r="Y215" s="114">
        <v>14.2644</v>
      </c>
      <c r="AB215" s="193"/>
    </row>
    <row r="216" spans="1:28" ht="20.25" customHeight="1" x14ac:dyDescent="0.35">
      <c r="A216" s="100" t="s">
        <v>504</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188</v>
      </c>
      <c r="N216" s="114">
        <v>0.85129999999999995</v>
      </c>
      <c r="O216" s="114">
        <v>3.7999999999999999E-2</v>
      </c>
      <c r="P216" s="114">
        <v>-8.5000000000000006E-2</v>
      </c>
      <c r="Q216" s="114" t="s">
        <v>188</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193"/>
    </row>
    <row r="217" spans="1:28" ht="20.25" customHeight="1" x14ac:dyDescent="0.35">
      <c r="A217" s="100" t="s">
        <v>505</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188</v>
      </c>
      <c r="N217" s="114">
        <v>1.0403</v>
      </c>
      <c r="O217" s="114">
        <v>3.61E-2</v>
      </c>
      <c r="P217" s="114">
        <v>-8.3900000000000002E-2</v>
      </c>
      <c r="Q217" s="114" t="s">
        <v>188</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193"/>
    </row>
    <row r="218" spans="1:28" ht="20.25" customHeight="1" x14ac:dyDescent="0.35">
      <c r="A218" s="100" t="s">
        <v>506</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188</v>
      </c>
      <c r="N218" s="114">
        <v>1.0101</v>
      </c>
      <c r="O218" s="114">
        <v>4.4699999999999997E-2</v>
      </c>
      <c r="P218" s="114">
        <v>-8.2600000000000007E-2</v>
      </c>
      <c r="Q218" s="114" t="s">
        <v>188</v>
      </c>
      <c r="R218" s="114">
        <v>5.0000999999999998</v>
      </c>
      <c r="S218" s="114">
        <v>9.4324999999999992</v>
      </c>
      <c r="T218" s="114">
        <v>1.9384999999999999</v>
      </c>
      <c r="U218" s="114">
        <v>1.228</v>
      </c>
      <c r="V218" s="149">
        <v>24.1599</v>
      </c>
      <c r="W218" s="114">
        <v>7.6536</v>
      </c>
      <c r="X218" s="114">
        <v>2.3531</v>
      </c>
      <c r="Y218" s="114">
        <v>13.377800000000001</v>
      </c>
      <c r="AB218" s="193"/>
    </row>
    <row r="219" spans="1:28" ht="20.25" customHeight="1" x14ac:dyDescent="0.35">
      <c r="A219" s="100" t="s">
        <v>507</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188</v>
      </c>
      <c r="N219" s="114">
        <v>1.0647</v>
      </c>
      <c r="O219" s="114">
        <v>4.02E-2</v>
      </c>
      <c r="P219" s="114">
        <v>-7.2800000000000004E-2</v>
      </c>
      <c r="Q219" s="114" t="s">
        <v>188</v>
      </c>
      <c r="R219" s="114">
        <v>4.9244000000000003</v>
      </c>
      <c r="S219" s="114">
        <v>8.4678000000000004</v>
      </c>
      <c r="T219" s="114">
        <v>1.9178999999999999</v>
      </c>
      <c r="U219" s="114">
        <v>1.1942999999999999</v>
      </c>
      <c r="V219" s="149">
        <v>23.5303</v>
      </c>
      <c r="W219" s="114">
        <v>8.1633999999999993</v>
      </c>
      <c r="X219" s="114">
        <v>3.4777</v>
      </c>
      <c r="Y219" s="114">
        <v>12.2872</v>
      </c>
      <c r="AB219" s="193"/>
    </row>
    <row r="220" spans="1:28" ht="20.25" customHeight="1" x14ac:dyDescent="0.35">
      <c r="A220" s="100" t="s">
        <v>508</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188</v>
      </c>
      <c r="N220" s="114">
        <v>1.0293000000000001</v>
      </c>
      <c r="O220" s="114">
        <v>4.2999999999999997E-2</v>
      </c>
      <c r="P220" s="114">
        <v>-8.0600000000000005E-2</v>
      </c>
      <c r="Q220" s="114" t="s">
        <v>188</v>
      </c>
      <c r="R220" s="114">
        <v>8.6425000000000001</v>
      </c>
      <c r="S220" s="114">
        <v>7.7766999999999999</v>
      </c>
      <c r="T220" s="114">
        <v>1.5761000000000001</v>
      </c>
      <c r="U220" s="114">
        <v>1.2656000000000001</v>
      </c>
      <c r="V220" s="149">
        <v>24.4786</v>
      </c>
      <c r="W220" s="114">
        <v>6.3276000000000003</v>
      </c>
      <c r="X220" s="114">
        <v>2.0899000000000001</v>
      </c>
      <c r="Y220" s="114">
        <v>15.3469</v>
      </c>
      <c r="AB220" s="193"/>
    </row>
    <row r="221" spans="1:28" ht="20.25" customHeight="1" x14ac:dyDescent="0.35">
      <c r="A221" s="100" t="s">
        <v>509</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188</v>
      </c>
      <c r="N221" s="114">
        <v>1.2452000000000001</v>
      </c>
      <c r="O221" s="114">
        <v>3.95E-2</v>
      </c>
      <c r="P221" s="114">
        <v>-7.7200000000000005E-2</v>
      </c>
      <c r="Q221" s="114" t="s">
        <v>188</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193"/>
    </row>
    <row r="222" spans="1:28" ht="20.25" customHeight="1" x14ac:dyDescent="0.35">
      <c r="A222" s="100" t="s">
        <v>510</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188</v>
      </c>
      <c r="N222" s="114">
        <v>1.1897</v>
      </c>
      <c r="O222" s="114">
        <v>4.1700000000000001E-2</v>
      </c>
      <c r="P222" s="114">
        <v>-9.1999999999999998E-2</v>
      </c>
      <c r="Q222" s="114" t="s">
        <v>188</v>
      </c>
      <c r="R222" s="114">
        <v>10.5151</v>
      </c>
      <c r="S222" s="114">
        <v>8.0856999999999992</v>
      </c>
      <c r="T222" s="114">
        <v>1.8672</v>
      </c>
      <c r="U222" s="114">
        <v>1.2666999999999999</v>
      </c>
      <c r="V222" s="149">
        <v>27.9922</v>
      </c>
      <c r="W222" s="114">
        <v>7.5392000000000001</v>
      </c>
      <c r="X222" s="114">
        <v>3.9255</v>
      </c>
      <c r="Y222" s="114">
        <v>17.369299999999999</v>
      </c>
      <c r="AB222" s="193"/>
    </row>
    <row r="223" spans="1:28" ht="20.25" customHeight="1" x14ac:dyDescent="0.35">
      <c r="A223" s="100" t="s">
        <v>511</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188</v>
      </c>
      <c r="N223" s="114">
        <v>1.2327999999999999</v>
      </c>
      <c r="O223" s="114">
        <v>4.2299999999999997E-2</v>
      </c>
      <c r="P223" s="114">
        <v>-9.4500000000000001E-2</v>
      </c>
      <c r="Q223" s="114" t="s">
        <v>188</v>
      </c>
      <c r="R223" s="114">
        <v>10.740600000000001</v>
      </c>
      <c r="S223" s="114">
        <v>6.5590999999999999</v>
      </c>
      <c r="T223" s="114">
        <v>1.7810999999999999</v>
      </c>
      <c r="U223" s="114">
        <v>1.3696999999999999</v>
      </c>
      <c r="V223" s="149">
        <v>30.0306</v>
      </c>
      <c r="W223" s="114">
        <v>10.907400000000001</v>
      </c>
      <c r="X223" s="114">
        <v>5.4054000000000002</v>
      </c>
      <c r="Y223" s="114">
        <v>16.0246</v>
      </c>
      <c r="AB223" s="193"/>
    </row>
    <row r="224" spans="1:28" ht="20.25" customHeight="1" x14ac:dyDescent="0.35">
      <c r="A224" s="100" t="s">
        <v>512</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188</v>
      </c>
      <c r="R224" s="114">
        <v>11.0823</v>
      </c>
      <c r="S224" s="114">
        <v>6.68</v>
      </c>
      <c r="T224" s="114">
        <v>1.6832</v>
      </c>
      <c r="U224" s="114">
        <v>1.6089</v>
      </c>
      <c r="V224" s="149">
        <v>31.544</v>
      </c>
      <c r="W224" s="114">
        <v>11.8056</v>
      </c>
      <c r="X224" s="114">
        <v>5.7941000000000003</v>
      </c>
      <c r="Y224" s="114">
        <v>16.4939</v>
      </c>
      <c r="AB224" s="193"/>
    </row>
    <row r="225" spans="1:28" ht="20.25" customHeight="1" x14ac:dyDescent="0.35">
      <c r="A225" s="100" t="s">
        <v>513</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188</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193"/>
    </row>
    <row r="226" spans="1:28" ht="20.25" customHeight="1" x14ac:dyDescent="0.35">
      <c r="A226" s="100" t="s">
        <v>514</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188</v>
      </c>
      <c r="R226" s="114">
        <v>10.6823</v>
      </c>
      <c r="S226" s="114">
        <v>6.4618000000000002</v>
      </c>
      <c r="T226" s="114">
        <v>1.7633000000000001</v>
      </c>
      <c r="U226" s="114">
        <v>1.4825999999999999</v>
      </c>
      <c r="V226" s="149">
        <v>29.288399999999999</v>
      </c>
      <c r="W226" s="114">
        <v>10.2667</v>
      </c>
      <c r="X226" s="114">
        <v>5.1104000000000003</v>
      </c>
      <c r="Y226" s="114">
        <v>15.8193</v>
      </c>
      <c r="AB226" s="193"/>
    </row>
    <row r="227" spans="1:28" ht="20.25" customHeight="1" x14ac:dyDescent="0.35">
      <c r="A227" s="100" t="s">
        <v>515</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188</v>
      </c>
      <c r="R227" s="114">
        <v>8.0298999999999996</v>
      </c>
      <c r="S227" s="114">
        <v>6.1825999999999999</v>
      </c>
      <c r="T227" s="114">
        <v>1.8925000000000001</v>
      </c>
      <c r="U227" s="114">
        <v>1.7361</v>
      </c>
      <c r="V227" s="149">
        <v>25.386500000000002</v>
      </c>
      <c r="W227" s="114">
        <v>8.8878000000000004</v>
      </c>
      <c r="X227" s="114">
        <v>3.7645</v>
      </c>
      <c r="Y227" s="114">
        <v>12.9039</v>
      </c>
      <c r="AB227" s="193"/>
    </row>
    <row r="228" spans="1:28" ht="20.25" customHeight="1" x14ac:dyDescent="0.35">
      <c r="A228" s="100" t="s">
        <v>516</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188</v>
      </c>
      <c r="R228" s="114">
        <v>5.9565999999999999</v>
      </c>
      <c r="S228" s="114">
        <v>6.6776999999999997</v>
      </c>
      <c r="T228" s="114">
        <v>1.8409</v>
      </c>
      <c r="U228" s="114">
        <v>1.7051000000000001</v>
      </c>
      <c r="V228" s="149">
        <v>24.9041</v>
      </c>
      <c r="W228" s="114">
        <v>10.029299999999999</v>
      </c>
      <c r="X228" s="114">
        <v>4.8163999999999998</v>
      </c>
      <c r="Y228" s="114">
        <v>11.3704</v>
      </c>
      <c r="AB228" s="193"/>
    </row>
    <row r="229" spans="1:28" ht="20.25" customHeight="1" x14ac:dyDescent="0.35">
      <c r="A229" s="100" t="s">
        <v>517</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188</v>
      </c>
      <c r="R229" s="114">
        <v>5.3083</v>
      </c>
      <c r="S229" s="114">
        <v>7.3556999999999997</v>
      </c>
      <c r="T229" s="114">
        <v>1.8674999999999999</v>
      </c>
      <c r="U229" s="114">
        <v>1.6057999999999999</v>
      </c>
      <c r="V229" s="149">
        <v>23.588999999999999</v>
      </c>
      <c r="W229" s="114">
        <v>8.7848000000000006</v>
      </c>
      <c r="X229" s="114">
        <v>3.7532000000000001</v>
      </c>
      <c r="Y229" s="114">
        <v>11.3729</v>
      </c>
      <c r="AB229" s="193"/>
    </row>
    <row r="230" spans="1:28" ht="20.25" customHeight="1" x14ac:dyDescent="0.35">
      <c r="A230" s="100" t="s">
        <v>518</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188</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193"/>
    </row>
    <row r="231" spans="1:28" ht="20.25" customHeight="1" x14ac:dyDescent="0.35">
      <c r="A231" s="100" t="s">
        <v>519</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188</v>
      </c>
      <c r="R231" s="114">
        <v>5.4112</v>
      </c>
      <c r="S231" s="114">
        <v>7.4771999999999998</v>
      </c>
      <c r="T231" s="114">
        <v>1.9659</v>
      </c>
      <c r="U231" s="114">
        <v>1.5523</v>
      </c>
      <c r="V231" s="149">
        <v>23.742699999999999</v>
      </c>
      <c r="W231" s="114">
        <v>8.6672999999999991</v>
      </c>
      <c r="X231" s="114">
        <v>3.7315999999999998</v>
      </c>
      <c r="Y231" s="114">
        <v>11.579800000000001</v>
      </c>
      <c r="AB231" s="193"/>
    </row>
    <row r="232" spans="1:28" ht="20.25" customHeight="1" x14ac:dyDescent="0.35">
      <c r="A232" s="100" t="s">
        <v>520</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188</v>
      </c>
      <c r="R232" s="114">
        <v>5.7411000000000003</v>
      </c>
      <c r="S232" s="114">
        <v>8.2812999999999999</v>
      </c>
      <c r="T232" s="114">
        <v>1.9352</v>
      </c>
      <c r="U232" s="114">
        <v>1.6023000000000001</v>
      </c>
      <c r="V232" s="149">
        <v>24.452400000000001</v>
      </c>
      <c r="W232" s="114">
        <v>8.2500999999999998</v>
      </c>
      <c r="X232" s="114">
        <v>3.3719999999999999</v>
      </c>
      <c r="Y232" s="114">
        <v>12.6821</v>
      </c>
      <c r="AB232" s="193"/>
    </row>
    <row r="233" spans="1:28" ht="20.25" customHeight="1" x14ac:dyDescent="0.35">
      <c r="A233" s="100" t="s">
        <v>521</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188</v>
      </c>
      <c r="R233" s="114">
        <v>8.0836000000000006</v>
      </c>
      <c r="S233" s="114">
        <v>8.0058000000000007</v>
      </c>
      <c r="T233" s="114">
        <v>1.4857</v>
      </c>
      <c r="U233" s="114">
        <v>1.5335000000000001</v>
      </c>
      <c r="V233" s="149">
        <v>26.892800000000001</v>
      </c>
      <c r="W233" s="114">
        <v>9.4192</v>
      </c>
      <c r="X233" s="114">
        <v>3.7873999999999999</v>
      </c>
      <c r="Y233" s="114">
        <v>14.480700000000001</v>
      </c>
      <c r="AB233" s="193"/>
    </row>
    <row r="234" spans="1:28" ht="20.25" customHeight="1" x14ac:dyDescent="0.35">
      <c r="A234" s="100" t="s">
        <v>522</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188</v>
      </c>
      <c r="R234" s="114">
        <v>7.3163</v>
      </c>
      <c r="S234" s="114">
        <v>7.7939999999999996</v>
      </c>
      <c r="T234" s="114">
        <v>1.4464999999999999</v>
      </c>
      <c r="U234" s="114">
        <v>1.5986</v>
      </c>
      <c r="V234" s="149">
        <v>27.9148</v>
      </c>
      <c r="W234" s="114">
        <v>11.422499999999999</v>
      </c>
      <c r="X234" s="114">
        <v>6.0368000000000004</v>
      </c>
      <c r="Y234" s="114">
        <v>13.466100000000001</v>
      </c>
      <c r="AB234" s="193"/>
    </row>
    <row r="235" spans="1:28" ht="20.25" customHeight="1" x14ac:dyDescent="0.35">
      <c r="A235" s="100" t="s">
        <v>523</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188</v>
      </c>
      <c r="R235" s="114">
        <v>6.4240000000000004</v>
      </c>
      <c r="S235" s="114">
        <v>7.1304999999999996</v>
      </c>
      <c r="T235" s="114">
        <v>1.6894</v>
      </c>
      <c r="U235" s="114">
        <v>1.5978000000000001</v>
      </c>
      <c r="V235" s="149">
        <v>28.145399999999999</v>
      </c>
      <c r="W235" s="114">
        <v>12.9453</v>
      </c>
      <c r="X235" s="114">
        <v>6.9863999999999997</v>
      </c>
      <c r="Y235" s="114">
        <v>11.922000000000001</v>
      </c>
      <c r="AB235" s="193"/>
    </row>
    <row r="236" spans="1:28" ht="20.25" customHeight="1" x14ac:dyDescent="0.35">
      <c r="A236" s="100" t="s">
        <v>524</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188</v>
      </c>
      <c r="R236" s="114">
        <v>6.6543999999999999</v>
      </c>
      <c r="S236" s="114">
        <v>10.287800000000001</v>
      </c>
      <c r="T236" s="114">
        <v>1.8191999999999999</v>
      </c>
      <c r="U236" s="114">
        <v>1.6871</v>
      </c>
      <c r="V236" s="149">
        <v>30.4513</v>
      </c>
      <c r="W236" s="114">
        <v>11.7531</v>
      </c>
      <c r="X236" s="114">
        <v>6.2157</v>
      </c>
      <c r="Y236" s="114">
        <v>15.1831</v>
      </c>
      <c r="AB236" s="193"/>
    </row>
    <row r="237" spans="1:28" ht="20.25" customHeight="1" x14ac:dyDescent="0.35">
      <c r="A237" s="100" t="s">
        <v>525</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188</v>
      </c>
      <c r="R237" s="114">
        <v>6.7077</v>
      </c>
      <c r="S237" s="114">
        <v>9.2462</v>
      </c>
      <c r="T237" s="114">
        <v>2.0303</v>
      </c>
      <c r="U237" s="114">
        <v>1.5548</v>
      </c>
      <c r="V237" s="149">
        <v>28.417400000000001</v>
      </c>
      <c r="W237" s="114">
        <v>10.4857</v>
      </c>
      <c r="X237" s="114">
        <v>5.3958000000000004</v>
      </c>
      <c r="Y237" s="114">
        <v>14.352600000000001</v>
      </c>
      <c r="AB237" s="193"/>
    </row>
    <row r="238" spans="1:28" ht="20.25" customHeight="1" x14ac:dyDescent="0.35">
      <c r="A238" s="100" t="s">
        <v>526</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188</v>
      </c>
      <c r="R238" s="114">
        <v>5.9450000000000003</v>
      </c>
      <c r="S238" s="114">
        <v>11.0589</v>
      </c>
      <c r="T238" s="114">
        <v>2.1857000000000002</v>
      </c>
      <c r="U238" s="114">
        <v>1.5669999999999999</v>
      </c>
      <c r="V238" s="149">
        <v>28.779499999999999</v>
      </c>
      <c r="W238" s="114">
        <v>9.7233000000000001</v>
      </c>
      <c r="X238" s="114">
        <v>4.6022999999999996</v>
      </c>
      <c r="Y238" s="114">
        <v>15.3042</v>
      </c>
      <c r="AB238" s="193"/>
    </row>
    <row r="239" spans="1:28" ht="20.25" customHeight="1" x14ac:dyDescent="0.35">
      <c r="A239" s="100" t="s">
        <v>527</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188</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193"/>
    </row>
    <row r="240" spans="1:28" ht="20.25" customHeight="1" x14ac:dyDescent="0.35">
      <c r="A240" s="100" t="s">
        <v>528</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188</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193"/>
    </row>
    <row r="241" spans="1:28" ht="20.25" customHeight="1" x14ac:dyDescent="0.35">
      <c r="A241" s="100" t="s">
        <v>529</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188</v>
      </c>
      <c r="R241" s="114">
        <v>2.7574000000000001</v>
      </c>
      <c r="S241" s="114">
        <v>10.089399999999999</v>
      </c>
      <c r="T241" s="114">
        <v>1.629</v>
      </c>
      <c r="U241" s="114">
        <v>1.6637999999999999</v>
      </c>
      <c r="V241" s="149">
        <v>22.9482</v>
      </c>
      <c r="W241" s="114">
        <v>8.0768000000000004</v>
      </c>
      <c r="X241" s="114">
        <v>2.8338000000000001</v>
      </c>
      <c r="Y241" s="114">
        <v>11.62</v>
      </c>
      <c r="AB241" s="193"/>
    </row>
    <row r="242" spans="1:28" ht="20.25" customHeight="1" x14ac:dyDescent="0.35">
      <c r="A242" s="100" t="s">
        <v>530</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188</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193"/>
    </row>
    <row r="243" spans="1:28" ht="20.25" customHeight="1" x14ac:dyDescent="0.35">
      <c r="A243" s="100" t="s">
        <v>531</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188</v>
      </c>
      <c r="R243" s="114">
        <v>1.5792999999999999</v>
      </c>
      <c r="S243" s="114">
        <v>9.5046999999999997</v>
      </c>
      <c r="T243" s="114">
        <v>1.8182</v>
      </c>
      <c r="U243" s="114">
        <v>1.782</v>
      </c>
      <c r="V243" s="149">
        <v>23.174199999999999</v>
      </c>
      <c r="W243" s="114">
        <v>9.4091000000000005</v>
      </c>
      <c r="X243" s="114">
        <v>3.6966999999999999</v>
      </c>
      <c r="Y243" s="114">
        <v>10.176600000000001</v>
      </c>
      <c r="AB243" s="193"/>
    </row>
    <row r="244" spans="1:28" ht="20.25" customHeight="1" x14ac:dyDescent="0.35">
      <c r="A244" s="100" t="s">
        <v>532</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188</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193"/>
    </row>
    <row r="245" spans="1:28" ht="20.25" customHeight="1" x14ac:dyDescent="0.35">
      <c r="A245" s="100" t="s">
        <v>533</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188</v>
      </c>
      <c r="R245" s="114">
        <v>3.15</v>
      </c>
      <c r="S245" s="114">
        <v>12.6416</v>
      </c>
      <c r="T245" s="114">
        <v>0.51400000000000001</v>
      </c>
      <c r="U245" s="114">
        <v>1.4893000000000001</v>
      </c>
      <c r="V245" s="149">
        <v>25.949400000000001</v>
      </c>
      <c r="W245" s="114">
        <v>9.2292000000000005</v>
      </c>
      <c r="X245" s="114">
        <v>3.6741000000000001</v>
      </c>
      <c r="Y245" s="114">
        <v>14.7437</v>
      </c>
      <c r="AB245" s="193"/>
    </row>
    <row r="246" spans="1:28" ht="20.25" customHeight="1" x14ac:dyDescent="0.35">
      <c r="A246" s="100" t="s">
        <v>534</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188</v>
      </c>
      <c r="R246" s="114">
        <v>4.7054999999999998</v>
      </c>
      <c r="S246" s="114">
        <v>12.9239</v>
      </c>
      <c r="T246" s="114">
        <v>0.65269999999999995</v>
      </c>
      <c r="U246" s="114">
        <v>1.6471</v>
      </c>
      <c r="V246" s="149">
        <v>28.783200000000001</v>
      </c>
      <c r="W246" s="114">
        <v>10.2486</v>
      </c>
      <c r="X246" s="114">
        <v>4.4886999999999997</v>
      </c>
      <c r="Y246" s="114">
        <v>16.249400000000001</v>
      </c>
      <c r="AB246" s="193"/>
    </row>
    <row r="247" spans="1:28" ht="20.25" customHeight="1" x14ac:dyDescent="0.35">
      <c r="A247" s="100" t="s">
        <v>535</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188</v>
      </c>
      <c r="R247" s="114">
        <v>4.8167999999999997</v>
      </c>
      <c r="S247" s="114">
        <v>12.6127</v>
      </c>
      <c r="T247" s="114">
        <v>0.44090000000000001</v>
      </c>
      <c r="U247" s="114">
        <v>1.6745000000000001</v>
      </c>
      <c r="V247" s="149">
        <v>29.039300000000001</v>
      </c>
      <c r="W247" s="114">
        <v>11.192600000000001</v>
      </c>
      <c r="X247" s="114">
        <v>5.3658000000000001</v>
      </c>
      <c r="Y247" s="114">
        <v>15.7515</v>
      </c>
      <c r="AB247" s="193"/>
    </row>
    <row r="248" spans="1:28" ht="20.25" customHeight="1" x14ac:dyDescent="0.35">
      <c r="A248" s="100" t="s">
        <v>536</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193"/>
    </row>
    <row r="249" spans="1:28" ht="20.25" customHeight="1" x14ac:dyDescent="0.35">
      <c r="A249" s="100" t="s">
        <v>537</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193"/>
    </row>
    <row r="250" spans="1:28" ht="20.25" customHeight="1" x14ac:dyDescent="0.35">
      <c r="A250" s="100" t="s">
        <v>538</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193"/>
    </row>
    <row r="251" spans="1:28" ht="20.25" customHeight="1" x14ac:dyDescent="0.35">
      <c r="A251" s="100" t="s">
        <v>539</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193"/>
    </row>
    <row r="252" spans="1:28" ht="20.25" customHeight="1" x14ac:dyDescent="0.35">
      <c r="A252" s="100" t="s">
        <v>540</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193"/>
    </row>
    <row r="253" spans="1:28" ht="20.25" customHeight="1" x14ac:dyDescent="0.35">
      <c r="A253" s="100" t="s">
        <v>541</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193"/>
    </row>
    <row r="254" spans="1:28" ht="20.25" customHeight="1" x14ac:dyDescent="0.35">
      <c r="A254" s="100" t="s">
        <v>542</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193"/>
    </row>
    <row r="255" spans="1:28" ht="20.25" customHeight="1" x14ac:dyDescent="0.35">
      <c r="A255" s="100" t="s">
        <v>543</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193"/>
    </row>
    <row r="256" spans="1:28" ht="20.25" customHeight="1" x14ac:dyDescent="0.35">
      <c r="A256" s="100" t="s">
        <v>544</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193"/>
    </row>
    <row r="257" spans="1:52" ht="20.25" customHeight="1" x14ac:dyDescent="0.35">
      <c r="A257" s="100" t="s">
        <v>545</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193"/>
    </row>
    <row r="258" spans="1:52" ht="20.25" customHeight="1" x14ac:dyDescent="0.35">
      <c r="A258" s="100" t="s">
        <v>546</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193"/>
    </row>
    <row r="259" spans="1:52" ht="20.25" customHeight="1" x14ac:dyDescent="0.35">
      <c r="A259" s="100" t="s">
        <v>547</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193"/>
    </row>
    <row r="260" spans="1:52" ht="20.25" customHeight="1" x14ac:dyDescent="0.35">
      <c r="A260" s="100" t="s">
        <v>548</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549</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550</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193"/>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551</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193"/>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552</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553</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554</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555</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556</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557</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558</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559</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560</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561</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562</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563</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564</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565</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566</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567</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568</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569</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570</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571</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572</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573</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574</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575</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576</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577</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578</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579</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580</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581</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582</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583</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584</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193"/>
      <c r="AC296" s="193"/>
      <c r="AD296" s="193"/>
      <c r="AE296" s="219"/>
      <c r="AF296" s="219"/>
      <c r="AG296" s="219"/>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585</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193"/>
      <c r="AC297" s="193"/>
      <c r="AD297" s="193"/>
      <c r="AE297" s="219"/>
      <c r="AF297" s="219"/>
      <c r="AG297" s="219"/>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586</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193"/>
      <c r="AC298" s="193"/>
      <c r="AD298" s="193"/>
      <c r="AE298" s="219"/>
      <c r="AF298" s="219"/>
      <c r="AG298" s="219"/>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587</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193"/>
      <c r="AC299" s="193"/>
      <c r="AD299" s="193"/>
      <c r="AE299" s="219"/>
      <c r="AF299" s="219"/>
      <c r="AG299" s="219"/>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588</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193"/>
      <c r="AC300" s="193"/>
      <c r="AD300" s="193"/>
      <c r="AE300" s="219"/>
      <c r="AF300" s="219"/>
      <c r="AG300" s="219"/>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589</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193"/>
      <c r="AC301" s="193"/>
      <c r="AD301" s="193"/>
      <c r="AE301" s="219"/>
      <c r="AF301" s="219"/>
      <c r="AG301" s="219"/>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590</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193"/>
      <c r="AC302" s="193"/>
      <c r="AD302" s="193"/>
      <c r="AE302" s="219"/>
      <c r="AF302" s="219"/>
      <c r="AG302" s="219"/>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601</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193"/>
      <c r="AC303" s="193"/>
      <c r="AD303" s="193"/>
      <c r="AE303" s="219"/>
      <c r="AF303" s="219"/>
      <c r="AG303" s="219"/>
      <c r="AH303" s="193"/>
      <c r="AI303" s="193"/>
      <c r="AJ303" s="193"/>
      <c r="AK303" s="193"/>
      <c r="AL303" s="193"/>
      <c r="AM303" s="193"/>
      <c r="AN303" s="193"/>
      <c r="AO303" s="193"/>
      <c r="AP303" s="193"/>
      <c r="AQ303" s="193"/>
      <c r="AR303" s="193"/>
      <c r="AS303" s="193"/>
      <c r="AT303" s="193"/>
      <c r="AU303" s="193"/>
      <c r="AV303" s="193"/>
    </row>
    <row r="304" spans="1:48" ht="15.5" x14ac:dyDescent="0.35">
      <c r="A304" s="153" t="s">
        <v>619</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193"/>
      <c r="AC304" s="193"/>
      <c r="AD304" s="193"/>
      <c r="AE304" s="219"/>
      <c r="AF304" s="219"/>
      <c r="AG304" s="219"/>
      <c r="AH304" s="193"/>
      <c r="AI304" s="193"/>
      <c r="AJ304" s="193"/>
      <c r="AK304" s="193"/>
      <c r="AL304" s="193"/>
      <c r="AM304" s="193"/>
      <c r="AN304" s="193"/>
      <c r="AO304" s="193"/>
      <c r="AP304" s="193"/>
      <c r="AQ304" s="193"/>
      <c r="AR304" s="193"/>
      <c r="AS304" s="193"/>
      <c r="AT304" s="193"/>
      <c r="AU304" s="193"/>
      <c r="AV304" s="193"/>
    </row>
    <row r="305" spans="1:48" ht="15.5" x14ac:dyDescent="0.35">
      <c r="A305" s="153" t="s">
        <v>620</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193"/>
      <c r="AC305" s="193"/>
      <c r="AD305" s="193"/>
      <c r="AE305" s="219"/>
      <c r="AF305" s="219"/>
      <c r="AG305" s="219"/>
      <c r="AH305" s="193"/>
      <c r="AI305" s="193"/>
      <c r="AJ305" s="193"/>
      <c r="AK305" s="193"/>
      <c r="AL305" s="193"/>
      <c r="AM305" s="193"/>
      <c r="AN305" s="193"/>
      <c r="AO305" s="193"/>
      <c r="AP305" s="193"/>
      <c r="AQ305" s="193"/>
      <c r="AR305" s="193"/>
      <c r="AS305" s="193"/>
      <c r="AT305" s="193"/>
      <c r="AU305" s="193"/>
      <c r="AV305" s="193"/>
    </row>
    <row r="306" spans="1:48" ht="15.5" x14ac:dyDescent="0.35">
      <c r="A306" s="153" t="s">
        <v>621</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193"/>
      <c r="AC306" s="193"/>
      <c r="AD306" s="193"/>
      <c r="AE306" s="219"/>
      <c r="AF306" s="219"/>
      <c r="AG306" s="219"/>
      <c r="AH306" s="193"/>
      <c r="AI306" s="193"/>
      <c r="AJ306" s="193"/>
      <c r="AK306" s="193"/>
      <c r="AL306" s="193"/>
      <c r="AM306" s="193"/>
      <c r="AN306" s="193"/>
      <c r="AO306" s="193"/>
      <c r="AP306" s="193"/>
      <c r="AQ306" s="193"/>
      <c r="AR306" s="193"/>
      <c r="AS306" s="193"/>
      <c r="AT306" s="193"/>
      <c r="AU306" s="193"/>
      <c r="AV306" s="193"/>
    </row>
    <row r="307" spans="1:48" ht="15.5" x14ac:dyDescent="0.35">
      <c r="A307" s="153" t="s">
        <v>627</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193"/>
      <c r="AC307" s="193"/>
      <c r="AD307" s="193"/>
      <c r="AE307" s="219"/>
      <c r="AF307" s="219"/>
      <c r="AG307" s="219"/>
      <c r="AH307" s="193"/>
      <c r="AI307" s="193"/>
      <c r="AJ307" s="193"/>
      <c r="AK307" s="193"/>
      <c r="AL307" s="193"/>
      <c r="AM307" s="193"/>
      <c r="AN307" s="193"/>
      <c r="AO307" s="193"/>
      <c r="AP307" s="193"/>
      <c r="AQ307" s="193"/>
      <c r="AR307" s="193"/>
      <c r="AS307" s="193"/>
      <c r="AT307" s="193"/>
      <c r="AU307" s="193"/>
      <c r="AV307" s="193"/>
    </row>
    <row r="308" spans="1:48" ht="15.5" x14ac:dyDescent="0.35">
      <c r="A308" s="153" t="s">
        <v>628</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193"/>
      <c r="AC308" s="193"/>
      <c r="AD308" s="193"/>
      <c r="AE308" s="219"/>
      <c r="AF308" s="219"/>
      <c r="AG308" s="219"/>
      <c r="AH308" s="193"/>
      <c r="AI308" s="193"/>
      <c r="AJ308" s="193"/>
      <c r="AK308" s="193"/>
      <c r="AL308" s="193"/>
      <c r="AM308" s="193"/>
      <c r="AN308" s="193"/>
      <c r="AO308" s="193"/>
      <c r="AP308" s="193"/>
      <c r="AQ308" s="193"/>
      <c r="AR308" s="193"/>
      <c r="AS308" s="193"/>
      <c r="AT308" s="193"/>
      <c r="AU308" s="193"/>
      <c r="AV308" s="193"/>
    </row>
    <row r="309" spans="1:48" ht="15.5" x14ac:dyDescent="0.35">
      <c r="A309" s="153" t="s">
        <v>629</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193"/>
      <c r="AC309" s="193"/>
      <c r="AD309" s="193"/>
      <c r="AE309" s="219"/>
      <c r="AF309" s="219"/>
      <c r="AG309" s="219"/>
      <c r="AH309" s="193"/>
      <c r="AI309" s="193"/>
      <c r="AJ309" s="193"/>
      <c r="AK309" s="193"/>
      <c r="AL309" s="193"/>
      <c r="AM309" s="193"/>
      <c r="AN309" s="193"/>
      <c r="AO309" s="193"/>
      <c r="AP309" s="193"/>
      <c r="AQ309" s="193"/>
      <c r="AR309" s="193"/>
      <c r="AS309" s="193"/>
      <c r="AT309" s="193"/>
      <c r="AU309" s="193"/>
      <c r="AV309" s="193"/>
    </row>
    <row r="310" spans="1:48" ht="15.5" x14ac:dyDescent="0.35">
      <c r="A310" s="153" t="s">
        <v>631</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193"/>
      <c r="AC310" s="193"/>
      <c r="AD310" s="193"/>
      <c r="AE310" s="219"/>
      <c r="AF310" s="219"/>
      <c r="AG310" s="219"/>
      <c r="AH310" s="193"/>
      <c r="AI310" s="193"/>
      <c r="AJ310" s="193"/>
      <c r="AK310" s="193"/>
      <c r="AL310" s="193"/>
      <c r="AM310" s="193"/>
      <c r="AN310" s="193"/>
      <c r="AO310" s="193"/>
      <c r="AP310" s="193"/>
      <c r="AQ310" s="193"/>
      <c r="AR310" s="193"/>
      <c r="AS310" s="193"/>
      <c r="AT310" s="193"/>
      <c r="AU310" s="193"/>
      <c r="AV310" s="193"/>
    </row>
    <row r="311" spans="1:48" ht="15.5" x14ac:dyDescent="0.35">
      <c r="A311" s="153" t="s">
        <v>632</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193"/>
      <c r="AC311" s="193"/>
      <c r="AD311" s="193"/>
      <c r="AE311" s="219"/>
      <c r="AF311" s="219"/>
      <c r="AG311" s="219"/>
      <c r="AH311" s="193"/>
      <c r="AI311" s="193"/>
      <c r="AJ311" s="193"/>
      <c r="AK311" s="193"/>
      <c r="AL311" s="193"/>
      <c r="AM311" s="193"/>
      <c r="AN311" s="193"/>
      <c r="AO311" s="193"/>
      <c r="AP311" s="193"/>
      <c r="AQ311" s="193"/>
      <c r="AR311" s="193"/>
      <c r="AS311" s="193"/>
      <c r="AT311" s="193"/>
      <c r="AU311" s="193"/>
      <c r="AV311" s="193"/>
    </row>
    <row r="312" spans="1:48" ht="15.5" x14ac:dyDescent="0.35">
      <c r="A312" s="153" t="s">
        <v>634</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193"/>
      <c r="AC312" s="193"/>
      <c r="AD312" s="193"/>
      <c r="AE312" s="219"/>
      <c r="AF312" s="219"/>
      <c r="AG312" s="219"/>
      <c r="AH312" s="193"/>
      <c r="AI312" s="193"/>
      <c r="AJ312" s="193"/>
      <c r="AK312" s="193"/>
      <c r="AL312" s="193"/>
      <c r="AM312" s="193"/>
      <c r="AN312" s="193"/>
      <c r="AO312" s="193"/>
      <c r="AP312" s="193"/>
      <c r="AQ312" s="193"/>
      <c r="AR312" s="193"/>
      <c r="AS312" s="193"/>
      <c r="AT312" s="193"/>
      <c r="AU312" s="193"/>
      <c r="AV312" s="193"/>
    </row>
    <row r="313" spans="1:48" ht="15.5" x14ac:dyDescent="0.35">
      <c r="A313" s="210" t="s">
        <v>669</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193"/>
      <c r="AC313" s="193"/>
      <c r="AD313" s="193"/>
      <c r="AE313" s="219"/>
      <c r="AF313" s="219"/>
      <c r="AG313" s="219"/>
      <c r="AH313" s="193"/>
      <c r="AI313" s="193"/>
      <c r="AJ313" s="193"/>
      <c r="AK313" s="193"/>
      <c r="AL313" s="193"/>
      <c r="AM313" s="193"/>
      <c r="AN313" s="193"/>
      <c r="AO313" s="193"/>
      <c r="AP313" s="193"/>
      <c r="AQ313" s="193"/>
      <c r="AR313" s="193"/>
      <c r="AS313" s="193"/>
      <c r="AT313" s="193"/>
      <c r="AU313" s="193"/>
      <c r="AV313" s="193"/>
    </row>
    <row r="314" spans="1:48" ht="15.5" x14ac:dyDescent="0.35">
      <c r="A314" s="153" t="s">
        <v>648</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193"/>
      <c r="AC314" s="193"/>
      <c r="AD314" s="193"/>
      <c r="AE314" s="219"/>
      <c r="AF314" s="219"/>
      <c r="AG314" s="219"/>
      <c r="AH314" s="193"/>
      <c r="AI314" s="193"/>
      <c r="AJ314" s="193"/>
      <c r="AK314" s="193"/>
      <c r="AL314" s="193"/>
      <c r="AM314" s="193"/>
      <c r="AN314" s="193"/>
      <c r="AO314" s="193"/>
      <c r="AP314" s="193"/>
      <c r="AQ314" s="193"/>
      <c r="AR314" s="193"/>
      <c r="AS314" s="193"/>
      <c r="AT314" s="193"/>
      <c r="AU314" s="193"/>
      <c r="AV314" s="193"/>
    </row>
    <row r="315" spans="1:48" ht="15.5" x14ac:dyDescent="0.35">
      <c r="A315" s="153" t="s">
        <v>649</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193"/>
      <c r="AC315" s="193"/>
      <c r="AD315" s="193"/>
      <c r="AE315" s="219"/>
      <c r="AF315" s="219"/>
      <c r="AG315" s="219"/>
      <c r="AH315" s="193"/>
      <c r="AI315" s="193"/>
      <c r="AJ315" s="193"/>
      <c r="AK315" s="193"/>
      <c r="AL315" s="193"/>
      <c r="AM315" s="193"/>
      <c r="AN315" s="193"/>
      <c r="AO315" s="193"/>
      <c r="AP315" s="193"/>
      <c r="AQ315" s="193"/>
      <c r="AR315" s="193"/>
      <c r="AS315" s="193"/>
      <c r="AT315" s="193"/>
      <c r="AU315" s="193"/>
      <c r="AV315" s="193"/>
    </row>
    <row r="316" spans="1:48" ht="15.5" x14ac:dyDescent="0.35">
      <c r="A316" s="153" t="s">
        <v>651</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193"/>
      <c r="AC316" s="193"/>
      <c r="AD316" s="193"/>
      <c r="AE316" s="219"/>
      <c r="AF316" s="219"/>
      <c r="AG316" s="219"/>
      <c r="AH316" s="193"/>
      <c r="AI316" s="193"/>
      <c r="AJ316" s="193"/>
      <c r="AK316" s="193"/>
      <c r="AL316" s="193"/>
      <c r="AM316" s="193"/>
      <c r="AN316" s="193"/>
      <c r="AO316" s="193"/>
      <c r="AP316" s="193"/>
      <c r="AQ316" s="193"/>
      <c r="AR316" s="193"/>
      <c r="AS316" s="193"/>
      <c r="AT316" s="193"/>
      <c r="AU316" s="193"/>
      <c r="AV316" s="193"/>
    </row>
    <row r="317" spans="1:48" ht="15.5" x14ac:dyDescent="0.35">
      <c r="A317" s="153" t="s">
        <v>652</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193"/>
      <c r="AC317" s="193"/>
      <c r="AD317" s="193"/>
      <c r="AE317" s="219"/>
      <c r="AF317" s="219"/>
      <c r="AG317" s="219"/>
      <c r="AH317" s="193"/>
      <c r="AI317" s="193"/>
      <c r="AJ317" s="193"/>
      <c r="AK317" s="193"/>
      <c r="AL317" s="193"/>
      <c r="AM317" s="193"/>
      <c r="AN317" s="193"/>
      <c r="AO317" s="193"/>
      <c r="AP317" s="193"/>
      <c r="AQ317" s="193"/>
      <c r="AR317" s="193"/>
      <c r="AS317" s="193"/>
      <c r="AT317" s="193"/>
      <c r="AU317" s="193"/>
      <c r="AV317" s="193"/>
    </row>
    <row r="318" spans="1:48" ht="15.5" x14ac:dyDescent="0.35">
      <c r="A318" s="153" t="s">
        <v>653</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193"/>
      <c r="AC318" s="193"/>
      <c r="AD318" s="193"/>
      <c r="AE318" s="219"/>
      <c r="AF318" s="219"/>
      <c r="AG318" s="219"/>
      <c r="AH318" s="193"/>
      <c r="AI318" s="193"/>
      <c r="AJ318" s="193"/>
      <c r="AK318" s="193"/>
      <c r="AL318" s="193"/>
      <c r="AM318" s="193"/>
      <c r="AN318" s="193"/>
      <c r="AO318" s="193"/>
      <c r="AP318" s="193"/>
      <c r="AQ318" s="193"/>
      <c r="AR318" s="193"/>
      <c r="AS318" s="193"/>
      <c r="AT318" s="193"/>
      <c r="AU318" s="193"/>
      <c r="AV318" s="193"/>
    </row>
    <row r="319" spans="1:48" ht="15.5" x14ac:dyDescent="0.35">
      <c r="A319" s="153" t="s">
        <v>667</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193"/>
      <c r="AC319" s="193"/>
      <c r="AD319" s="193"/>
      <c r="AE319" s="219"/>
      <c r="AF319" s="219"/>
      <c r="AG319" s="219"/>
      <c r="AH319" s="193"/>
      <c r="AI319" s="193"/>
      <c r="AJ319" s="193"/>
      <c r="AK319" s="193"/>
      <c r="AL319" s="193"/>
      <c r="AM319" s="193"/>
      <c r="AN319" s="193"/>
      <c r="AO319" s="193"/>
      <c r="AP319" s="193"/>
      <c r="AQ319" s="193"/>
      <c r="AR319" s="193"/>
      <c r="AS319" s="193"/>
      <c r="AT319" s="193"/>
      <c r="AU319" s="193"/>
      <c r="AV319" s="193"/>
    </row>
    <row r="320" spans="1:48" ht="15.5" x14ac:dyDescent="0.35">
      <c r="A320" s="153" t="s">
        <v>668</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193"/>
      <c r="AC320" s="193"/>
      <c r="AD320" s="193"/>
      <c r="AE320" s="219"/>
      <c r="AF320" s="219"/>
      <c r="AG320" s="219"/>
      <c r="AH320" s="193"/>
      <c r="AI320" s="193"/>
      <c r="AJ320" s="193"/>
      <c r="AK320" s="193"/>
      <c r="AL320" s="193"/>
      <c r="AM320" s="193"/>
      <c r="AN320" s="193"/>
      <c r="AO320" s="193"/>
      <c r="AP320" s="193"/>
      <c r="AQ320" s="193"/>
      <c r="AR320" s="193"/>
      <c r="AS320" s="193"/>
      <c r="AT320" s="193"/>
      <c r="AU320" s="193"/>
      <c r="AV320" s="193"/>
    </row>
    <row r="321" spans="1:48" ht="15.5" x14ac:dyDescent="0.35">
      <c r="A321" s="153" t="s">
        <v>670</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193"/>
      <c r="AC321" s="193"/>
      <c r="AD321" s="193"/>
      <c r="AE321" s="219"/>
      <c r="AF321" s="219"/>
      <c r="AG321" s="219"/>
      <c r="AH321" s="193"/>
      <c r="AI321" s="193"/>
      <c r="AJ321" s="193"/>
      <c r="AK321" s="193"/>
      <c r="AL321" s="193"/>
      <c r="AM321" s="193"/>
      <c r="AN321" s="193"/>
      <c r="AO321" s="193"/>
      <c r="AP321" s="193"/>
      <c r="AQ321" s="193"/>
      <c r="AR321" s="193"/>
      <c r="AS321" s="193"/>
      <c r="AT321" s="193"/>
      <c r="AU321" s="193"/>
      <c r="AV321" s="193"/>
    </row>
    <row r="322" spans="1:48" ht="15.5" x14ac:dyDescent="0.35">
      <c r="A322" s="153" t="s">
        <v>673</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193"/>
      <c r="AC322" s="193"/>
      <c r="AD322" s="193"/>
      <c r="AE322" s="219"/>
      <c r="AF322" s="219"/>
      <c r="AG322" s="219"/>
      <c r="AH322" s="193"/>
      <c r="AI322" s="193"/>
      <c r="AJ322" s="193"/>
      <c r="AK322" s="193"/>
      <c r="AL322" s="193"/>
      <c r="AM322" s="193"/>
      <c r="AN322" s="193"/>
      <c r="AO322" s="193"/>
      <c r="AP322" s="193"/>
      <c r="AQ322" s="193"/>
      <c r="AR322" s="193"/>
      <c r="AS322" s="193"/>
      <c r="AT322" s="193"/>
      <c r="AU322" s="193"/>
      <c r="AV322" s="193"/>
    </row>
    <row r="323" spans="1:48" ht="15.5" x14ac:dyDescent="0.35">
      <c r="A323" s="153" t="s">
        <v>676</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193"/>
      <c r="AC323" s="193"/>
      <c r="AD323" s="193"/>
      <c r="AE323" s="219"/>
      <c r="AF323" s="219"/>
      <c r="AG323" s="219"/>
      <c r="AH323" s="193"/>
      <c r="AI323" s="193"/>
      <c r="AJ323" s="193"/>
      <c r="AK323" s="193"/>
      <c r="AL323" s="193"/>
      <c r="AM323" s="193"/>
      <c r="AN323" s="193"/>
      <c r="AO323" s="193"/>
      <c r="AP323" s="193"/>
      <c r="AQ323" s="193"/>
      <c r="AR323" s="193"/>
      <c r="AS323" s="193"/>
      <c r="AT323" s="193"/>
      <c r="AU323" s="193"/>
      <c r="AV323" s="193"/>
    </row>
    <row r="324" spans="1:48" ht="15.5" x14ac:dyDescent="0.35">
      <c r="A324" s="153" t="s">
        <v>678</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193"/>
      <c r="AC324" s="193"/>
      <c r="AD324" s="193"/>
      <c r="AE324" s="219"/>
      <c r="AF324" s="219"/>
      <c r="AG324" s="219"/>
      <c r="AH324" s="193"/>
      <c r="AI324" s="193"/>
      <c r="AJ324" s="193"/>
      <c r="AK324" s="193"/>
      <c r="AL324" s="193"/>
      <c r="AM324" s="193"/>
      <c r="AN324" s="193"/>
      <c r="AO324" s="193"/>
      <c r="AP324" s="193"/>
      <c r="AQ324" s="193"/>
      <c r="AR324" s="193"/>
      <c r="AS324" s="193"/>
      <c r="AT324" s="193"/>
      <c r="AU324" s="193"/>
      <c r="AV324" s="193"/>
    </row>
    <row r="325" spans="1:48" ht="15.5" x14ac:dyDescent="0.35">
      <c r="A325" s="153" t="s">
        <v>679</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193"/>
      <c r="AC325" s="193"/>
      <c r="AE325" s="219"/>
      <c r="AF325" s="219"/>
      <c r="AG325" s="219"/>
    </row>
    <row r="326" spans="1:48" ht="15.5" x14ac:dyDescent="0.35">
      <c r="A326" s="153" t="s">
        <v>680</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193"/>
      <c r="AC326" s="193"/>
      <c r="AE326" s="219"/>
      <c r="AF326" s="219"/>
      <c r="AG326" s="219"/>
    </row>
    <row r="327" spans="1:48" ht="15.5" x14ac:dyDescent="0.35">
      <c r="A327" s="153" t="s">
        <v>681</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193"/>
      <c r="AC327" s="193"/>
      <c r="AE327" s="219"/>
      <c r="AF327" s="219"/>
      <c r="AG327" s="219"/>
    </row>
    <row r="328" spans="1:48" ht="15.5" x14ac:dyDescent="0.35">
      <c r="A328" s="153" t="s">
        <v>683</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193"/>
      <c r="AC328" s="193"/>
      <c r="AE328" s="219"/>
      <c r="AF328" s="219"/>
      <c r="AG328" s="219"/>
    </row>
    <row r="329" spans="1:48" ht="15.5" x14ac:dyDescent="0.35">
      <c r="A329" s="153" t="s">
        <v>684</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193"/>
      <c r="AC329" s="193"/>
      <c r="AE329" s="219"/>
      <c r="AF329" s="219"/>
      <c r="AG329" s="219"/>
    </row>
    <row r="330" spans="1:48" ht="15.5" x14ac:dyDescent="0.35">
      <c r="A330" s="153" t="s">
        <v>685</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193"/>
      <c r="AC330" s="193"/>
      <c r="AE330" s="219"/>
      <c r="AF330" s="219"/>
      <c r="AG330" s="219"/>
    </row>
    <row r="331" spans="1:48" ht="15.5" x14ac:dyDescent="0.35">
      <c r="A331" s="153" t="s">
        <v>687</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193"/>
      <c r="AC331" s="193"/>
      <c r="AE331" s="219"/>
      <c r="AF331" s="219"/>
      <c r="AG331" s="219"/>
    </row>
    <row r="332" spans="1:48" ht="15.5" x14ac:dyDescent="0.35">
      <c r="A332" s="153" t="s">
        <v>699</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193"/>
      <c r="AC332" s="193"/>
      <c r="AE332" s="219"/>
      <c r="AF332" s="219"/>
      <c r="AG332" s="219"/>
    </row>
    <row r="333" spans="1:48" ht="15.5" x14ac:dyDescent="0.35">
      <c r="A333" s="153" t="s">
        <v>700</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193"/>
      <c r="AC333" s="193"/>
      <c r="AE333" s="219"/>
      <c r="AF333" s="219"/>
      <c r="AG333" s="219"/>
    </row>
    <row r="334" spans="1:48" ht="15.5" x14ac:dyDescent="0.35">
      <c r="A334" s="153" t="s">
        <v>702</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193"/>
      <c r="AC334" s="193"/>
      <c r="AE334" s="219"/>
      <c r="AF334" s="219"/>
      <c r="AG334" s="219"/>
    </row>
    <row r="335" spans="1:48" ht="15.5" x14ac:dyDescent="0.35">
      <c r="A335" s="153" t="s">
        <v>704</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193"/>
      <c r="AC335" s="193"/>
      <c r="AE335" s="219"/>
      <c r="AF335" s="219"/>
      <c r="AG335" s="219"/>
    </row>
    <row r="336" spans="1:48" ht="15.5" x14ac:dyDescent="0.35">
      <c r="A336" s="153" t="s">
        <v>714</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A336" s="193"/>
      <c r="AB336" s="193"/>
      <c r="AC336" s="193"/>
      <c r="AE336" s="219"/>
      <c r="AF336" s="219"/>
      <c r="AG336" s="219"/>
    </row>
    <row r="337" spans="1:33" ht="15.5" x14ac:dyDescent="0.35">
      <c r="A337" s="153" t="s">
        <v>716</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A337" s="193"/>
      <c r="AB337" s="193"/>
      <c r="AC337" s="193"/>
      <c r="AE337" s="219"/>
      <c r="AF337" s="219"/>
      <c r="AG337" s="219"/>
    </row>
    <row r="338" spans="1:33" ht="15.5" x14ac:dyDescent="0.35">
      <c r="A338" s="153" t="s">
        <v>721</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A338" s="193"/>
      <c r="AB338" s="193"/>
      <c r="AC338" s="193"/>
      <c r="AE338" s="219"/>
      <c r="AF338" s="219"/>
      <c r="AG338" s="219"/>
    </row>
    <row r="339" spans="1:33" ht="15.5" x14ac:dyDescent="0.35">
      <c r="A339" s="153" t="s">
        <v>719</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A339" s="193"/>
      <c r="AB339" s="193"/>
      <c r="AC339" s="193"/>
      <c r="AE339" s="219"/>
      <c r="AF339" s="219"/>
      <c r="AG339" s="219"/>
    </row>
    <row r="340" spans="1:33" ht="15.5" x14ac:dyDescent="0.35">
      <c r="A340" s="153" t="s">
        <v>722</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c r="AA340" s="193"/>
      <c r="AB340" s="193"/>
      <c r="AC340" s="193"/>
      <c r="AE340" s="219"/>
      <c r="AF340" s="219"/>
      <c r="AG340" s="219"/>
    </row>
    <row r="341" spans="1:33" ht="15.5" x14ac:dyDescent="0.35">
      <c r="A341" s="153" t="s">
        <v>724</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c r="AA341" s="193"/>
      <c r="AB341" s="193"/>
      <c r="AC341" s="193"/>
      <c r="AE341" s="219"/>
      <c r="AF341" s="219"/>
      <c r="AG341" s="219"/>
    </row>
    <row r="342" spans="1:33" ht="15.5" x14ac:dyDescent="0.35">
      <c r="A342" s="153" t="s">
        <v>725</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c r="AA342" s="193"/>
      <c r="AB342" s="193"/>
      <c r="AC342" s="193"/>
      <c r="AE342" s="219"/>
      <c r="AF342" s="219"/>
      <c r="AG342" s="219"/>
    </row>
    <row r="343" spans="1:33" ht="15.5" x14ac:dyDescent="0.35">
      <c r="A343" s="153" t="s">
        <v>739</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c r="AA343" s="193"/>
      <c r="AB343" s="193"/>
      <c r="AC343" s="193"/>
      <c r="AE343" s="219"/>
      <c r="AF343" s="219"/>
      <c r="AG343" s="219"/>
    </row>
    <row r="344" spans="1:33" ht="15.5" x14ac:dyDescent="0.35">
      <c r="A344" s="153" t="s">
        <v>740</v>
      </c>
      <c r="B344" s="115">
        <v>24.714500000000001</v>
      </c>
      <c r="C344" s="114">
        <v>1.175</v>
      </c>
      <c r="D344" s="149">
        <v>23.5395</v>
      </c>
      <c r="E344" s="114">
        <v>0</v>
      </c>
      <c r="F344" s="114">
        <v>4.65E-2</v>
      </c>
      <c r="G344" s="114">
        <v>10.680899999999999</v>
      </c>
      <c r="H344" s="114">
        <v>3.1663000000000001</v>
      </c>
      <c r="I344" s="114">
        <v>0.4854</v>
      </c>
      <c r="J344" s="114">
        <v>6.8532000000000002</v>
      </c>
      <c r="K344" s="114">
        <v>2.3228</v>
      </c>
      <c r="L344" s="114">
        <v>4.5304000000000002</v>
      </c>
      <c r="M344" s="114">
        <v>0.1303</v>
      </c>
      <c r="N344" s="114">
        <v>1.8831</v>
      </c>
      <c r="O344" s="114">
        <v>0.14169999999999999</v>
      </c>
      <c r="P344" s="114">
        <v>-6.4199999999999993E-2</v>
      </c>
      <c r="Q344" s="114">
        <v>-3.2300000000000002E-2</v>
      </c>
      <c r="R344" s="114">
        <v>2.1252</v>
      </c>
      <c r="S344" s="114">
        <v>10.8756</v>
      </c>
      <c r="T344" s="114">
        <v>2.5579999999999998</v>
      </c>
      <c r="U344" s="114">
        <v>2.2014</v>
      </c>
      <c r="V344" s="149">
        <v>28.298999999999999</v>
      </c>
      <c r="W344" s="114">
        <v>12.5183</v>
      </c>
      <c r="X344" s="114">
        <v>9.3520000000000003</v>
      </c>
      <c r="Y344" s="114">
        <v>10.727399999999999</v>
      </c>
      <c r="AA344" s="193"/>
      <c r="AB344" s="193"/>
      <c r="AC344" s="193"/>
      <c r="AE344" s="219"/>
      <c r="AF344" s="219"/>
      <c r="AG344" s="219"/>
    </row>
    <row r="345" spans="1:33" ht="15.5" x14ac:dyDescent="0.35">
      <c r="A345" s="153" t="s">
        <v>741</v>
      </c>
      <c r="B345" s="115">
        <v>22.2971</v>
      </c>
      <c r="C345" s="114">
        <v>1.0202</v>
      </c>
      <c r="D345" s="149">
        <v>21.276900000000001</v>
      </c>
      <c r="E345" s="114">
        <v>0</v>
      </c>
      <c r="F345" s="114">
        <v>2.75E-2</v>
      </c>
      <c r="G345" s="114">
        <v>8.2784999999999993</v>
      </c>
      <c r="H345" s="114">
        <v>2.8771</v>
      </c>
      <c r="I345" s="114">
        <v>0.35670000000000002</v>
      </c>
      <c r="J345" s="114">
        <v>7.4264000000000001</v>
      </c>
      <c r="K345" s="114">
        <v>2.6572</v>
      </c>
      <c r="L345" s="114">
        <v>4.7691999999999997</v>
      </c>
      <c r="M345" s="114">
        <v>0.19389999999999999</v>
      </c>
      <c r="N345" s="114">
        <v>1.8638999999999999</v>
      </c>
      <c r="O345" s="114">
        <v>0.13339999999999999</v>
      </c>
      <c r="P345" s="114">
        <v>-5.0599999999999999E-2</v>
      </c>
      <c r="Q345" s="114">
        <v>-2.7E-2</v>
      </c>
      <c r="R345" s="114">
        <v>2.0285000000000002</v>
      </c>
      <c r="S345" s="114">
        <v>8.4718999999999998</v>
      </c>
      <c r="T345" s="114">
        <v>1.8352999999999999</v>
      </c>
      <c r="U345" s="114">
        <v>1.9879</v>
      </c>
      <c r="V345" s="149">
        <v>25.100100000000001</v>
      </c>
      <c r="W345" s="114">
        <v>12.718</v>
      </c>
      <c r="X345" s="114">
        <v>9.8408999999999995</v>
      </c>
      <c r="Y345" s="114">
        <v>8.3059999999999992</v>
      </c>
      <c r="AA345" s="193"/>
      <c r="AB345" s="193"/>
      <c r="AC345" s="193"/>
      <c r="AE345" s="219"/>
      <c r="AF345" s="219"/>
      <c r="AG345" s="219"/>
    </row>
    <row r="346" spans="1:33" ht="15.5" x14ac:dyDescent="0.35">
      <c r="A346" s="153" t="s">
        <v>743</v>
      </c>
      <c r="B346" s="115">
        <v>20.151800000000001</v>
      </c>
      <c r="C346" s="114">
        <v>1.0015000000000001</v>
      </c>
      <c r="D346" s="149">
        <v>19.150400000000001</v>
      </c>
      <c r="E346" s="114">
        <v>0</v>
      </c>
      <c r="F346" s="114">
        <v>2.2700000000000001E-2</v>
      </c>
      <c r="G346" s="114">
        <v>7.8338999999999999</v>
      </c>
      <c r="H346" s="114">
        <v>2.7069999999999999</v>
      </c>
      <c r="I346" s="114">
        <v>0.29949999999999999</v>
      </c>
      <c r="J346" s="114">
        <v>6.0707000000000004</v>
      </c>
      <c r="K346" s="114">
        <v>2.3542000000000001</v>
      </c>
      <c r="L346" s="114">
        <v>3.7166000000000001</v>
      </c>
      <c r="M346" s="114">
        <v>0.53339999999999999</v>
      </c>
      <c r="N346" s="114">
        <v>1.4051</v>
      </c>
      <c r="O346" s="114">
        <v>0.1074</v>
      </c>
      <c r="P346" s="114">
        <v>-4.4600000000000001E-2</v>
      </c>
      <c r="Q346" s="114">
        <v>-2.9899999999999999E-2</v>
      </c>
      <c r="R346" s="114">
        <v>1.5515000000000001</v>
      </c>
      <c r="S346" s="114">
        <v>8.0627999999999993</v>
      </c>
      <c r="T346" s="114">
        <v>3.4392999999999998</v>
      </c>
      <c r="U346" s="114">
        <v>1.7899</v>
      </c>
      <c r="V346" s="149">
        <v>24.3796</v>
      </c>
      <c r="W346" s="114">
        <v>11.015700000000001</v>
      </c>
      <c r="X346" s="114">
        <v>8.3087</v>
      </c>
      <c r="Y346" s="114">
        <v>7.8567</v>
      </c>
      <c r="AA346" s="193"/>
      <c r="AB346" s="193"/>
      <c r="AC346" s="193"/>
      <c r="AE346" s="219"/>
      <c r="AF346" s="219"/>
      <c r="AG346" s="219"/>
    </row>
    <row r="347" spans="1:33" ht="15.5" x14ac:dyDescent="0.35">
      <c r="A347" s="153" t="s">
        <v>744</v>
      </c>
      <c r="B347" s="115">
        <v>16.722300000000001</v>
      </c>
      <c r="C347" s="114">
        <v>0.79879999999999995</v>
      </c>
      <c r="D347" s="149">
        <v>15.923500000000001</v>
      </c>
      <c r="E347" s="114">
        <v>0</v>
      </c>
      <c r="F347" s="114">
        <v>3.6200000000000003E-2</v>
      </c>
      <c r="G347" s="114">
        <v>6.0933999999999999</v>
      </c>
      <c r="H347" s="114">
        <v>2.7793000000000001</v>
      </c>
      <c r="I347" s="114">
        <v>0.11840000000000001</v>
      </c>
      <c r="J347" s="114">
        <v>4.4671000000000003</v>
      </c>
      <c r="K347" s="114">
        <v>1.5843</v>
      </c>
      <c r="L347" s="114">
        <v>2.8828</v>
      </c>
      <c r="M347" s="114">
        <v>0.69369999999999998</v>
      </c>
      <c r="N347" s="114">
        <v>1.6308</v>
      </c>
      <c r="O347" s="114">
        <v>0.1241</v>
      </c>
      <c r="P347" s="114">
        <v>9.1000000000000004E-3</v>
      </c>
      <c r="Q347" s="114">
        <v>-2.86E-2</v>
      </c>
      <c r="R347" s="114">
        <v>1.7922</v>
      </c>
      <c r="S347" s="114">
        <v>6.0923999999999996</v>
      </c>
      <c r="T347" s="114">
        <v>3.1101000000000001</v>
      </c>
      <c r="U347" s="114">
        <v>2.3933</v>
      </c>
      <c r="V347" s="149">
        <v>21.4268</v>
      </c>
      <c r="W347" s="114">
        <v>9.6891999999999996</v>
      </c>
      <c r="X347" s="114">
        <v>6.9099000000000004</v>
      </c>
      <c r="Y347" s="114">
        <v>6.1295999999999999</v>
      </c>
      <c r="AA347" s="218"/>
      <c r="AB347" s="218"/>
      <c r="AC347" s="193"/>
      <c r="AE347" s="219"/>
      <c r="AF347" s="219"/>
      <c r="AG347" s="219"/>
    </row>
    <row r="348" spans="1:33" ht="15.5" x14ac:dyDescent="0.35">
      <c r="A348" s="153" t="s">
        <v>758</v>
      </c>
      <c r="B348" s="115">
        <v>16.553599999999999</v>
      </c>
      <c r="C348" s="114">
        <v>0.80269999999999997</v>
      </c>
      <c r="D348" s="149">
        <v>15.7508</v>
      </c>
      <c r="E348" s="114">
        <v>0</v>
      </c>
      <c r="F348" s="114">
        <v>3.1899999999999998E-2</v>
      </c>
      <c r="G348" s="114">
        <v>4.7579000000000002</v>
      </c>
      <c r="H348" s="114">
        <v>3.2201</v>
      </c>
      <c r="I348" s="114">
        <v>0.11559999999999999</v>
      </c>
      <c r="J348" s="114">
        <v>5.2523</v>
      </c>
      <c r="K348" s="114">
        <v>1.5765</v>
      </c>
      <c r="L348" s="114">
        <v>3.6758000000000002</v>
      </c>
      <c r="M348" s="114">
        <v>0.77659999999999996</v>
      </c>
      <c r="N348" s="114">
        <v>1.5198</v>
      </c>
      <c r="O348" s="114">
        <v>0.1208</v>
      </c>
      <c r="P348" s="114">
        <v>-1.49E-2</v>
      </c>
      <c r="Q348" s="114">
        <v>-2.9399999999999999E-2</v>
      </c>
      <c r="R348" s="114">
        <v>1.6856</v>
      </c>
      <c r="S348" s="114">
        <v>4.7449000000000003</v>
      </c>
      <c r="T348" s="114">
        <v>2.7480000000000002</v>
      </c>
      <c r="U348" s="114">
        <v>2.0695999999999999</v>
      </c>
      <c r="V348" s="149">
        <v>20.5684</v>
      </c>
      <c r="W348" s="114">
        <v>10.884399999999999</v>
      </c>
      <c r="X348" s="114">
        <v>7.6642999999999999</v>
      </c>
      <c r="Y348" s="114">
        <v>4.7899000000000003</v>
      </c>
      <c r="Z348" s="203"/>
      <c r="AA348" s="193"/>
      <c r="AB348" s="193"/>
      <c r="AC348" s="193"/>
      <c r="AE348" s="219"/>
      <c r="AF348" s="219"/>
      <c r="AG348" s="219"/>
    </row>
    <row r="349" spans="1:33" ht="15.5" x14ac:dyDescent="0.35">
      <c r="A349" s="214" t="s">
        <v>757</v>
      </c>
      <c r="B349" s="115">
        <v>16.3856</v>
      </c>
      <c r="C349" s="114">
        <v>0.8034</v>
      </c>
      <c r="D349" s="149">
        <v>15.5822</v>
      </c>
      <c r="E349" s="114">
        <v>0</v>
      </c>
      <c r="F349" s="114">
        <v>2.7E-2</v>
      </c>
      <c r="G349" s="114">
        <v>3.6591</v>
      </c>
      <c r="H349" s="114">
        <v>3.0790999999999999</v>
      </c>
      <c r="I349" s="114">
        <v>0.16370000000000001</v>
      </c>
      <c r="J349" s="114">
        <v>6.2934999999999999</v>
      </c>
      <c r="K349" s="114">
        <v>2.1356999999999999</v>
      </c>
      <c r="L349" s="114">
        <v>4.1577999999999999</v>
      </c>
      <c r="M349" s="114">
        <v>0.73599999999999999</v>
      </c>
      <c r="N349" s="114">
        <v>1.5545</v>
      </c>
      <c r="O349" s="114">
        <v>0.1133</v>
      </c>
      <c r="P349" s="114">
        <v>-1.32E-2</v>
      </c>
      <c r="Q349" s="114">
        <v>-3.09E-2</v>
      </c>
      <c r="R349" s="114">
        <v>1.7110000000000001</v>
      </c>
      <c r="S349" s="114">
        <v>3.6427999999999998</v>
      </c>
      <c r="T349" s="114">
        <v>1.5669</v>
      </c>
      <c r="U349" s="114">
        <v>1.9478</v>
      </c>
      <c r="V349" s="149">
        <v>19.096900000000002</v>
      </c>
      <c r="W349" s="114">
        <v>11.8269</v>
      </c>
      <c r="X349" s="114">
        <v>8.7477</v>
      </c>
      <c r="Y349" s="114">
        <v>3.6859999999999999</v>
      </c>
      <c r="Z349" s="203"/>
      <c r="AA349" s="203"/>
    </row>
    <row r="350" spans="1:33" ht="15.5" x14ac:dyDescent="0.35">
      <c r="B350" s="215"/>
      <c r="C350" s="216"/>
      <c r="D350" s="217"/>
      <c r="E350" s="216"/>
      <c r="F350" s="216"/>
      <c r="G350" s="216"/>
      <c r="H350" s="216"/>
      <c r="I350" s="216"/>
      <c r="J350" s="216"/>
      <c r="K350" s="216"/>
      <c r="L350" s="216"/>
      <c r="M350" s="216"/>
      <c r="N350" s="216"/>
      <c r="O350" s="216"/>
      <c r="P350" s="216"/>
      <c r="Q350" s="216"/>
      <c r="R350" s="216"/>
      <c r="S350" s="216"/>
      <c r="T350" s="216"/>
      <c r="U350" s="216"/>
      <c r="V350" s="217"/>
      <c r="W350" s="216"/>
      <c r="X350" s="216"/>
      <c r="Y350" s="216"/>
      <c r="Z350" s="203"/>
      <c r="AA350" s="203"/>
    </row>
    <row r="351" spans="1:33" x14ac:dyDescent="0.35">
      <c r="B351" s="203"/>
      <c r="C351" s="203"/>
      <c r="D351" s="203"/>
      <c r="E351" s="203"/>
      <c r="F351" s="203"/>
      <c r="G351" s="203"/>
      <c r="H351" s="203"/>
      <c r="I351" s="203"/>
      <c r="J351" s="203"/>
      <c r="K351" s="203"/>
      <c r="L351" s="203"/>
      <c r="N351" s="203"/>
      <c r="O351" s="203"/>
      <c r="P351" s="203"/>
      <c r="Q351" s="203"/>
      <c r="R351" s="203"/>
      <c r="S351" s="203"/>
      <c r="T351" s="203"/>
      <c r="U351" s="203"/>
      <c r="W351" s="203"/>
      <c r="X351" s="203"/>
      <c r="Y351" s="203"/>
      <c r="Z351" s="203"/>
      <c r="AA351" s="203"/>
    </row>
    <row r="352" spans="1:33" x14ac:dyDescent="0.35">
      <c r="B352" s="203"/>
      <c r="C352" s="203"/>
      <c r="D352" s="203"/>
      <c r="E352" s="203"/>
      <c r="F352" s="203"/>
      <c r="G352" s="203"/>
      <c r="H352" s="203"/>
      <c r="J352" s="203"/>
      <c r="K352" s="203"/>
      <c r="L352" s="203"/>
      <c r="N352" s="203"/>
      <c r="O352" s="203"/>
      <c r="P352" s="203"/>
      <c r="Q352" s="203"/>
      <c r="R352" s="203"/>
      <c r="S352" s="203"/>
      <c r="T352" s="203"/>
      <c r="U352" s="203"/>
      <c r="W352" s="203"/>
      <c r="X352" s="203"/>
      <c r="Y352" s="203"/>
      <c r="Z352" s="203"/>
      <c r="AA352" s="203"/>
    </row>
    <row r="353" spans="2:27" x14ac:dyDescent="0.35">
      <c r="B353" s="203"/>
      <c r="C353" s="203"/>
      <c r="D353" s="203"/>
      <c r="E353" s="203"/>
      <c r="F353" s="203"/>
      <c r="G353" s="203"/>
      <c r="H353" s="203"/>
      <c r="I353" s="203"/>
      <c r="J353" s="203"/>
      <c r="K353" s="203"/>
      <c r="L353" s="203"/>
      <c r="N353" s="203"/>
      <c r="O353" s="203"/>
      <c r="P353" s="203"/>
      <c r="Q353" s="203"/>
      <c r="R353" s="203"/>
      <c r="S353" s="203"/>
      <c r="T353" s="203"/>
      <c r="U353" s="203"/>
      <c r="V353" s="203"/>
      <c r="W353" s="203"/>
      <c r="X353" s="203"/>
      <c r="Y353" s="203"/>
      <c r="Z353" s="203"/>
      <c r="AA353" s="203"/>
    </row>
    <row r="354" spans="2:27" x14ac:dyDescent="0.35">
      <c r="B354" s="203"/>
      <c r="C354" s="203"/>
      <c r="D354" s="203"/>
      <c r="E354" s="203"/>
      <c r="F354" s="203"/>
      <c r="G354" s="203"/>
      <c r="H354" s="203"/>
      <c r="I354" s="203"/>
      <c r="J354" s="203"/>
      <c r="K354" s="203"/>
      <c r="L354" s="203"/>
      <c r="N354" s="203"/>
      <c r="O354" s="203"/>
      <c r="P354" s="203"/>
      <c r="Q354" s="203"/>
      <c r="R354" s="203"/>
      <c r="S354" s="203"/>
      <c r="T354" s="203"/>
      <c r="U354" s="203"/>
      <c r="V354" s="203"/>
      <c r="W354" s="203"/>
      <c r="X354" s="203"/>
      <c r="Y354" s="203"/>
      <c r="Z354" s="203"/>
      <c r="AA354" s="203"/>
    </row>
    <row r="355" spans="2:27" x14ac:dyDescent="0.35">
      <c r="B355" s="203"/>
      <c r="C355" s="203"/>
      <c r="D355" s="203"/>
      <c r="E355" s="203"/>
      <c r="F355" s="203"/>
      <c r="G355" s="203"/>
      <c r="H355" s="203"/>
      <c r="I355" s="203"/>
      <c r="J355" s="203"/>
      <c r="K355" s="203"/>
      <c r="L355" s="203"/>
      <c r="N355" s="203"/>
      <c r="O355" s="203"/>
      <c r="P355" s="203"/>
      <c r="Q355" s="203"/>
      <c r="R355" s="203"/>
      <c r="S355" s="203"/>
      <c r="T355" s="203"/>
      <c r="U355" s="203"/>
      <c r="V355" s="203"/>
      <c r="W355" s="203"/>
      <c r="X355" s="203"/>
      <c r="Y355" s="203"/>
      <c r="Z355" s="203"/>
      <c r="AA355" s="203"/>
    </row>
    <row r="356" spans="2:27" x14ac:dyDescent="0.35">
      <c r="B356" s="203"/>
      <c r="C356" s="203"/>
      <c r="D356" s="203"/>
      <c r="E356" s="203"/>
      <c r="F356" s="203"/>
      <c r="G356" s="203"/>
      <c r="H356" s="203"/>
      <c r="I356" s="203"/>
      <c r="J356" s="203"/>
      <c r="K356" s="203"/>
      <c r="L356" s="203"/>
      <c r="N356" s="203"/>
      <c r="O356" s="203"/>
      <c r="P356" s="203"/>
      <c r="Q356" s="203"/>
      <c r="R356" s="203"/>
      <c r="S356" s="203"/>
      <c r="T356" s="203"/>
      <c r="U356" s="203"/>
      <c r="V356" s="203"/>
      <c r="W356" s="203"/>
      <c r="X356" s="203"/>
      <c r="Y356" s="203"/>
      <c r="Z356" s="203"/>
      <c r="AA356" s="203"/>
    </row>
    <row r="357" spans="2:27" x14ac:dyDescent="0.35">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row>
    <row r="358" spans="2:27" x14ac:dyDescent="0.35">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row>
    <row r="359" spans="2:27" x14ac:dyDescent="0.35">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row>
    <row r="360" spans="2:27" x14ac:dyDescent="0.35">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row>
    <row r="361" spans="2:27" x14ac:dyDescent="0.35">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row>
    <row r="362" spans="2:27" x14ac:dyDescent="0.35">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row>
    <row r="363" spans="2:27" x14ac:dyDescent="0.35">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row>
    <row r="364" spans="2:27" x14ac:dyDescent="0.35">
      <c r="B364" s="203"/>
      <c r="C364" s="203"/>
      <c r="D364" s="203"/>
      <c r="E364" s="203"/>
      <c r="F364" s="203"/>
      <c r="G364" s="203"/>
      <c r="H364" s="203"/>
      <c r="I364" s="203"/>
      <c r="J364" s="203"/>
      <c r="K364" s="203"/>
      <c r="L364" s="203"/>
      <c r="N364" s="203"/>
      <c r="O364" s="203"/>
      <c r="P364" s="203"/>
      <c r="Q364" s="203"/>
      <c r="R364" s="203"/>
      <c r="S364" s="203"/>
      <c r="T364" s="203"/>
      <c r="U364" s="203"/>
      <c r="V364" s="203"/>
      <c r="W364" s="203"/>
      <c r="X364" s="203"/>
      <c r="Y364" s="203"/>
    </row>
    <row r="365" spans="2:27" x14ac:dyDescent="0.35">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row>
    <row r="366" spans="2:27" x14ac:dyDescent="0.35">
      <c r="B366" s="203"/>
      <c r="C366" s="203"/>
      <c r="D366" s="203"/>
      <c r="E366" s="203"/>
      <c r="F366" s="203"/>
      <c r="G366" s="203"/>
      <c r="H366" s="203"/>
      <c r="I366" s="203"/>
      <c r="J366" s="203"/>
      <c r="K366" s="203"/>
      <c r="L366" s="203"/>
      <c r="M366" s="220"/>
      <c r="N366" s="203"/>
      <c r="O366" s="203"/>
      <c r="P366" s="203"/>
      <c r="Q366" s="203"/>
      <c r="R366" s="203"/>
      <c r="S366" s="203"/>
      <c r="T366" s="203"/>
      <c r="U366" s="203"/>
      <c r="V366" s="203"/>
      <c r="W366" s="203"/>
      <c r="X366" s="203"/>
      <c r="Y366" s="203"/>
    </row>
    <row r="367" spans="2:27" x14ac:dyDescent="0.35">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row>
    <row r="368" spans="2:27" x14ac:dyDescent="0.35">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row>
    <row r="369" spans="2:25" x14ac:dyDescent="0.35">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row>
    <row r="370" spans="2:25" x14ac:dyDescent="0.35">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row>
    <row r="371" spans="2:25" x14ac:dyDescent="0.35">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row>
    <row r="372" spans="2:25" x14ac:dyDescent="0.35">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row>
    <row r="373" spans="2:25" x14ac:dyDescent="0.35">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row>
    <row r="374" spans="2:25" x14ac:dyDescent="0.35">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row>
    <row r="375" spans="2:25" x14ac:dyDescent="0.35">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row>
    <row r="376" spans="2:25" x14ac:dyDescent="0.35">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row>
    <row r="377" spans="2:25" x14ac:dyDescent="0.35">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row>
    <row r="378" spans="2:25" x14ac:dyDescent="0.35">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row>
    <row r="379" spans="2:25" x14ac:dyDescent="0.35">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row>
    <row r="380" spans="2:25" x14ac:dyDescent="0.35">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row>
    <row r="381" spans="2:25" x14ac:dyDescent="0.35">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row>
    <row r="382" spans="2:25" x14ac:dyDescent="0.35">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row>
    <row r="383" spans="2:25" x14ac:dyDescent="0.35">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row>
    <row r="384" spans="2:25" x14ac:dyDescent="0.35">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row>
    <row r="385" spans="2:25" x14ac:dyDescent="0.35">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row>
    <row r="386" spans="2:25" x14ac:dyDescent="0.35">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row>
    <row r="387" spans="2:25" x14ac:dyDescent="0.35">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row>
    <row r="388" spans="2:25" x14ac:dyDescent="0.35">
      <c r="B388" s="203"/>
    </row>
    <row r="389" spans="2:25" x14ac:dyDescent="0.35">
      <c r="B389" s="203"/>
    </row>
    <row r="390" spans="2:25" x14ac:dyDescent="0.35">
      <c r="B390" s="203"/>
    </row>
    <row r="391" spans="2:25" x14ac:dyDescent="0.35">
      <c r="B391" s="203"/>
    </row>
    <row r="392" spans="2:25" x14ac:dyDescent="0.35">
      <c r="B392" s="203"/>
    </row>
    <row r="393" spans="2:25" x14ac:dyDescent="0.35">
      <c r="B393" s="203"/>
    </row>
    <row r="394" spans="2:25" x14ac:dyDescent="0.35">
      <c r="B394" s="203"/>
    </row>
    <row r="395" spans="2:25" x14ac:dyDescent="0.35">
      <c r="B395" s="203"/>
    </row>
    <row r="396" spans="2:25" x14ac:dyDescent="0.35">
      <c r="B396" s="203"/>
    </row>
    <row r="397" spans="2:25" x14ac:dyDescent="0.35">
      <c r="B397" s="203"/>
    </row>
    <row r="398" spans="2:25" x14ac:dyDescent="0.35">
      <c r="B398" s="203"/>
    </row>
    <row r="399" spans="2:25" x14ac:dyDescent="0.35">
      <c r="B399" s="203"/>
    </row>
    <row r="400" spans="2:25" x14ac:dyDescent="0.35">
      <c r="B400" s="203"/>
    </row>
    <row r="401" spans="2:2" x14ac:dyDescent="0.35">
      <c r="B401" s="203"/>
    </row>
    <row r="402" spans="2:2" x14ac:dyDescent="0.35">
      <c r="B402" s="203"/>
    </row>
    <row r="403" spans="2:2" x14ac:dyDescent="0.35">
      <c r="B403" s="203"/>
    </row>
    <row r="404" spans="2:2" x14ac:dyDescent="0.35">
      <c r="B404" s="203"/>
    </row>
    <row r="405" spans="2:2" x14ac:dyDescent="0.35">
      <c r="B405" s="203"/>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topLeftCell="A344" zoomScale="80" zoomScaleNormal="80" workbookViewId="0">
      <selection activeCell="C357" sqref="C357:Z358"/>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81</v>
      </c>
      <c r="C2" s="46">
        <v>2025</v>
      </c>
      <c r="AF2" s="41"/>
      <c r="AG2" s="47"/>
      <c r="AH2" s="41"/>
      <c r="AI2" s="41"/>
      <c r="AJ2" s="41"/>
      <c r="AK2" s="41"/>
      <c r="AL2" s="41"/>
      <c r="AM2" s="41"/>
      <c r="AN2" s="41"/>
      <c r="AO2" s="42"/>
      <c r="AP2" s="41"/>
      <c r="AQ2" s="48"/>
      <c r="AR2" s="44"/>
    </row>
    <row r="3" spans="1:57" ht="15" thickBot="1" x14ac:dyDescent="0.4">
      <c r="B3" s="49" t="s">
        <v>82</v>
      </c>
      <c r="C3" s="50">
        <v>6</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83</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84</v>
      </c>
      <c r="AC7" s="39" t="s">
        <v>121</v>
      </c>
      <c r="AD7" s="39" t="s">
        <v>85</v>
      </c>
      <c r="AE7" s="39" t="s">
        <v>86</v>
      </c>
      <c r="AF7" s="39" t="s">
        <v>87</v>
      </c>
      <c r="AG7" s="39" t="s">
        <v>88</v>
      </c>
      <c r="AH7" s="39" t="s">
        <v>89</v>
      </c>
      <c r="AI7" s="39" t="s">
        <v>90</v>
      </c>
      <c r="AJ7" s="39" t="s">
        <v>91</v>
      </c>
      <c r="AK7" s="39" t="s">
        <v>92</v>
      </c>
      <c r="AL7" s="39" t="s">
        <v>93</v>
      </c>
      <c r="AM7" s="39" t="s">
        <v>94</v>
      </c>
      <c r="AN7" s="39" t="s">
        <v>95</v>
      </c>
      <c r="AO7" s="39" t="s">
        <v>96</v>
      </c>
      <c r="AP7" s="39" t="s">
        <v>97</v>
      </c>
      <c r="AQ7" s="39" t="s">
        <v>98</v>
      </c>
      <c r="AR7" s="39" t="s">
        <v>99</v>
      </c>
      <c r="AS7" s="39" t="s">
        <v>100</v>
      </c>
      <c r="AT7" s="39" t="s">
        <v>101</v>
      </c>
      <c r="AU7" s="39" t="s">
        <v>102</v>
      </c>
      <c r="AV7" s="39" t="s">
        <v>103</v>
      </c>
      <c r="AW7" s="39" t="s">
        <v>104</v>
      </c>
      <c r="AX7" s="39" t="s">
        <v>105</v>
      </c>
      <c r="AY7" s="39" t="s">
        <v>106</v>
      </c>
      <c r="AZ7" s="39" t="s">
        <v>712</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107</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108</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109</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110</v>
      </c>
      <c r="D14" s="66" t="s">
        <v>111</v>
      </c>
      <c r="E14" s="66" t="s">
        <v>36</v>
      </c>
      <c r="F14" s="66" t="s">
        <v>38</v>
      </c>
      <c r="G14" s="66" t="s">
        <v>28</v>
      </c>
      <c r="H14" s="66" t="s">
        <v>29</v>
      </c>
      <c r="I14" s="66" t="s">
        <v>112</v>
      </c>
      <c r="J14" s="66" t="s">
        <v>113</v>
      </c>
      <c r="K14" s="66" t="s">
        <v>39</v>
      </c>
      <c r="L14" s="66" t="s">
        <v>114</v>
      </c>
      <c r="M14" s="66" t="s">
        <v>115</v>
      </c>
      <c r="N14" s="66" t="s">
        <v>32</v>
      </c>
      <c r="O14" s="66" t="s">
        <v>40</v>
      </c>
      <c r="P14" s="66" t="s">
        <v>41</v>
      </c>
      <c r="Q14" s="66" t="s">
        <v>116</v>
      </c>
      <c r="R14" s="66" t="s">
        <v>711</v>
      </c>
      <c r="S14" s="66" t="s">
        <v>117</v>
      </c>
      <c r="T14" s="66" t="s">
        <v>118</v>
      </c>
      <c r="U14" s="66" t="s">
        <v>33</v>
      </c>
      <c r="V14" s="66" t="s">
        <v>119</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120</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190</v>
      </c>
      <c r="O17" s="40">
        <v>0.05</v>
      </c>
      <c r="P17" s="40" t="s">
        <v>190</v>
      </c>
      <c r="Q17" s="40" t="s">
        <v>190</v>
      </c>
      <c r="R17" s="40" t="s">
        <v>190</v>
      </c>
      <c r="S17" s="40">
        <v>14.0365</v>
      </c>
      <c r="T17" s="40">
        <v>6.5316000000000001</v>
      </c>
      <c r="U17" s="40">
        <v>1.2907999999999999</v>
      </c>
      <c r="V17" s="40">
        <v>0.502</v>
      </c>
      <c r="W17" s="40">
        <v>30.0335</v>
      </c>
      <c r="X17" s="40" t="s">
        <v>190</v>
      </c>
      <c r="Y17" s="40" t="s">
        <v>190</v>
      </c>
      <c r="Z17" s="40" t="s">
        <v>190</v>
      </c>
      <c r="AB17" s="57"/>
      <c r="AC17" s="57" t="s">
        <v>84</v>
      </c>
      <c r="AD17" s="57" t="s">
        <v>121</v>
      </c>
      <c r="AE17" s="57" t="s">
        <v>85</v>
      </c>
      <c r="AF17" s="57" t="s">
        <v>86</v>
      </c>
      <c r="AG17" s="57" t="s">
        <v>87</v>
      </c>
      <c r="AH17" s="57" t="s">
        <v>88</v>
      </c>
      <c r="AI17" s="57" t="s">
        <v>89</v>
      </c>
      <c r="AJ17" s="57" t="s">
        <v>90</v>
      </c>
      <c r="AK17" s="57" t="s">
        <v>91</v>
      </c>
      <c r="AL17" s="57" t="s">
        <v>92</v>
      </c>
      <c r="AM17" s="57" t="s">
        <v>93</v>
      </c>
      <c r="AN17" s="57" t="s">
        <v>94</v>
      </c>
      <c r="AO17" s="57" t="s">
        <v>95</v>
      </c>
      <c r="AP17" s="57" t="s">
        <v>96</v>
      </c>
      <c r="AQ17" s="57" t="s">
        <v>97</v>
      </c>
      <c r="AR17" s="57" t="s">
        <v>98</v>
      </c>
      <c r="AS17" s="57" t="s">
        <v>99</v>
      </c>
      <c r="AT17" s="57" t="s">
        <v>100</v>
      </c>
      <c r="AU17" s="57" t="s">
        <v>101</v>
      </c>
      <c r="AV17" s="57" t="s">
        <v>102</v>
      </c>
      <c r="AW17" s="57" t="s">
        <v>103</v>
      </c>
      <c r="AX17" s="39" t="s">
        <v>104</v>
      </c>
      <c r="AY17" s="39" t="s">
        <v>105</v>
      </c>
      <c r="AZ17" s="39" t="s">
        <v>106</v>
      </c>
      <c r="BA17" s="39" t="s">
        <v>712</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190</v>
      </c>
      <c r="Y18" s="40" t="s">
        <v>190</v>
      </c>
      <c r="Z18" s="40" t="s">
        <v>190</v>
      </c>
      <c r="AB18" s="68">
        <f>5+(C2-1998)*12+C3</f>
        <v>335</v>
      </c>
      <c r="AC18" s="55" t="str">
        <f t="shared" ref="AC18:AL32" si="2">$AH$15&amp;AC$17&amp;$AB18</f>
        <v>Month!A335</v>
      </c>
      <c r="AD18" s="55" t="str">
        <f t="shared" si="2"/>
        <v>Month!B335</v>
      </c>
      <c r="AE18" s="55" t="str">
        <f t="shared" si="2"/>
        <v>Month!C335</v>
      </c>
      <c r="AF18" s="55" t="str">
        <f t="shared" si="2"/>
        <v>Month!D335</v>
      </c>
      <c r="AG18" s="55" t="str">
        <f t="shared" si="2"/>
        <v>Month!E335</v>
      </c>
      <c r="AH18" s="55" t="str">
        <f t="shared" si="2"/>
        <v>Month!F335</v>
      </c>
      <c r="AI18" s="55" t="str">
        <f t="shared" si="2"/>
        <v>Month!G335</v>
      </c>
      <c r="AJ18" s="55" t="str">
        <f t="shared" si="2"/>
        <v>Month!H335</v>
      </c>
      <c r="AK18" s="55" t="str">
        <f t="shared" si="2"/>
        <v>Month!I335</v>
      </c>
      <c r="AL18" s="55" t="str">
        <f t="shared" si="2"/>
        <v>Month!J335</v>
      </c>
      <c r="AM18" s="55" t="str">
        <f t="shared" ref="AM18:BA32" si="3">$AH$15&amp;AM$17&amp;$AB18</f>
        <v>Month!K335</v>
      </c>
      <c r="AN18" s="55" t="str">
        <f t="shared" si="3"/>
        <v>Month!L335</v>
      </c>
      <c r="AO18" s="55" t="str">
        <f t="shared" si="3"/>
        <v>Month!M335</v>
      </c>
      <c r="AP18" s="55" t="str">
        <f t="shared" si="3"/>
        <v>Month!N335</v>
      </c>
      <c r="AQ18" s="55" t="str">
        <f t="shared" si="3"/>
        <v>Month!O335</v>
      </c>
      <c r="AR18" s="55" t="str">
        <f t="shared" si="3"/>
        <v>Month!P335</v>
      </c>
      <c r="AS18" s="55" t="str">
        <f t="shared" si="3"/>
        <v>Month!Q335</v>
      </c>
      <c r="AT18" s="55" t="str">
        <f t="shared" si="3"/>
        <v>Month!R335</v>
      </c>
      <c r="AU18" s="55" t="str">
        <f t="shared" si="3"/>
        <v>Month!S335</v>
      </c>
      <c r="AV18" s="55" t="str">
        <f t="shared" si="3"/>
        <v>Month!T335</v>
      </c>
      <c r="AW18" s="55" t="str">
        <f t="shared" si="3"/>
        <v>Month!U335</v>
      </c>
      <c r="AX18" s="55" t="str">
        <f t="shared" si="3"/>
        <v>Month!V335</v>
      </c>
      <c r="AY18" s="55" t="str">
        <f t="shared" si="3"/>
        <v>Month!W335</v>
      </c>
      <c r="AZ18" s="55" t="str">
        <f t="shared" si="3"/>
        <v>Month!X335</v>
      </c>
      <c r="BA18" s="55" t="str">
        <f t="shared" si="3"/>
        <v>Month!Y335</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190</v>
      </c>
      <c r="Y19" s="40" t="s">
        <v>190</v>
      </c>
      <c r="Z19" s="40" t="s">
        <v>190</v>
      </c>
      <c r="AB19" s="39">
        <f>AB18+1</f>
        <v>336</v>
      </c>
      <c r="AC19" s="55" t="str">
        <f t="shared" si="2"/>
        <v>Month!A336</v>
      </c>
      <c r="AD19" s="55" t="str">
        <f t="shared" si="2"/>
        <v>Month!B336</v>
      </c>
      <c r="AE19" s="55" t="str">
        <f t="shared" si="2"/>
        <v>Month!C336</v>
      </c>
      <c r="AF19" s="55" t="str">
        <f t="shared" si="2"/>
        <v>Month!D336</v>
      </c>
      <c r="AG19" s="55" t="str">
        <f t="shared" si="2"/>
        <v>Month!E336</v>
      </c>
      <c r="AH19" s="55" t="str">
        <f t="shared" si="2"/>
        <v>Month!F336</v>
      </c>
      <c r="AI19" s="55" t="str">
        <f t="shared" si="2"/>
        <v>Month!G336</v>
      </c>
      <c r="AJ19" s="55" t="str">
        <f t="shared" si="2"/>
        <v>Month!H336</v>
      </c>
      <c r="AK19" s="55" t="str">
        <f t="shared" si="2"/>
        <v>Month!I336</v>
      </c>
      <c r="AL19" s="55" t="str">
        <f t="shared" si="2"/>
        <v>Month!J336</v>
      </c>
      <c r="AM19" s="55" t="str">
        <f t="shared" si="3"/>
        <v>Month!K336</v>
      </c>
      <c r="AN19" s="55" t="str">
        <f t="shared" si="3"/>
        <v>Month!L336</v>
      </c>
      <c r="AO19" s="55" t="str">
        <f t="shared" si="3"/>
        <v>Month!M336</v>
      </c>
      <c r="AP19" s="55" t="str">
        <f t="shared" si="3"/>
        <v>Month!N336</v>
      </c>
      <c r="AQ19" s="55" t="str">
        <f t="shared" si="3"/>
        <v>Month!O336</v>
      </c>
      <c r="AR19" s="55" t="str">
        <f t="shared" si="3"/>
        <v>Month!P336</v>
      </c>
      <c r="AS19" s="55" t="str">
        <f t="shared" si="3"/>
        <v>Month!Q336</v>
      </c>
      <c r="AT19" s="55" t="str">
        <f t="shared" si="3"/>
        <v>Month!R336</v>
      </c>
      <c r="AU19" s="55" t="str">
        <f t="shared" si="3"/>
        <v>Month!S336</v>
      </c>
      <c r="AV19" s="55" t="str">
        <f t="shared" si="3"/>
        <v>Month!T336</v>
      </c>
      <c r="AW19" s="55" t="str">
        <f t="shared" si="3"/>
        <v>Month!U336</v>
      </c>
      <c r="AX19" s="55" t="str">
        <f t="shared" si="3"/>
        <v>Month!V336</v>
      </c>
      <c r="AY19" s="55" t="str">
        <f t="shared" si="3"/>
        <v>Month!W336</v>
      </c>
      <c r="AZ19" s="55" t="str">
        <f t="shared" si="3"/>
        <v>Month!X336</v>
      </c>
      <c r="BA19" s="55" t="str">
        <f t="shared" si="3"/>
        <v>Month!Y336</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190</v>
      </c>
      <c r="Y20" s="40" t="s">
        <v>190</v>
      </c>
      <c r="Z20" s="40" t="s">
        <v>190</v>
      </c>
      <c r="AB20" s="39">
        <f t="shared" ref="AB20:AB32" si="4">AB19+1</f>
        <v>337</v>
      </c>
      <c r="AC20" s="55" t="str">
        <f t="shared" si="2"/>
        <v>Month!A337</v>
      </c>
      <c r="AD20" s="55" t="str">
        <f t="shared" si="2"/>
        <v>Month!B337</v>
      </c>
      <c r="AE20" s="55" t="str">
        <f t="shared" si="2"/>
        <v>Month!C337</v>
      </c>
      <c r="AF20" s="55" t="str">
        <f t="shared" si="2"/>
        <v>Month!D337</v>
      </c>
      <c r="AG20" s="55" t="str">
        <f t="shared" si="2"/>
        <v>Month!E337</v>
      </c>
      <c r="AH20" s="55" t="str">
        <f t="shared" si="2"/>
        <v>Month!F337</v>
      </c>
      <c r="AI20" s="55" t="str">
        <f t="shared" si="2"/>
        <v>Month!G337</v>
      </c>
      <c r="AJ20" s="55" t="str">
        <f t="shared" si="2"/>
        <v>Month!H337</v>
      </c>
      <c r="AK20" s="55" t="str">
        <f t="shared" si="2"/>
        <v>Month!I337</v>
      </c>
      <c r="AL20" s="55" t="str">
        <f t="shared" si="2"/>
        <v>Month!J337</v>
      </c>
      <c r="AM20" s="55" t="str">
        <f t="shared" si="3"/>
        <v>Month!K337</v>
      </c>
      <c r="AN20" s="55" t="str">
        <f t="shared" si="3"/>
        <v>Month!L337</v>
      </c>
      <c r="AO20" s="55" t="str">
        <f t="shared" si="3"/>
        <v>Month!M337</v>
      </c>
      <c r="AP20" s="55" t="str">
        <f t="shared" si="3"/>
        <v>Month!N337</v>
      </c>
      <c r="AQ20" s="55" t="str">
        <f t="shared" si="3"/>
        <v>Month!O337</v>
      </c>
      <c r="AR20" s="55" t="str">
        <f t="shared" si="3"/>
        <v>Month!P337</v>
      </c>
      <c r="AS20" s="55" t="str">
        <f t="shared" si="3"/>
        <v>Month!Q337</v>
      </c>
      <c r="AT20" s="55" t="str">
        <f t="shared" si="3"/>
        <v>Month!R337</v>
      </c>
      <c r="AU20" s="55" t="str">
        <f t="shared" si="3"/>
        <v>Month!S337</v>
      </c>
      <c r="AV20" s="55" t="str">
        <f t="shared" si="3"/>
        <v>Month!T337</v>
      </c>
      <c r="AW20" s="55" t="str">
        <f t="shared" si="3"/>
        <v>Month!U337</v>
      </c>
      <c r="AX20" s="55" t="str">
        <f t="shared" si="3"/>
        <v>Month!V337</v>
      </c>
      <c r="AY20" s="55" t="str">
        <f t="shared" si="3"/>
        <v>Month!W337</v>
      </c>
      <c r="AZ20" s="55" t="str">
        <f t="shared" si="3"/>
        <v>Month!X337</v>
      </c>
      <c r="BA20" s="55" t="str">
        <f t="shared" si="3"/>
        <v>Month!Y337</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190</v>
      </c>
      <c r="Y21" s="40" t="s">
        <v>190</v>
      </c>
      <c r="Z21" s="40" t="s">
        <v>190</v>
      </c>
      <c r="AB21" s="39">
        <f t="shared" si="4"/>
        <v>338</v>
      </c>
      <c r="AC21" s="55" t="str">
        <f t="shared" si="2"/>
        <v>Month!A338</v>
      </c>
      <c r="AD21" s="55" t="str">
        <f t="shared" si="2"/>
        <v>Month!B338</v>
      </c>
      <c r="AE21" s="55" t="str">
        <f t="shared" si="2"/>
        <v>Month!C338</v>
      </c>
      <c r="AF21" s="55" t="str">
        <f t="shared" si="2"/>
        <v>Month!D338</v>
      </c>
      <c r="AG21" s="55" t="str">
        <f t="shared" si="2"/>
        <v>Month!E338</v>
      </c>
      <c r="AH21" s="55" t="str">
        <f t="shared" si="2"/>
        <v>Month!F338</v>
      </c>
      <c r="AI21" s="55" t="str">
        <f t="shared" si="2"/>
        <v>Month!G338</v>
      </c>
      <c r="AJ21" s="55" t="str">
        <f t="shared" si="2"/>
        <v>Month!H338</v>
      </c>
      <c r="AK21" s="55" t="str">
        <f t="shared" si="2"/>
        <v>Month!I338</v>
      </c>
      <c r="AL21" s="55" t="str">
        <f t="shared" si="2"/>
        <v>Month!J338</v>
      </c>
      <c r="AM21" s="55" t="str">
        <f t="shared" si="3"/>
        <v>Month!K338</v>
      </c>
      <c r="AN21" s="55" t="str">
        <f t="shared" si="3"/>
        <v>Month!L338</v>
      </c>
      <c r="AO21" s="55" t="str">
        <f t="shared" si="3"/>
        <v>Month!M338</v>
      </c>
      <c r="AP21" s="55" t="str">
        <f t="shared" si="3"/>
        <v>Month!N338</v>
      </c>
      <c r="AQ21" s="55" t="str">
        <f t="shared" si="3"/>
        <v>Month!O338</v>
      </c>
      <c r="AR21" s="55" t="str">
        <f t="shared" si="3"/>
        <v>Month!P338</v>
      </c>
      <c r="AS21" s="55" t="str">
        <f t="shared" si="3"/>
        <v>Month!Q338</v>
      </c>
      <c r="AT21" s="55" t="str">
        <f t="shared" si="3"/>
        <v>Month!R338</v>
      </c>
      <c r="AU21" s="55" t="str">
        <f t="shared" si="3"/>
        <v>Month!S338</v>
      </c>
      <c r="AV21" s="55" t="str">
        <f t="shared" si="3"/>
        <v>Month!T338</v>
      </c>
      <c r="AW21" s="55" t="str">
        <f t="shared" si="3"/>
        <v>Month!U338</v>
      </c>
      <c r="AX21" s="55" t="str">
        <f t="shared" si="3"/>
        <v>Month!V338</v>
      </c>
      <c r="AY21" s="55" t="str">
        <f t="shared" si="3"/>
        <v>Month!W338</v>
      </c>
      <c r="AZ21" s="55" t="str">
        <f t="shared" si="3"/>
        <v>Month!X338</v>
      </c>
      <c r="BA21" s="55" t="str">
        <f t="shared" si="3"/>
        <v>Month!Y338</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190</v>
      </c>
      <c r="Y22" s="40" t="s">
        <v>190</v>
      </c>
      <c r="Z22" s="40" t="s">
        <v>190</v>
      </c>
      <c r="AB22" s="39">
        <f t="shared" si="4"/>
        <v>339</v>
      </c>
      <c r="AC22" s="55" t="str">
        <f t="shared" si="2"/>
        <v>Month!A339</v>
      </c>
      <c r="AD22" s="55" t="str">
        <f t="shared" si="2"/>
        <v>Month!B339</v>
      </c>
      <c r="AE22" s="55" t="str">
        <f t="shared" si="2"/>
        <v>Month!C339</v>
      </c>
      <c r="AF22" s="55" t="str">
        <f t="shared" si="2"/>
        <v>Month!D339</v>
      </c>
      <c r="AG22" s="55" t="str">
        <f t="shared" si="2"/>
        <v>Month!E339</v>
      </c>
      <c r="AH22" s="55" t="str">
        <f t="shared" si="2"/>
        <v>Month!F339</v>
      </c>
      <c r="AI22" s="55" t="str">
        <f t="shared" si="2"/>
        <v>Month!G339</v>
      </c>
      <c r="AJ22" s="55" t="str">
        <f t="shared" si="2"/>
        <v>Month!H339</v>
      </c>
      <c r="AK22" s="55" t="str">
        <f t="shared" si="2"/>
        <v>Month!I339</v>
      </c>
      <c r="AL22" s="55" t="str">
        <f t="shared" si="2"/>
        <v>Month!J339</v>
      </c>
      <c r="AM22" s="55" t="str">
        <f t="shared" si="3"/>
        <v>Month!K339</v>
      </c>
      <c r="AN22" s="55" t="str">
        <f t="shared" si="3"/>
        <v>Month!L339</v>
      </c>
      <c r="AO22" s="55" t="str">
        <f t="shared" si="3"/>
        <v>Month!M339</v>
      </c>
      <c r="AP22" s="55" t="str">
        <f t="shared" si="3"/>
        <v>Month!N339</v>
      </c>
      <c r="AQ22" s="55" t="str">
        <f t="shared" si="3"/>
        <v>Month!O339</v>
      </c>
      <c r="AR22" s="55" t="str">
        <f t="shared" si="3"/>
        <v>Month!P339</v>
      </c>
      <c r="AS22" s="55" t="str">
        <f t="shared" si="3"/>
        <v>Month!Q339</v>
      </c>
      <c r="AT22" s="55" t="str">
        <f t="shared" si="3"/>
        <v>Month!R339</v>
      </c>
      <c r="AU22" s="55" t="str">
        <f t="shared" si="3"/>
        <v>Month!S339</v>
      </c>
      <c r="AV22" s="55" t="str">
        <f t="shared" si="3"/>
        <v>Month!T339</v>
      </c>
      <c r="AW22" s="55" t="str">
        <f t="shared" si="3"/>
        <v>Month!U339</v>
      </c>
      <c r="AX22" s="55" t="str">
        <f t="shared" si="3"/>
        <v>Month!V339</v>
      </c>
      <c r="AY22" s="55" t="str">
        <f t="shared" si="3"/>
        <v>Month!W339</v>
      </c>
      <c r="AZ22" s="55" t="str">
        <f t="shared" si="3"/>
        <v>Month!X339</v>
      </c>
      <c r="BA22" s="55" t="str">
        <f t="shared" si="3"/>
        <v>Month!Y339</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190</v>
      </c>
      <c r="Y23" s="40" t="s">
        <v>190</v>
      </c>
      <c r="Z23" s="40" t="s">
        <v>190</v>
      </c>
      <c r="AB23" s="39">
        <f t="shared" si="4"/>
        <v>340</v>
      </c>
      <c r="AC23" s="55" t="str">
        <f t="shared" si="2"/>
        <v>Month!A340</v>
      </c>
      <c r="AD23" s="55" t="str">
        <f t="shared" si="2"/>
        <v>Month!B340</v>
      </c>
      <c r="AE23" s="55" t="str">
        <f t="shared" si="2"/>
        <v>Month!C340</v>
      </c>
      <c r="AF23" s="55" t="str">
        <f t="shared" si="2"/>
        <v>Month!D340</v>
      </c>
      <c r="AG23" s="55" t="str">
        <f t="shared" si="2"/>
        <v>Month!E340</v>
      </c>
      <c r="AH23" s="55" t="str">
        <f t="shared" si="2"/>
        <v>Month!F340</v>
      </c>
      <c r="AI23" s="55" t="str">
        <f t="shared" si="2"/>
        <v>Month!G340</v>
      </c>
      <c r="AJ23" s="55" t="str">
        <f t="shared" si="2"/>
        <v>Month!H340</v>
      </c>
      <c r="AK23" s="55" t="str">
        <f t="shared" si="2"/>
        <v>Month!I340</v>
      </c>
      <c r="AL23" s="55" t="str">
        <f t="shared" si="2"/>
        <v>Month!J340</v>
      </c>
      <c r="AM23" s="55" t="str">
        <f t="shared" si="3"/>
        <v>Month!K340</v>
      </c>
      <c r="AN23" s="55" t="str">
        <f t="shared" si="3"/>
        <v>Month!L340</v>
      </c>
      <c r="AO23" s="55" t="str">
        <f t="shared" si="3"/>
        <v>Month!M340</v>
      </c>
      <c r="AP23" s="55" t="str">
        <f t="shared" si="3"/>
        <v>Month!N340</v>
      </c>
      <c r="AQ23" s="55" t="str">
        <f t="shared" si="3"/>
        <v>Month!O340</v>
      </c>
      <c r="AR23" s="55" t="str">
        <f t="shared" si="3"/>
        <v>Month!P340</v>
      </c>
      <c r="AS23" s="55" t="str">
        <f t="shared" si="3"/>
        <v>Month!Q340</v>
      </c>
      <c r="AT23" s="55" t="str">
        <f t="shared" si="3"/>
        <v>Month!R340</v>
      </c>
      <c r="AU23" s="55" t="str">
        <f t="shared" si="3"/>
        <v>Month!S340</v>
      </c>
      <c r="AV23" s="55" t="str">
        <f t="shared" si="3"/>
        <v>Month!T340</v>
      </c>
      <c r="AW23" s="55" t="str">
        <f t="shared" si="3"/>
        <v>Month!U340</v>
      </c>
      <c r="AX23" s="55" t="str">
        <f t="shared" si="3"/>
        <v>Month!V340</v>
      </c>
      <c r="AY23" s="55" t="str">
        <f t="shared" si="3"/>
        <v>Month!W340</v>
      </c>
      <c r="AZ23" s="55" t="str">
        <f t="shared" si="3"/>
        <v>Month!X340</v>
      </c>
      <c r="BA23" s="55" t="str">
        <f t="shared" si="3"/>
        <v>Month!Y340</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190</v>
      </c>
      <c r="Y24" s="40" t="s">
        <v>190</v>
      </c>
      <c r="Z24" s="40" t="s">
        <v>190</v>
      </c>
      <c r="AB24" s="39">
        <f t="shared" si="4"/>
        <v>341</v>
      </c>
      <c r="AC24" s="55" t="str">
        <f t="shared" si="2"/>
        <v>Month!A341</v>
      </c>
      <c r="AD24" s="55" t="str">
        <f t="shared" si="2"/>
        <v>Month!B341</v>
      </c>
      <c r="AE24" s="55" t="str">
        <f t="shared" si="2"/>
        <v>Month!C341</v>
      </c>
      <c r="AF24" s="55" t="str">
        <f t="shared" si="2"/>
        <v>Month!D341</v>
      </c>
      <c r="AG24" s="55" t="str">
        <f t="shared" si="2"/>
        <v>Month!E341</v>
      </c>
      <c r="AH24" s="55" t="str">
        <f t="shared" si="2"/>
        <v>Month!F341</v>
      </c>
      <c r="AI24" s="55" t="str">
        <f t="shared" si="2"/>
        <v>Month!G341</v>
      </c>
      <c r="AJ24" s="55" t="str">
        <f t="shared" si="2"/>
        <v>Month!H341</v>
      </c>
      <c r="AK24" s="55" t="str">
        <f t="shared" si="2"/>
        <v>Month!I341</v>
      </c>
      <c r="AL24" s="55" t="str">
        <f t="shared" si="2"/>
        <v>Month!J341</v>
      </c>
      <c r="AM24" s="55" t="str">
        <f t="shared" si="3"/>
        <v>Month!K341</v>
      </c>
      <c r="AN24" s="55" t="str">
        <f t="shared" si="3"/>
        <v>Month!L341</v>
      </c>
      <c r="AO24" s="55" t="str">
        <f t="shared" si="3"/>
        <v>Month!M341</v>
      </c>
      <c r="AP24" s="55" t="str">
        <f t="shared" si="3"/>
        <v>Month!N341</v>
      </c>
      <c r="AQ24" s="55" t="str">
        <f t="shared" si="3"/>
        <v>Month!O341</v>
      </c>
      <c r="AR24" s="55" t="str">
        <f t="shared" si="3"/>
        <v>Month!P341</v>
      </c>
      <c r="AS24" s="55" t="str">
        <f t="shared" si="3"/>
        <v>Month!Q341</v>
      </c>
      <c r="AT24" s="55" t="str">
        <f t="shared" si="3"/>
        <v>Month!R341</v>
      </c>
      <c r="AU24" s="55" t="str">
        <f t="shared" si="3"/>
        <v>Month!S341</v>
      </c>
      <c r="AV24" s="55" t="str">
        <f t="shared" si="3"/>
        <v>Month!T341</v>
      </c>
      <c r="AW24" s="55" t="str">
        <f t="shared" si="3"/>
        <v>Month!U341</v>
      </c>
      <c r="AX24" s="55" t="str">
        <f t="shared" si="3"/>
        <v>Month!V341</v>
      </c>
      <c r="AY24" s="55" t="str">
        <f t="shared" si="3"/>
        <v>Month!W341</v>
      </c>
      <c r="AZ24" s="55" t="str">
        <f t="shared" si="3"/>
        <v>Month!X341</v>
      </c>
      <c r="BA24" s="55" t="str">
        <f t="shared" si="3"/>
        <v>Month!Y341</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190</v>
      </c>
      <c r="Y25" s="40" t="s">
        <v>190</v>
      </c>
      <c r="Z25" s="40" t="s">
        <v>190</v>
      </c>
      <c r="AB25" s="39">
        <f t="shared" si="4"/>
        <v>342</v>
      </c>
      <c r="AC25" s="55" t="str">
        <f t="shared" si="2"/>
        <v>Month!A342</v>
      </c>
      <c r="AD25" s="55" t="str">
        <f t="shared" si="2"/>
        <v>Month!B342</v>
      </c>
      <c r="AE25" s="55" t="str">
        <f t="shared" si="2"/>
        <v>Month!C342</v>
      </c>
      <c r="AF25" s="55" t="str">
        <f t="shared" si="2"/>
        <v>Month!D342</v>
      </c>
      <c r="AG25" s="55" t="str">
        <f t="shared" si="2"/>
        <v>Month!E342</v>
      </c>
      <c r="AH25" s="55" t="str">
        <f t="shared" si="2"/>
        <v>Month!F342</v>
      </c>
      <c r="AI25" s="55" t="str">
        <f t="shared" si="2"/>
        <v>Month!G342</v>
      </c>
      <c r="AJ25" s="55" t="str">
        <f t="shared" si="2"/>
        <v>Month!H342</v>
      </c>
      <c r="AK25" s="55" t="str">
        <f t="shared" si="2"/>
        <v>Month!I342</v>
      </c>
      <c r="AL25" s="55" t="str">
        <f t="shared" si="2"/>
        <v>Month!J342</v>
      </c>
      <c r="AM25" s="55" t="str">
        <f t="shared" si="3"/>
        <v>Month!K342</v>
      </c>
      <c r="AN25" s="55" t="str">
        <f t="shared" si="3"/>
        <v>Month!L342</v>
      </c>
      <c r="AO25" s="55" t="str">
        <f t="shared" si="3"/>
        <v>Month!M342</v>
      </c>
      <c r="AP25" s="55" t="str">
        <f t="shared" si="3"/>
        <v>Month!N342</v>
      </c>
      <c r="AQ25" s="55" t="str">
        <f t="shared" si="3"/>
        <v>Month!O342</v>
      </c>
      <c r="AR25" s="55" t="str">
        <f t="shared" si="3"/>
        <v>Month!P342</v>
      </c>
      <c r="AS25" s="55" t="str">
        <f t="shared" si="3"/>
        <v>Month!Q342</v>
      </c>
      <c r="AT25" s="55" t="str">
        <f t="shared" si="3"/>
        <v>Month!R342</v>
      </c>
      <c r="AU25" s="55" t="str">
        <f t="shared" si="3"/>
        <v>Month!S342</v>
      </c>
      <c r="AV25" s="55" t="str">
        <f t="shared" si="3"/>
        <v>Month!T342</v>
      </c>
      <c r="AW25" s="55" t="str">
        <f t="shared" si="3"/>
        <v>Month!U342</v>
      </c>
      <c r="AX25" s="55" t="str">
        <f t="shared" si="3"/>
        <v>Month!V342</v>
      </c>
      <c r="AY25" s="55" t="str">
        <f t="shared" si="3"/>
        <v>Month!W342</v>
      </c>
      <c r="AZ25" s="55" t="str">
        <f t="shared" si="3"/>
        <v>Month!X342</v>
      </c>
      <c r="BA25" s="55" t="str">
        <f t="shared" si="3"/>
        <v>Month!Y342</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190</v>
      </c>
      <c r="Y26" s="40" t="s">
        <v>190</v>
      </c>
      <c r="Z26" s="40" t="s">
        <v>190</v>
      </c>
      <c r="AB26" s="39">
        <f t="shared" si="4"/>
        <v>343</v>
      </c>
      <c r="AC26" s="55" t="str">
        <f t="shared" si="2"/>
        <v>Month!A343</v>
      </c>
      <c r="AD26" s="55" t="str">
        <f t="shared" si="2"/>
        <v>Month!B343</v>
      </c>
      <c r="AE26" s="55" t="str">
        <f t="shared" si="2"/>
        <v>Month!C343</v>
      </c>
      <c r="AF26" s="55" t="str">
        <f t="shared" si="2"/>
        <v>Month!D343</v>
      </c>
      <c r="AG26" s="55" t="str">
        <f t="shared" si="2"/>
        <v>Month!E343</v>
      </c>
      <c r="AH26" s="55" t="str">
        <f t="shared" si="2"/>
        <v>Month!F343</v>
      </c>
      <c r="AI26" s="55" t="str">
        <f t="shared" si="2"/>
        <v>Month!G343</v>
      </c>
      <c r="AJ26" s="55" t="str">
        <f t="shared" si="2"/>
        <v>Month!H343</v>
      </c>
      <c r="AK26" s="55" t="str">
        <f t="shared" si="2"/>
        <v>Month!I343</v>
      </c>
      <c r="AL26" s="55" t="str">
        <f t="shared" si="2"/>
        <v>Month!J343</v>
      </c>
      <c r="AM26" s="55" t="str">
        <f t="shared" si="3"/>
        <v>Month!K343</v>
      </c>
      <c r="AN26" s="55" t="str">
        <f t="shared" si="3"/>
        <v>Month!L343</v>
      </c>
      <c r="AO26" s="55" t="str">
        <f t="shared" si="3"/>
        <v>Month!M343</v>
      </c>
      <c r="AP26" s="55" t="str">
        <f t="shared" si="3"/>
        <v>Month!N343</v>
      </c>
      <c r="AQ26" s="55" t="str">
        <f t="shared" si="3"/>
        <v>Month!O343</v>
      </c>
      <c r="AR26" s="55" t="str">
        <f t="shared" si="3"/>
        <v>Month!P343</v>
      </c>
      <c r="AS26" s="55" t="str">
        <f t="shared" si="3"/>
        <v>Month!Q343</v>
      </c>
      <c r="AT26" s="55" t="str">
        <f t="shared" si="3"/>
        <v>Month!R343</v>
      </c>
      <c r="AU26" s="55" t="str">
        <f t="shared" si="3"/>
        <v>Month!S343</v>
      </c>
      <c r="AV26" s="55" t="str">
        <f t="shared" si="3"/>
        <v>Month!T343</v>
      </c>
      <c r="AW26" s="55" t="str">
        <f t="shared" si="3"/>
        <v>Month!U343</v>
      </c>
      <c r="AX26" s="55" t="str">
        <f t="shared" si="3"/>
        <v>Month!V343</v>
      </c>
      <c r="AY26" s="55" t="str">
        <f t="shared" si="3"/>
        <v>Month!W343</v>
      </c>
      <c r="AZ26" s="55" t="str">
        <f t="shared" si="3"/>
        <v>Month!X343</v>
      </c>
      <c r="BA26" s="55" t="str">
        <f t="shared" si="3"/>
        <v>Month!Y343</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190</v>
      </c>
      <c r="Y27" s="40" t="s">
        <v>190</v>
      </c>
      <c r="Z27" s="40" t="s">
        <v>190</v>
      </c>
      <c r="AB27" s="39">
        <f t="shared" si="4"/>
        <v>344</v>
      </c>
      <c r="AC27" s="55" t="str">
        <f t="shared" si="2"/>
        <v>Month!A344</v>
      </c>
      <c r="AD27" s="55" t="str">
        <f t="shared" si="2"/>
        <v>Month!B344</v>
      </c>
      <c r="AE27" s="55" t="str">
        <f t="shared" si="2"/>
        <v>Month!C344</v>
      </c>
      <c r="AF27" s="55" t="str">
        <f t="shared" si="2"/>
        <v>Month!D344</v>
      </c>
      <c r="AG27" s="55" t="str">
        <f t="shared" si="2"/>
        <v>Month!E344</v>
      </c>
      <c r="AH27" s="55" t="str">
        <f t="shared" si="2"/>
        <v>Month!F344</v>
      </c>
      <c r="AI27" s="55" t="str">
        <f t="shared" si="2"/>
        <v>Month!G344</v>
      </c>
      <c r="AJ27" s="55" t="str">
        <f t="shared" si="2"/>
        <v>Month!H344</v>
      </c>
      <c r="AK27" s="55" t="str">
        <f t="shared" si="2"/>
        <v>Month!I344</v>
      </c>
      <c r="AL27" s="55" t="str">
        <f t="shared" si="2"/>
        <v>Month!J344</v>
      </c>
      <c r="AM27" s="55" t="str">
        <f t="shared" si="3"/>
        <v>Month!K344</v>
      </c>
      <c r="AN27" s="55" t="str">
        <f t="shared" si="3"/>
        <v>Month!L344</v>
      </c>
      <c r="AO27" s="55" t="str">
        <f t="shared" si="3"/>
        <v>Month!M344</v>
      </c>
      <c r="AP27" s="55" t="str">
        <f t="shared" si="3"/>
        <v>Month!N344</v>
      </c>
      <c r="AQ27" s="55" t="str">
        <f t="shared" si="3"/>
        <v>Month!O344</v>
      </c>
      <c r="AR27" s="55" t="str">
        <f t="shared" si="3"/>
        <v>Month!P344</v>
      </c>
      <c r="AS27" s="55" t="str">
        <f t="shared" si="3"/>
        <v>Month!Q344</v>
      </c>
      <c r="AT27" s="55" t="str">
        <f t="shared" si="3"/>
        <v>Month!R344</v>
      </c>
      <c r="AU27" s="55" t="str">
        <f t="shared" si="3"/>
        <v>Month!S344</v>
      </c>
      <c r="AV27" s="55" t="str">
        <f t="shared" si="3"/>
        <v>Month!T344</v>
      </c>
      <c r="AW27" s="55" t="str">
        <f t="shared" si="3"/>
        <v>Month!U344</v>
      </c>
      <c r="AX27" s="55" t="str">
        <f t="shared" si="3"/>
        <v>Month!V344</v>
      </c>
      <c r="AY27" s="55" t="str">
        <f t="shared" si="3"/>
        <v>Month!W344</v>
      </c>
      <c r="AZ27" s="55" t="str">
        <f t="shared" si="3"/>
        <v>Month!X344</v>
      </c>
      <c r="BA27" s="55" t="str">
        <f t="shared" si="3"/>
        <v>Month!Y344</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190</v>
      </c>
      <c r="Y28" s="40" t="s">
        <v>190</v>
      </c>
      <c r="Z28" s="40" t="s">
        <v>190</v>
      </c>
      <c r="AB28" s="39">
        <f t="shared" si="4"/>
        <v>345</v>
      </c>
      <c r="AC28" s="55" t="str">
        <f t="shared" si="2"/>
        <v>Month!A345</v>
      </c>
      <c r="AD28" s="55" t="str">
        <f t="shared" si="2"/>
        <v>Month!B345</v>
      </c>
      <c r="AE28" s="55" t="str">
        <f t="shared" si="2"/>
        <v>Month!C345</v>
      </c>
      <c r="AF28" s="55" t="str">
        <f t="shared" si="2"/>
        <v>Month!D345</v>
      </c>
      <c r="AG28" s="55" t="str">
        <f t="shared" si="2"/>
        <v>Month!E345</v>
      </c>
      <c r="AH28" s="55" t="str">
        <f t="shared" si="2"/>
        <v>Month!F345</v>
      </c>
      <c r="AI28" s="55" t="str">
        <f t="shared" si="2"/>
        <v>Month!G345</v>
      </c>
      <c r="AJ28" s="55" t="str">
        <f t="shared" si="2"/>
        <v>Month!H345</v>
      </c>
      <c r="AK28" s="55" t="str">
        <f t="shared" si="2"/>
        <v>Month!I345</v>
      </c>
      <c r="AL28" s="55" t="str">
        <f t="shared" si="2"/>
        <v>Month!J345</v>
      </c>
      <c r="AM28" s="55" t="str">
        <f t="shared" si="3"/>
        <v>Month!K345</v>
      </c>
      <c r="AN28" s="55" t="str">
        <f t="shared" si="3"/>
        <v>Month!L345</v>
      </c>
      <c r="AO28" s="55" t="str">
        <f t="shared" si="3"/>
        <v>Month!M345</v>
      </c>
      <c r="AP28" s="55" t="str">
        <f t="shared" si="3"/>
        <v>Month!N345</v>
      </c>
      <c r="AQ28" s="55" t="str">
        <f t="shared" si="3"/>
        <v>Month!O345</v>
      </c>
      <c r="AR28" s="55" t="str">
        <f t="shared" si="3"/>
        <v>Month!P345</v>
      </c>
      <c r="AS28" s="55" t="str">
        <f t="shared" si="3"/>
        <v>Month!Q345</v>
      </c>
      <c r="AT28" s="55" t="str">
        <f t="shared" si="3"/>
        <v>Month!R345</v>
      </c>
      <c r="AU28" s="55" t="str">
        <f t="shared" si="3"/>
        <v>Month!S345</v>
      </c>
      <c r="AV28" s="55" t="str">
        <f t="shared" si="3"/>
        <v>Month!T345</v>
      </c>
      <c r="AW28" s="55" t="str">
        <f t="shared" si="3"/>
        <v>Month!U345</v>
      </c>
      <c r="AX28" s="55" t="str">
        <f t="shared" si="3"/>
        <v>Month!V345</v>
      </c>
      <c r="AY28" s="55" t="str">
        <f t="shared" si="3"/>
        <v>Month!W345</v>
      </c>
      <c r="AZ28" s="55" t="str">
        <f t="shared" si="3"/>
        <v>Month!X345</v>
      </c>
      <c r="BA28" s="55" t="str">
        <f t="shared" si="3"/>
        <v>Month!Y345</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190</v>
      </c>
      <c r="O29" s="40">
        <v>4.1500000000000002E-2</v>
      </c>
      <c r="P29" s="40" t="s">
        <v>190</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346</v>
      </c>
      <c r="AC29" s="55" t="str">
        <f t="shared" si="2"/>
        <v>Month!A346</v>
      </c>
      <c r="AD29" s="55" t="str">
        <f t="shared" si="2"/>
        <v>Month!B346</v>
      </c>
      <c r="AE29" s="55" t="str">
        <f t="shared" si="2"/>
        <v>Month!C346</v>
      </c>
      <c r="AF29" s="55" t="str">
        <f t="shared" si="2"/>
        <v>Month!D346</v>
      </c>
      <c r="AG29" s="55" t="str">
        <f t="shared" si="2"/>
        <v>Month!E346</v>
      </c>
      <c r="AH29" s="55" t="str">
        <f t="shared" si="2"/>
        <v>Month!F346</v>
      </c>
      <c r="AI29" s="55" t="str">
        <f t="shared" si="2"/>
        <v>Month!G346</v>
      </c>
      <c r="AJ29" s="55" t="str">
        <f t="shared" si="2"/>
        <v>Month!H346</v>
      </c>
      <c r="AK29" s="55" t="str">
        <f t="shared" si="2"/>
        <v>Month!I346</v>
      </c>
      <c r="AL29" s="55" t="str">
        <f t="shared" si="2"/>
        <v>Month!J346</v>
      </c>
      <c r="AM29" s="55" t="str">
        <f t="shared" si="3"/>
        <v>Month!K346</v>
      </c>
      <c r="AN29" s="55" t="str">
        <f t="shared" si="3"/>
        <v>Month!L346</v>
      </c>
      <c r="AO29" s="55" t="str">
        <f t="shared" si="3"/>
        <v>Month!M346</v>
      </c>
      <c r="AP29" s="55" t="str">
        <f t="shared" si="3"/>
        <v>Month!N346</v>
      </c>
      <c r="AQ29" s="55" t="str">
        <f t="shared" si="3"/>
        <v>Month!O346</v>
      </c>
      <c r="AR29" s="55" t="str">
        <f t="shared" si="3"/>
        <v>Month!P346</v>
      </c>
      <c r="AS29" s="55" t="str">
        <f t="shared" si="3"/>
        <v>Month!Q346</v>
      </c>
      <c r="AT29" s="55" t="str">
        <f t="shared" si="3"/>
        <v>Month!R346</v>
      </c>
      <c r="AU29" s="55" t="str">
        <f t="shared" si="3"/>
        <v>Month!S346</v>
      </c>
      <c r="AV29" s="55" t="str">
        <f t="shared" si="3"/>
        <v>Month!T346</v>
      </c>
      <c r="AW29" s="55" t="str">
        <f t="shared" si="3"/>
        <v>Month!U346</v>
      </c>
      <c r="AX29" s="55" t="str">
        <f t="shared" si="3"/>
        <v>Month!V346</v>
      </c>
      <c r="AY29" s="55" t="str">
        <f t="shared" si="3"/>
        <v>Month!W346</v>
      </c>
      <c r="AZ29" s="55" t="str">
        <f t="shared" si="3"/>
        <v>Month!X346</v>
      </c>
      <c r="BA29" s="55" t="str">
        <f t="shared" si="3"/>
        <v>Month!Y346</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347</v>
      </c>
      <c r="AC30" s="55" t="str">
        <f t="shared" si="2"/>
        <v>Month!A347</v>
      </c>
      <c r="AD30" s="55" t="str">
        <f t="shared" si="2"/>
        <v>Month!B347</v>
      </c>
      <c r="AE30" s="55" t="str">
        <f t="shared" si="2"/>
        <v>Month!C347</v>
      </c>
      <c r="AF30" s="55" t="str">
        <f t="shared" si="2"/>
        <v>Month!D347</v>
      </c>
      <c r="AG30" s="55" t="str">
        <f t="shared" si="2"/>
        <v>Month!E347</v>
      </c>
      <c r="AH30" s="55" t="str">
        <f t="shared" si="2"/>
        <v>Month!F347</v>
      </c>
      <c r="AI30" s="55" t="str">
        <f t="shared" si="2"/>
        <v>Month!G347</v>
      </c>
      <c r="AJ30" s="55" t="str">
        <f t="shared" si="2"/>
        <v>Month!H347</v>
      </c>
      <c r="AK30" s="55" t="str">
        <f t="shared" si="2"/>
        <v>Month!I347</v>
      </c>
      <c r="AL30" s="55" t="str">
        <f t="shared" si="2"/>
        <v>Month!J347</v>
      </c>
      <c r="AM30" s="55" t="str">
        <f t="shared" si="3"/>
        <v>Month!K347</v>
      </c>
      <c r="AN30" s="55" t="str">
        <f t="shared" si="3"/>
        <v>Month!L347</v>
      </c>
      <c r="AO30" s="55" t="str">
        <f t="shared" si="3"/>
        <v>Month!M347</v>
      </c>
      <c r="AP30" s="55" t="str">
        <f t="shared" si="3"/>
        <v>Month!N347</v>
      </c>
      <c r="AQ30" s="55" t="str">
        <f t="shared" si="3"/>
        <v>Month!O347</v>
      </c>
      <c r="AR30" s="55" t="str">
        <f t="shared" si="3"/>
        <v>Month!P347</v>
      </c>
      <c r="AS30" s="55" t="str">
        <f t="shared" si="3"/>
        <v>Month!Q347</v>
      </c>
      <c r="AT30" s="55" t="str">
        <f t="shared" si="3"/>
        <v>Month!R347</v>
      </c>
      <c r="AU30" s="55" t="str">
        <f t="shared" si="3"/>
        <v>Month!S347</v>
      </c>
      <c r="AV30" s="55" t="str">
        <f t="shared" si="3"/>
        <v>Month!T347</v>
      </c>
      <c r="AW30" s="55" t="str">
        <f t="shared" si="3"/>
        <v>Month!U347</v>
      </c>
      <c r="AX30" s="55" t="str">
        <f t="shared" si="3"/>
        <v>Month!V347</v>
      </c>
      <c r="AY30" s="55" t="str">
        <f t="shared" si="3"/>
        <v>Month!W347</v>
      </c>
      <c r="AZ30" s="55" t="str">
        <f t="shared" si="3"/>
        <v>Month!X347</v>
      </c>
      <c r="BA30" s="55" t="str">
        <f t="shared" si="3"/>
        <v>Month!Y347</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348</v>
      </c>
      <c r="AC31" s="55" t="str">
        <f t="shared" si="2"/>
        <v>Month!A348</v>
      </c>
      <c r="AD31" s="55" t="str">
        <f t="shared" si="2"/>
        <v>Month!B348</v>
      </c>
      <c r="AE31" s="55" t="str">
        <f t="shared" si="2"/>
        <v>Month!C348</v>
      </c>
      <c r="AF31" s="55" t="str">
        <f t="shared" si="2"/>
        <v>Month!D348</v>
      </c>
      <c r="AG31" s="55" t="str">
        <f t="shared" si="2"/>
        <v>Month!E348</v>
      </c>
      <c r="AH31" s="55" t="str">
        <f t="shared" si="2"/>
        <v>Month!F348</v>
      </c>
      <c r="AI31" s="55" t="str">
        <f t="shared" si="2"/>
        <v>Month!G348</v>
      </c>
      <c r="AJ31" s="55" t="str">
        <f t="shared" si="2"/>
        <v>Month!H348</v>
      </c>
      <c r="AK31" s="55" t="str">
        <f t="shared" si="2"/>
        <v>Month!I348</v>
      </c>
      <c r="AL31" s="55" t="str">
        <f t="shared" si="2"/>
        <v>Month!J348</v>
      </c>
      <c r="AM31" s="55" t="str">
        <f t="shared" si="3"/>
        <v>Month!K348</v>
      </c>
      <c r="AN31" s="55" t="str">
        <f t="shared" si="3"/>
        <v>Month!L348</v>
      </c>
      <c r="AO31" s="55" t="str">
        <f t="shared" si="3"/>
        <v>Month!M348</v>
      </c>
      <c r="AP31" s="55" t="str">
        <f t="shared" si="3"/>
        <v>Month!N348</v>
      </c>
      <c r="AQ31" s="55" t="str">
        <f t="shared" si="3"/>
        <v>Month!O348</v>
      </c>
      <c r="AR31" s="55" t="str">
        <f t="shared" si="3"/>
        <v>Month!P348</v>
      </c>
      <c r="AS31" s="55" t="str">
        <f t="shared" si="3"/>
        <v>Month!Q348</v>
      </c>
      <c r="AT31" s="55" t="str">
        <f t="shared" si="3"/>
        <v>Month!R348</v>
      </c>
      <c r="AU31" s="55" t="str">
        <f t="shared" si="3"/>
        <v>Month!S348</v>
      </c>
      <c r="AV31" s="55" t="str">
        <f t="shared" si="3"/>
        <v>Month!T348</v>
      </c>
      <c r="AW31" s="55" t="str">
        <f t="shared" si="3"/>
        <v>Month!U348</v>
      </c>
      <c r="AX31" s="55" t="str">
        <f t="shared" si="3"/>
        <v>Month!V348</v>
      </c>
      <c r="AY31" s="55" t="str">
        <f t="shared" si="3"/>
        <v>Month!W348</v>
      </c>
      <c r="AZ31" s="55" t="str">
        <f t="shared" si="3"/>
        <v>Month!X348</v>
      </c>
      <c r="BA31" s="55" t="str">
        <f t="shared" si="3"/>
        <v>Month!Y348</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349</v>
      </c>
      <c r="AC32" s="55" t="str">
        <f t="shared" si="2"/>
        <v>Month!A349</v>
      </c>
      <c r="AD32" s="55" t="str">
        <f t="shared" si="2"/>
        <v>Month!B349</v>
      </c>
      <c r="AE32" s="55" t="str">
        <f t="shared" si="2"/>
        <v>Month!C349</v>
      </c>
      <c r="AF32" s="55" t="str">
        <f t="shared" si="2"/>
        <v>Month!D349</v>
      </c>
      <c r="AG32" s="55" t="str">
        <f t="shared" si="2"/>
        <v>Month!E349</v>
      </c>
      <c r="AH32" s="55" t="str">
        <f t="shared" si="2"/>
        <v>Month!F349</v>
      </c>
      <c r="AI32" s="55" t="str">
        <f t="shared" si="2"/>
        <v>Month!G349</v>
      </c>
      <c r="AJ32" s="55" t="str">
        <f t="shared" si="2"/>
        <v>Month!H349</v>
      </c>
      <c r="AK32" s="55" t="str">
        <f t="shared" si="2"/>
        <v>Month!I349</v>
      </c>
      <c r="AL32" s="55" t="str">
        <f t="shared" si="2"/>
        <v>Month!J349</v>
      </c>
      <c r="AM32" s="55" t="str">
        <f t="shared" si="3"/>
        <v>Month!K349</v>
      </c>
      <c r="AN32" s="55" t="str">
        <f t="shared" si="3"/>
        <v>Month!L349</v>
      </c>
      <c r="AO32" s="55" t="str">
        <f t="shared" si="3"/>
        <v>Month!M349</v>
      </c>
      <c r="AP32" s="55" t="str">
        <f t="shared" si="3"/>
        <v>Month!N349</v>
      </c>
      <c r="AQ32" s="55" t="str">
        <f t="shared" si="3"/>
        <v>Month!O349</v>
      </c>
      <c r="AR32" s="55" t="str">
        <f t="shared" si="3"/>
        <v>Month!P349</v>
      </c>
      <c r="AS32" s="55" t="str">
        <f t="shared" si="3"/>
        <v>Month!Q349</v>
      </c>
      <c r="AT32" s="55" t="str">
        <f t="shared" si="3"/>
        <v>Month!R349</v>
      </c>
      <c r="AU32" s="55" t="str">
        <f t="shared" si="3"/>
        <v>Month!S349</v>
      </c>
      <c r="AV32" s="55" t="str">
        <f t="shared" si="3"/>
        <v>Month!T349</v>
      </c>
      <c r="AW32" s="55" t="str">
        <f t="shared" si="3"/>
        <v>Month!U349</v>
      </c>
      <c r="AX32" s="55" t="str">
        <f t="shared" si="3"/>
        <v>Month!V349</v>
      </c>
      <c r="AY32" s="55" t="str">
        <f t="shared" si="3"/>
        <v>Month!W349</v>
      </c>
      <c r="AZ32" s="55" t="str">
        <f t="shared" si="3"/>
        <v>Month!X349</v>
      </c>
      <c r="BA32" s="55" t="str">
        <f t="shared" si="3"/>
        <v>Month!Y349</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145</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190</v>
      </c>
      <c r="O41" s="40">
        <v>5.1200000000000002E-2</v>
      </c>
      <c r="P41" s="40" t="s">
        <v>190</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618</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617</v>
      </c>
      <c r="AD44" s="39" t="s">
        <v>122</v>
      </c>
      <c r="AE44" s="39" t="s">
        <v>123</v>
      </c>
      <c r="AF44" s="39" t="s">
        <v>124</v>
      </c>
      <c r="AG44" s="39" t="s">
        <v>125</v>
      </c>
      <c r="AH44" s="39" t="s">
        <v>126</v>
      </c>
      <c r="AI44" s="39" t="s">
        <v>127</v>
      </c>
      <c r="AJ44" s="39" t="s">
        <v>128</v>
      </c>
      <c r="AK44" s="39" t="s">
        <v>129</v>
      </c>
      <c r="AL44" s="39" t="s">
        <v>130</v>
      </c>
      <c r="AM44" s="39" t="s">
        <v>131</v>
      </c>
      <c r="AN44" s="39" t="s">
        <v>132</v>
      </c>
      <c r="AO44" s="39" t="s">
        <v>133</v>
      </c>
      <c r="AP44" s="39" t="s">
        <v>134</v>
      </c>
      <c r="AQ44" s="39" t="s">
        <v>135</v>
      </c>
      <c r="AR44" s="39" t="s">
        <v>136</v>
      </c>
      <c r="AS44" s="39" t="s">
        <v>137</v>
      </c>
      <c r="AT44" s="39" t="s">
        <v>138</v>
      </c>
      <c r="AU44" s="39" t="s">
        <v>139</v>
      </c>
      <c r="AV44" s="39" t="s">
        <v>140</v>
      </c>
      <c r="AW44" s="39" t="s">
        <v>141</v>
      </c>
      <c r="AX44" s="39" t="s">
        <v>142</v>
      </c>
      <c r="AY44" s="39" t="s">
        <v>143</v>
      </c>
      <c r="AZ44" s="39" t="s">
        <v>144</v>
      </c>
      <c r="BA44" s="39" t="s">
        <v>713</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346</v>
      </c>
      <c r="AC45" s="55" t="str">
        <f t="shared" ref="AC45:AL46" si="5">$AH$43&amp;AC$44&amp;$AB45</f>
        <v>calculation_hide!b346</v>
      </c>
      <c r="AD45" s="55" t="str">
        <f t="shared" si="5"/>
        <v>calculation_hide!c346</v>
      </c>
      <c r="AE45" s="55" t="str">
        <f t="shared" si="5"/>
        <v>calculation_hide!d346</v>
      </c>
      <c r="AF45" s="55" t="str">
        <f t="shared" si="5"/>
        <v>calculation_hide!e346</v>
      </c>
      <c r="AG45" s="55" t="str">
        <f t="shared" si="5"/>
        <v>calculation_hide!f346</v>
      </c>
      <c r="AH45" s="55" t="str">
        <f t="shared" si="5"/>
        <v>calculation_hide!g346</v>
      </c>
      <c r="AI45" s="55" t="str">
        <f t="shared" si="5"/>
        <v>calculation_hide!h346</v>
      </c>
      <c r="AJ45" s="55" t="str">
        <f t="shared" si="5"/>
        <v>calculation_hide!i346</v>
      </c>
      <c r="AK45" s="55" t="str">
        <f t="shared" si="5"/>
        <v>calculation_hide!j346</v>
      </c>
      <c r="AL45" s="55" t="str">
        <f t="shared" si="5"/>
        <v>calculation_hide!k346</v>
      </c>
      <c r="AM45" s="55" t="str">
        <f t="shared" ref="AM45:BA46" si="6">$AH$43&amp;AM$44&amp;$AB45</f>
        <v>calculation_hide!l346</v>
      </c>
      <c r="AN45" s="55" t="str">
        <f t="shared" si="6"/>
        <v>calculation_hide!m346</v>
      </c>
      <c r="AO45" s="55" t="str">
        <f t="shared" si="6"/>
        <v>calculation_hide!n346</v>
      </c>
      <c r="AP45" s="55" t="str">
        <f t="shared" si="6"/>
        <v>calculation_hide!o346</v>
      </c>
      <c r="AQ45" s="55" t="str">
        <f t="shared" si="6"/>
        <v>calculation_hide!p346</v>
      </c>
      <c r="AR45" s="55" t="str">
        <f t="shared" si="6"/>
        <v>calculation_hide!q346</v>
      </c>
      <c r="AS45" s="55" t="str">
        <f t="shared" si="6"/>
        <v>calculation_hide!r346</v>
      </c>
      <c r="AT45" s="55" t="str">
        <f t="shared" si="6"/>
        <v>calculation_hide!s346</v>
      </c>
      <c r="AU45" s="55" t="str">
        <f t="shared" si="6"/>
        <v>calculation_hide!t346</v>
      </c>
      <c r="AV45" s="55" t="str">
        <f t="shared" si="6"/>
        <v>calculation_hide!u346</v>
      </c>
      <c r="AW45" s="55" t="str">
        <f t="shared" si="6"/>
        <v>calculation_hide!v346</v>
      </c>
      <c r="AX45" s="55" t="str">
        <f t="shared" si="6"/>
        <v>calculation_hide!w346</v>
      </c>
      <c r="AY45" s="55" t="str">
        <f t="shared" si="6"/>
        <v>calculation_hide!x346</v>
      </c>
      <c r="AZ45" s="55" t="str">
        <f t="shared" si="6"/>
        <v>calculation_hide!y346</v>
      </c>
      <c r="BA45" s="55" t="str">
        <f t="shared" si="6"/>
        <v>calculation_hide!z346</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358</v>
      </c>
      <c r="AC46" s="55" t="str">
        <f t="shared" si="5"/>
        <v>calculation_hide!b358</v>
      </c>
      <c r="AD46" s="55" t="str">
        <f t="shared" si="5"/>
        <v>calculation_hide!c358</v>
      </c>
      <c r="AE46" s="55" t="str">
        <f t="shared" si="5"/>
        <v>calculation_hide!d358</v>
      </c>
      <c r="AF46" s="55" t="str">
        <f t="shared" si="5"/>
        <v>calculation_hide!e358</v>
      </c>
      <c r="AG46" s="55" t="str">
        <f t="shared" si="5"/>
        <v>calculation_hide!f358</v>
      </c>
      <c r="AH46" s="55" t="str">
        <f t="shared" si="5"/>
        <v>calculation_hide!g358</v>
      </c>
      <c r="AI46" s="55" t="str">
        <f t="shared" si="5"/>
        <v>calculation_hide!h358</v>
      </c>
      <c r="AJ46" s="55" t="str">
        <f t="shared" si="5"/>
        <v>calculation_hide!i358</v>
      </c>
      <c r="AK46" s="55" t="str">
        <f t="shared" si="5"/>
        <v>calculation_hide!j358</v>
      </c>
      <c r="AL46" s="55" t="str">
        <f t="shared" si="5"/>
        <v>calculation_hide!k358</v>
      </c>
      <c r="AM46" s="55" t="str">
        <f t="shared" si="6"/>
        <v>calculation_hide!l358</v>
      </c>
      <c r="AN46" s="55" t="str">
        <f t="shared" si="6"/>
        <v>calculation_hide!m358</v>
      </c>
      <c r="AO46" s="55" t="str">
        <f t="shared" si="6"/>
        <v>calculation_hide!n358</v>
      </c>
      <c r="AP46" s="55" t="str">
        <f t="shared" si="6"/>
        <v>calculation_hide!o358</v>
      </c>
      <c r="AQ46" s="55" t="str">
        <f t="shared" si="6"/>
        <v>calculation_hide!p358</v>
      </c>
      <c r="AR46" s="55" t="str">
        <f t="shared" si="6"/>
        <v>calculation_hide!q358</v>
      </c>
      <c r="AS46" s="55" t="str">
        <f t="shared" si="6"/>
        <v>calculation_hide!r358</v>
      </c>
      <c r="AT46" s="55" t="str">
        <f t="shared" si="6"/>
        <v>calculation_hide!s358</v>
      </c>
      <c r="AU46" s="55" t="str">
        <f t="shared" si="6"/>
        <v>calculation_hide!t358</v>
      </c>
      <c r="AV46" s="55" t="str">
        <f t="shared" si="6"/>
        <v>calculation_hide!u358</v>
      </c>
      <c r="AW46" s="55" t="str">
        <f t="shared" si="6"/>
        <v>calculation_hide!v358</v>
      </c>
      <c r="AX46" s="55" t="str">
        <f t="shared" si="6"/>
        <v>calculation_hide!w358</v>
      </c>
      <c r="AY46" s="55" t="str">
        <f t="shared" si="6"/>
        <v>calculation_hide!x358</v>
      </c>
      <c r="AZ46" s="55" t="str">
        <f t="shared" si="6"/>
        <v>calculation_hide!y358</v>
      </c>
      <c r="BA46" s="55" t="str">
        <f t="shared" si="6"/>
        <v>calculation_hide!z358</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146</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190</v>
      </c>
      <c r="O53" s="40">
        <v>5.3100000000000001E-2</v>
      </c>
      <c r="P53" s="40" t="s">
        <v>190</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146</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190</v>
      </c>
      <c r="O65" s="40">
        <v>5.8799999999999998E-2</v>
      </c>
      <c r="P65" s="40" t="s">
        <v>190</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146</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190</v>
      </c>
      <c r="O77" s="40">
        <v>7.3300000000000004E-2</v>
      </c>
      <c r="P77" s="40" t="s">
        <v>190</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146</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190</v>
      </c>
      <c r="O89" s="40">
        <v>0.1031</v>
      </c>
      <c r="P89" s="40" t="s">
        <v>190</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146</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190</v>
      </c>
      <c r="O101" s="40">
        <v>0.13489999999999999</v>
      </c>
      <c r="P101" s="40" t="s">
        <v>190</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146</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190</v>
      </c>
      <c r="O113" s="40">
        <v>0.26129999999999998</v>
      </c>
      <c r="P113" s="40" t="s">
        <v>190</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146</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190</v>
      </c>
      <c r="O125" s="40">
        <v>0.29859999999999998</v>
      </c>
      <c r="P125" s="40" t="s">
        <v>190</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146</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190</v>
      </c>
      <c r="O137" s="40">
        <v>0.23449999999999999</v>
      </c>
      <c r="P137" s="40" t="s">
        <v>190</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146</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190</v>
      </c>
      <c r="O149" s="40">
        <v>0.2039</v>
      </c>
      <c r="P149" s="40" t="s">
        <v>190</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146</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190</v>
      </c>
      <c r="O161" s="40">
        <v>0.24340000000000001</v>
      </c>
      <c r="P161" s="40" t="s">
        <v>190</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146</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190</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146</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190</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146</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190</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146</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606</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607</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608</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609</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610</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611</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612</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613</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602</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614</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615</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616</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606</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637</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638</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639</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640</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641</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642</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643</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644</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645</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646</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647</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628</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656</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657</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658</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659</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660</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661</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662</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663</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664</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665</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666</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5" t="s">
        <v>668</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688</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689</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690</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691</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692</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693</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694</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695</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696</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697</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698</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205" t="s">
        <v>699</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746</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747</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748</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749</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750</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751</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752</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753</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754</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755</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756</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727</v>
      </c>
      <c r="C353" s="40">
        <f>Month!B344</f>
        <v>24.714500000000001</v>
      </c>
      <c r="D353" s="40">
        <f>Month!C344</f>
        <v>1.175</v>
      </c>
      <c r="E353" s="40">
        <f>Month!D344</f>
        <v>23.5395</v>
      </c>
      <c r="F353" s="40">
        <f>Month!E344</f>
        <v>0</v>
      </c>
      <c r="G353" s="40">
        <f>Month!F344</f>
        <v>4.65E-2</v>
      </c>
      <c r="H353" s="40">
        <f>Month!G344</f>
        <v>10.680899999999999</v>
      </c>
      <c r="I353" s="40">
        <f>Month!H344</f>
        <v>3.1663000000000001</v>
      </c>
      <c r="J353" s="40">
        <f>Month!I344</f>
        <v>0.4854</v>
      </c>
      <c r="K353" s="40">
        <f>Month!J344</f>
        <v>6.8532000000000002</v>
      </c>
      <c r="L353" s="40">
        <f>Month!K344</f>
        <v>2.3228</v>
      </c>
      <c r="M353" s="40">
        <f>Month!L344</f>
        <v>4.5304000000000002</v>
      </c>
      <c r="N353" s="40">
        <f>Month!M344</f>
        <v>0.1303</v>
      </c>
      <c r="O353" s="40">
        <f>Month!N344</f>
        <v>1.8831</v>
      </c>
      <c r="P353" s="40">
        <f>Month!O344</f>
        <v>0.14169999999999999</v>
      </c>
      <c r="Q353" s="40">
        <f>Month!P344</f>
        <v>-6.4199999999999993E-2</v>
      </c>
      <c r="R353" s="40">
        <f>Month!Q344</f>
        <v>-3.2300000000000002E-2</v>
      </c>
      <c r="S353" s="40">
        <f>Month!R344</f>
        <v>2.1252</v>
      </c>
      <c r="T353" s="40">
        <f>Month!S344</f>
        <v>10.8756</v>
      </c>
      <c r="U353" s="40">
        <f>Month!T344</f>
        <v>2.5579999999999998</v>
      </c>
      <c r="V353" s="40">
        <f>Month!U344</f>
        <v>2.2014</v>
      </c>
      <c r="W353" s="40">
        <f>Month!V344</f>
        <v>28.298999999999999</v>
      </c>
      <c r="X353" s="40">
        <f>Month!W344</f>
        <v>12.5183</v>
      </c>
      <c r="Y353" s="40">
        <f>Month!X344</f>
        <v>9.3520000000000003</v>
      </c>
      <c r="Z353" s="40">
        <f>Month!Y344</f>
        <v>10.727399999999999</v>
      </c>
    </row>
    <row r="354" spans="1:26" x14ac:dyDescent="0.35">
      <c r="A354" s="39">
        <f>A353</f>
        <v>2025</v>
      </c>
      <c r="B354" s="155" t="s">
        <v>728</v>
      </c>
      <c r="C354" s="40">
        <f>Month!B345+C353</f>
        <v>47.011600000000001</v>
      </c>
      <c r="D354" s="40">
        <f>Month!C345+D353</f>
        <v>2.1951999999999998</v>
      </c>
      <c r="E354" s="40">
        <f>Month!D345+E353</f>
        <v>44.816400000000002</v>
      </c>
      <c r="F354" s="40">
        <f>Month!E345+F353</f>
        <v>0</v>
      </c>
      <c r="G354" s="40">
        <f>Month!F345+G353</f>
        <v>7.3999999999999996E-2</v>
      </c>
      <c r="H354" s="40">
        <f>Month!G345+H353</f>
        <v>18.959399999999999</v>
      </c>
      <c r="I354" s="40">
        <f>Month!H345+I353</f>
        <v>6.0434000000000001</v>
      </c>
      <c r="J354" s="40">
        <f>Month!I345+J353</f>
        <v>0.84210000000000007</v>
      </c>
      <c r="K354" s="40">
        <f>Month!J345+K353</f>
        <v>14.2796</v>
      </c>
      <c r="L354" s="40">
        <f>Month!K345+L353</f>
        <v>4.9800000000000004</v>
      </c>
      <c r="M354" s="40">
        <f>Month!L345+M353</f>
        <v>9.2995999999999999</v>
      </c>
      <c r="N354" s="40">
        <f>Month!M345+N353</f>
        <v>0.32419999999999999</v>
      </c>
      <c r="O354" s="40">
        <f>Month!N345+O353</f>
        <v>3.7469999999999999</v>
      </c>
      <c r="P354" s="40">
        <f>Month!O345+P353</f>
        <v>0.27510000000000001</v>
      </c>
      <c r="Q354" s="40">
        <f>Month!P345+Q353</f>
        <v>-0.11479999999999999</v>
      </c>
      <c r="R354" s="40">
        <f>Month!Q345+R353</f>
        <v>-5.9300000000000005E-2</v>
      </c>
      <c r="S354" s="40">
        <f>Month!R345+S353</f>
        <v>4.1537000000000006</v>
      </c>
      <c r="T354" s="40">
        <f>Month!S345+T353</f>
        <v>19.3475</v>
      </c>
      <c r="U354" s="40">
        <f>Month!T345+U353</f>
        <v>4.3933</v>
      </c>
      <c r="V354" s="40">
        <f>Month!U345+V353</f>
        <v>4.1893000000000002</v>
      </c>
      <c r="W354" s="40">
        <f>Month!V345+W353</f>
        <v>53.399100000000004</v>
      </c>
      <c r="X354" s="40">
        <f>Month!W345+X353</f>
        <v>25.2363</v>
      </c>
      <c r="Y354" s="40">
        <f>Month!X345+Y353</f>
        <v>19.192900000000002</v>
      </c>
      <c r="Z354" s="40">
        <f>Month!Y345+Z353</f>
        <v>19.0334</v>
      </c>
    </row>
    <row r="355" spans="1:26" x14ac:dyDescent="0.35">
      <c r="A355" s="39">
        <f t="shared" ref="A355:A364" si="15">A354</f>
        <v>2025</v>
      </c>
      <c r="B355" s="155" t="s">
        <v>729</v>
      </c>
      <c r="C355" s="40">
        <f>Month!B346+C354</f>
        <v>67.163399999999996</v>
      </c>
      <c r="D355" s="40">
        <f>Month!C346+D354</f>
        <v>3.1966999999999999</v>
      </c>
      <c r="E355" s="40">
        <f>Month!D346+E354</f>
        <v>63.966800000000006</v>
      </c>
      <c r="F355" s="40">
        <f>Month!E346+F354</f>
        <v>0</v>
      </c>
      <c r="G355" s="40">
        <f>Month!F346+G354</f>
        <v>9.6699999999999994E-2</v>
      </c>
      <c r="H355" s="40">
        <f>Month!G346+H354</f>
        <v>26.793299999999999</v>
      </c>
      <c r="I355" s="40">
        <f>Month!H346+I354</f>
        <v>8.7503999999999991</v>
      </c>
      <c r="J355" s="40">
        <f>Month!I346+J354</f>
        <v>1.1415999999999999</v>
      </c>
      <c r="K355" s="40">
        <f>Month!J346+K354</f>
        <v>20.350300000000001</v>
      </c>
      <c r="L355" s="40">
        <f>Month!K346+L354</f>
        <v>7.3342000000000009</v>
      </c>
      <c r="M355" s="40">
        <f>Month!L346+M354</f>
        <v>13.0162</v>
      </c>
      <c r="N355" s="40">
        <f>Month!M346+N354</f>
        <v>0.85759999999999992</v>
      </c>
      <c r="O355" s="40">
        <f>Month!N346+O354</f>
        <v>5.1520999999999999</v>
      </c>
      <c r="P355" s="40">
        <f>Month!O346+P354</f>
        <v>0.38250000000000001</v>
      </c>
      <c r="Q355" s="40">
        <f>Month!P346+Q354</f>
        <v>-0.15939999999999999</v>
      </c>
      <c r="R355" s="40">
        <f>Month!Q346+R354</f>
        <v>-8.9200000000000002E-2</v>
      </c>
      <c r="S355" s="40">
        <f>Month!R346+S354</f>
        <v>5.7052000000000005</v>
      </c>
      <c r="T355" s="40">
        <f>Month!S346+T354</f>
        <v>27.410299999999999</v>
      </c>
      <c r="U355" s="40">
        <f>Month!T346+U354</f>
        <v>7.8325999999999993</v>
      </c>
      <c r="V355" s="40">
        <f>Month!U346+V354</f>
        <v>5.9792000000000005</v>
      </c>
      <c r="W355" s="40">
        <f>Month!V346+W354</f>
        <v>77.778700000000001</v>
      </c>
      <c r="X355" s="40">
        <f>Month!W346+X354</f>
        <v>36.252000000000002</v>
      </c>
      <c r="Y355" s="40">
        <f>Month!X346+Y354</f>
        <v>27.501600000000003</v>
      </c>
      <c r="Z355" s="40">
        <f>Month!Y346+Z354</f>
        <v>26.8901</v>
      </c>
    </row>
    <row r="356" spans="1:26" x14ac:dyDescent="0.35">
      <c r="A356" s="39">
        <f t="shared" si="15"/>
        <v>2025</v>
      </c>
      <c r="B356" s="155" t="s">
        <v>730</v>
      </c>
      <c r="C356" s="40">
        <f>Month!B347+C355</f>
        <v>83.8857</v>
      </c>
      <c r="D356" s="40">
        <f>Month!C347+D355</f>
        <v>3.9954999999999998</v>
      </c>
      <c r="E356" s="40">
        <f>Month!D347+E355</f>
        <v>79.890300000000011</v>
      </c>
      <c r="F356" s="40">
        <f>Month!E347+F355</f>
        <v>0</v>
      </c>
      <c r="G356" s="40">
        <f>Month!F347+G355</f>
        <v>0.13289999999999999</v>
      </c>
      <c r="H356" s="40">
        <f>Month!G347+H355</f>
        <v>32.886699999999998</v>
      </c>
      <c r="I356" s="40">
        <f>Month!H347+I355</f>
        <v>11.529699999999998</v>
      </c>
      <c r="J356" s="40">
        <f>Month!I347+J355</f>
        <v>1.26</v>
      </c>
      <c r="K356" s="40">
        <f>Month!J347+K355</f>
        <v>24.817399999999999</v>
      </c>
      <c r="L356" s="40">
        <f>Month!K347+L355</f>
        <v>8.9185000000000016</v>
      </c>
      <c r="M356" s="40">
        <f>Month!L347+M355</f>
        <v>15.898999999999999</v>
      </c>
      <c r="N356" s="40">
        <f>Month!M347+N355</f>
        <v>1.5512999999999999</v>
      </c>
      <c r="O356" s="40">
        <f>Month!N347+O355</f>
        <v>6.7828999999999997</v>
      </c>
      <c r="P356" s="40">
        <f>Month!O347+P355</f>
        <v>0.50660000000000005</v>
      </c>
      <c r="Q356" s="40">
        <f>Month!P347+Q355</f>
        <v>-0.15029999999999999</v>
      </c>
      <c r="R356" s="40">
        <f>Month!Q347+R355</f>
        <v>-0.1178</v>
      </c>
      <c r="S356" s="40">
        <f>Month!R347+S355</f>
        <v>7.4974000000000007</v>
      </c>
      <c r="T356" s="40">
        <f>Month!S347+T355</f>
        <v>33.502699999999997</v>
      </c>
      <c r="U356" s="40">
        <f>Month!T347+U355</f>
        <v>10.942699999999999</v>
      </c>
      <c r="V356" s="40">
        <f>Month!U347+V355</f>
        <v>8.3725000000000005</v>
      </c>
      <c r="W356" s="40">
        <f>Month!V347+W355</f>
        <v>99.205500000000001</v>
      </c>
      <c r="X356" s="40">
        <f>Month!W347+X355</f>
        <v>45.941200000000002</v>
      </c>
      <c r="Y356" s="40">
        <f>Month!X347+Y355</f>
        <v>34.411500000000004</v>
      </c>
      <c r="Z356" s="40">
        <f>Month!Y347+Z355</f>
        <v>33.0197</v>
      </c>
    </row>
    <row r="357" spans="1:26" x14ac:dyDescent="0.35">
      <c r="A357" s="39">
        <f t="shared" si="15"/>
        <v>2025</v>
      </c>
      <c r="B357" s="155" t="s">
        <v>731</v>
      </c>
      <c r="C357" s="40">
        <f>Month!B348+C356</f>
        <v>100.4393</v>
      </c>
      <c r="D357" s="40">
        <f>Month!C348+D356</f>
        <v>4.7981999999999996</v>
      </c>
      <c r="E357" s="40">
        <f>Month!D348+E356</f>
        <v>95.641100000000009</v>
      </c>
      <c r="F357" s="40">
        <f>Month!E348+F356</f>
        <v>0</v>
      </c>
      <c r="G357" s="40">
        <f>Month!F348+G356</f>
        <v>0.1648</v>
      </c>
      <c r="H357" s="40">
        <f>Month!G348+H356</f>
        <v>37.644599999999997</v>
      </c>
      <c r="I357" s="40">
        <f>Month!H348+I356</f>
        <v>14.749799999999999</v>
      </c>
      <c r="J357" s="40">
        <f>Month!I348+J356</f>
        <v>1.3755999999999999</v>
      </c>
      <c r="K357" s="40">
        <f>Month!J348+K356</f>
        <v>30.069699999999997</v>
      </c>
      <c r="L357" s="40">
        <f>Month!K348+L356</f>
        <v>10.495000000000001</v>
      </c>
      <c r="M357" s="40">
        <f>Month!L348+M356</f>
        <v>19.5748</v>
      </c>
      <c r="N357" s="40">
        <f>Month!M348+N356</f>
        <v>2.3278999999999996</v>
      </c>
      <c r="O357" s="40">
        <f>Month!N348+O356</f>
        <v>8.3026999999999997</v>
      </c>
      <c r="P357" s="40">
        <f>Month!O348+P356</f>
        <v>0.62740000000000007</v>
      </c>
      <c r="Q357" s="40">
        <f>Month!P348+Q356</f>
        <v>-0.16519999999999999</v>
      </c>
      <c r="R357" s="40">
        <f>Month!Q348+R356</f>
        <v>-0.1472</v>
      </c>
      <c r="S357" s="40">
        <f>Month!R348+S356</f>
        <v>9.1829999999999998</v>
      </c>
      <c r="T357" s="40">
        <f>Month!S348+T356</f>
        <v>38.247599999999998</v>
      </c>
      <c r="U357" s="40">
        <f>Month!T348+U356</f>
        <v>13.6907</v>
      </c>
      <c r="V357" s="40">
        <f>Month!U348+V356</f>
        <v>10.4421</v>
      </c>
      <c r="W357" s="40">
        <f>Month!V348+W356</f>
        <v>119.7739</v>
      </c>
      <c r="X357" s="40">
        <f>Month!W348+X356</f>
        <v>56.825600000000001</v>
      </c>
      <c r="Y357" s="40">
        <f>Month!X348+Y356</f>
        <v>42.075800000000001</v>
      </c>
      <c r="Z357" s="40">
        <f>Month!Y348+Z356</f>
        <v>37.809600000000003</v>
      </c>
    </row>
    <row r="358" spans="1:26" x14ac:dyDescent="0.35">
      <c r="A358" s="39">
        <f t="shared" si="15"/>
        <v>2025</v>
      </c>
      <c r="B358" s="155" t="s">
        <v>732</v>
      </c>
      <c r="C358" s="40">
        <f>Month!B349+C357</f>
        <v>116.8249</v>
      </c>
      <c r="D358" s="40">
        <f>Month!C349+D357</f>
        <v>5.6015999999999995</v>
      </c>
      <c r="E358" s="40">
        <f>Month!D349+E357</f>
        <v>111.22330000000001</v>
      </c>
      <c r="F358" s="40">
        <f>Month!E349+F357</f>
        <v>0</v>
      </c>
      <c r="G358" s="40">
        <f>Month!F349+G357</f>
        <v>0.1918</v>
      </c>
      <c r="H358" s="40">
        <f>Month!G349+H357</f>
        <v>41.303699999999999</v>
      </c>
      <c r="I358" s="40">
        <f>Month!H349+I357</f>
        <v>17.828899999999997</v>
      </c>
      <c r="J358" s="40">
        <f>Month!I349+J357</f>
        <v>1.5392999999999999</v>
      </c>
      <c r="K358" s="40">
        <f>Month!J349+K357</f>
        <v>36.363199999999999</v>
      </c>
      <c r="L358" s="40">
        <f>Month!K349+L357</f>
        <v>12.630700000000001</v>
      </c>
      <c r="M358" s="40">
        <f>Month!L349+M357</f>
        <v>23.732599999999998</v>
      </c>
      <c r="N358" s="40">
        <f>Month!M349+N357</f>
        <v>3.0638999999999994</v>
      </c>
      <c r="O358" s="40">
        <f>Month!N349+O357</f>
        <v>9.8571999999999989</v>
      </c>
      <c r="P358" s="40">
        <f>Month!O349+P357</f>
        <v>0.74070000000000003</v>
      </c>
      <c r="Q358" s="40">
        <f>Month!P349+Q357</f>
        <v>-0.17839999999999998</v>
      </c>
      <c r="R358" s="40">
        <f>Month!Q349+R357</f>
        <v>-0.17810000000000001</v>
      </c>
      <c r="S358" s="40">
        <f>Month!R349+S357</f>
        <v>10.894</v>
      </c>
      <c r="T358" s="40">
        <f>Month!S349+T357</f>
        <v>41.8904</v>
      </c>
      <c r="U358" s="40">
        <f>Month!T349+U357</f>
        <v>15.2576</v>
      </c>
      <c r="V358" s="40">
        <f>Month!U349+V357</f>
        <v>12.389900000000001</v>
      </c>
      <c r="W358" s="40">
        <f>Month!V349+W357</f>
        <v>138.8708</v>
      </c>
      <c r="X358" s="40">
        <f>Month!W349+X357</f>
        <v>68.652500000000003</v>
      </c>
      <c r="Y358" s="40">
        <f>Month!X349+Y357</f>
        <v>50.823500000000003</v>
      </c>
      <c r="Z358" s="40">
        <f>Month!Y349+Z357</f>
        <v>41.495600000000003</v>
      </c>
    </row>
    <row r="359" spans="1:26" x14ac:dyDescent="0.35">
      <c r="A359" s="39">
        <f t="shared" si="15"/>
        <v>2025</v>
      </c>
      <c r="B359" s="155" t="s">
        <v>733</v>
      </c>
      <c r="Z359" s="40"/>
    </row>
    <row r="360" spans="1:26" x14ac:dyDescent="0.35">
      <c r="A360" s="39">
        <f t="shared" si="15"/>
        <v>2025</v>
      </c>
      <c r="B360" s="155" t="s">
        <v>734</v>
      </c>
      <c r="Z360" s="40"/>
    </row>
    <row r="361" spans="1:26" x14ac:dyDescent="0.35">
      <c r="A361" s="39">
        <f t="shared" si="15"/>
        <v>2025</v>
      </c>
      <c r="B361" s="155" t="s">
        <v>735</v>
      </c>
      <c r="Z361" s="40"/>
    </row>
    <row r="362" spans="1:26" x14ac:dyDescent="0.35">
      <c r="A362" s="39">
        <f t="shared" si="15"/>
        <v>2025</v>
      </c>
      <c r="B362" s="155" t="s">
        <v>736</v>
      </c>
      <c r="Z362" s="40"/>
    </row>
    <row r="363" spans="1:26" x14ac:dyDescent="0.35">
      <c r="A363" s="39">
        <f t="shared" si="15"/>
        <v>2025</v>
      </c>
      <c r="B363" s="155" t="s">
        <v>737</v>
      </c>
      <c r="Z363" s="40"/>
    </row>
    <row r="364" spans="1:26" x14ac:dyDescent="0.35">
      <c r="A364" s="69">
        <f t="shared" si="15"/>
        <v>2025</v>
      </c>
      <c r="B364" s="156" t="s">
        <v>738</v>
      </c>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cp:lastPrinted>2025-08-14T13:06:08Z</cp:lastPrinted>
  <dcterms:created xsi:type="dcterms:W3CDTF">2021-09-22T15:25:03Z</dcterms:created>
  <dcterms:modified xsi:type="dcterms:W3CDTF">2025-08-26T14:22:28Z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