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yjbexchange.sharepoint.com/sites/BusinessIntelligenceandInsights/Statistics and Analysis/Annual Statistics/00 24 - YJ Stats 23-24/Ch3 - Children Cautioned or Sentenced/"/>
    </mc:Choice>
  </mc:AlternateContent>
  <xr:revisionPtr revIDLastSave="645" documentId="13_ncr:1_{7D44E7BD-BEB0-4517-960B-D0C3B84D389C}" xr6:coauthVersionLast="46" xr6:coauthVersionMax="47" xr10:uidLastSave="{1FE7C010-2557-7146-9614-4B0F933360F5}"/>
  <bookViews>
    <workbookView xWindow="-16785" yWindow="-16320" windowWidth="29040" windowHeight="15840" tabRatio="839" xr2:uid="{00000000-000D-0000-FFFF-FFFF00000000}"/>
  </bookViews>
  <sheets>
    <sheet name="Cover" sheetId="15" r:id="rId1"/>
    <sheet name="Notes" sheetId="18" r:id="rId2"/>
    <sheet name="3.1" sheetId="20" r:id="rId3"/>
    <sheet name="3.2" sheetId="21" r:id="rId4"/>
    <sheet name="3.3" sheetId="7" r:id="rId5"/>
    <sheet name="3.4" sheetId="6" r:id="rId6"/>
    <sheet name="3.5" sheetId="19" r:id="rId7"/>
    <sheet name="3.6" sheetId="13" r:id="rId8"/>
    <sheet name="3.7" sheetId="14" r:id="rId9"/>
    <sheet name="3.8" sheetId="10" r:id="rId10"/>
  </sheets>
  <definedNames>
    <definedName name="ChildrenCautioned_or_Sentence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8" i="21" l="1"/>
  <c r="C26" i="21" s="1"/>
  <c r="B25" i="21"/>
  <c r="C25" i="21" s="1"/>
  <c r="C24" i="21"/>
  <c r="C23" i="21"/>
  <c r="C22" i="21"/>
  <c r="B21" i="21"/>
  <c r="C19" i="21" s="1"/>
  <c r="B15" i="21"/>
  <c r="C15" i="21" s="1"/>
  <c r="C13" i="21"/>
  <c r="C11" i="21"/>
  <c r="B10" i="21"/>
  <c r="C8" i="21" s="1"/>
  <c r="C6" i="21"/>
  <c r="D12" i="20"/>
  <c r="E12" i="20"/>
  <c r="F12" i="20"/>
  <c r="G12" i="20"/>
  <c r="H12" i="20"/>
  <c r="I12" i="20"/>
  <c r="J12" i="20"/>
  <c r="K12" i="20"/>
  <c r="L12" i="20"/>
  <c r="M12" i="20"/>
  <c r="N12" i="20"/>
  <c r="C12" i="20"/>
  <c r="N16" i="20"/>
  <c r="Q11" i="20"/>
  <c r="P11" i="20"/>
  <c r="O11" i="20"/>
  <c r="Q10" i="20"/>
  <c r="P10" i="20"/>
  <c r="O10" i="20"/>
  <c r="N9" i="20"/>
  <c r="M9" i="20"/>
  <c r="M17" i="20" s="1"/>
  <c r="L9" i="20"/>
  <c r="K9" i="20"/>
  <c r="J9" i="20"/>
  <c r="I9" i="20"/>
  <c r="H9" i="20"/>
  <c r="G9" i="20"/>
  <c r="F9" i="20"/>
  <c r="E9" i="20"/>
  <c r="D9" i="20"/>
  <c r="C9" i="20"/>
  <c r="Q8" i="20"/>
  <c r="P8" i="20"/>
  <c r="O8" i="20"/>
  <c r="Q7" i="20"/>
  <c r="P7" i="20"/>
  <c r="O7" i="20"/>
  <c r="Q6" i="20"/>
  <c r="P6" i="20"/>
  <c r="O6" i="20"/>
  <c r="Q5" i="20"/>
  <c r="P5" i="20"/>
  <c r="O5" i="20"/>
  <c r="K8" i="13"/>
  <c r="K7" i="13"/>
  <c r="L4" i="19"/>
  <c r="L5" i="19"/>
  <c r="L6" i="19"/>
  <c r="L7" i="19"/>
  <c r="L8" i="19"/>
  <c r="L9" i="19"/>
  <c r="L10" i="19"/>
  <c r="L11" i="19"/>
  <c r="M15" i="6"/>
  <c r="L15" i="6"/>
  <c r="K15" i="6"/>
  <c r="J15" i="6"/>
  <c r="I15" i="6"/>
  <c r="H15" i="6"/>
  <c r="G15" i="6"/>
  <c r="G26" i="6" s="1"/>
  <c r="F15" i="6"/>
  <c r="F26" i="6" s="1"/>
  <c r="E15" i="6"/>
  <c r="D15" i="6"/>
  <c r="M14" i="6"/>
  <c r="L14" i="6"/>
  <c r="K14" i="6"/>
  <c r="J14" i="6"/>
  <c r="I14" i="6"/>
  <c r="I25" i="6" s="1"/>
  <c r="H14" i="6"/>
  <c r="H25" i="6" s="1"/>
  <c r="G14" i="6"/>
  <c r="F14" i="6"/>
  <c r="E14" i="6"/>
  <c r="D14" i="6"/>
  <c r="H26" i="6"/>
  <c r="I26" i="6"/>
  <c r="C15" i="6"/>
  <c r="C14" i="6"/>
  <c r="C25" i="6" s="1"/>
  <c r="N4" i="10"/>
  <c r="N5" i="10"/>
  <c r="N8" i="10"/>
  <c r="N9" i="10"/>
  <c r="M11" i="10"/>
  <c r="M7" i="10"/>
  <c r="E11" i="19"/>
  <c r="K10" i="19"/>
  <c r="J10" i="19"/>
  <c r="K9" i="19"/>
  <c r="J9" i="19"/>
  <c r="I8" i="19"/>
  <c r="I11" i="19" s="1"/>
  <c r="H8" i="19"/>
  <c r="H11" i="19" s="1"/>
  <c r="G8" i="19"/>
  <c r="K8" i="19" s="1"/>
  <c r="F8" i="19"/>
  <c r="F11" i="19" s="1"/>
  <c r="E8" i="19"/>
  <c r="D8" i="19"/>
  <c r="D11" i="19" s="1"/>
  <c r="C8" i="19"/>
  <c r="C11" i="19" s="1"/>
  <c r="B8" i="19"/>
  <c r="B11" i="19" s="1"/>
  <c r="J11" i="19" s="1"/>
  <c r="K7" i="19"/>
  <c r="J7" i="19"/>
  <c r="K6" i="19"/>
  <c r="J6" i="19"/>
  <c r="K5" i="19"/>
  <c r="J5" i="19"/>
  <c r="K4" i="19"/>
  <c r="J4" i="19"/>
  <c r="D7" i="10"/>
  <c r="E7" i="10"/>
  <c r="F7" i="10"/>
  <c r="G7" i="10"/>
  <c r="H7" i="10"/>
  <c r="I7" i="10"/>
  <c r="J7" i="10"/>
  <c r="C7" i="10"/>
  <c r="K6" i="13"/>
  <c r="K5" i="13"/>
  <c r="M16" i="6"/>
  <c r="N16" i="6" s="1"/>
  <c r="L11" i="10"/>
  <c r="K11" i="10"/>
  <c r="L10" i="10"/>
  <c r="K10" i="10"/>
  <c r="L9" i="10"/>
  <c r="K9" i="10"/>
  <c r="L8" i="10"/>
  <c r="K8" i="10"/>
  <c r="L26" i="6"/>
  <c r="K26" i="6"/>
  <c r="J26" i="6"/>
  <c r="E26" i="6"/>
  <c r="D26" i="6"/>
  <c r="L25" i="6"/>
  <c r="K25" i="6"/>
  <c r="J25" i="6"/>
  <c r="G25" i="6"/>
  <c r="F25" i="6"/>
  <c r="E25" i="6"/>
  <c r="D25" i="6"/>
  <c r="L24" i="6"/>
  <c r="K24" i="6"/>
  <c r="J24" i="6"/>
  <c r="I24" i="6"/>
  <c r="H24" i="6"/>
  <c r="G24" i="6"/>
  <c r="F24" i="6"/>
  <c r="E24" i="6"/>
  <c r="D24" i="6"/>
  <c r="C24" i="6"/>
  <c r="L23" i="6"/>
  <c r="K23" i="6"/>
  <c r="J23" i="6"/>
  <c r="I23" i="6"/>
  <c r="H23" i="6"/>
  <c r="G23" i="6"/>
  <c r="F23" i="6"/>
  <c r="E23" i="6"/>
  <c r="D23" i="6"/>
  <c r="C23" i="6"/>
  <c r="L22" i="6"/>
  <c r="K22" i="6"/>
  <c r="J22" i="6"/>
  <c r="I22" i="6"/>
  <c r="H22" i="6"/>
  <c r="G22" i="6"/>
  <c r="F22" i="6"/>
  <c r="E22" i="6"/>
  <c r="D22" i="6"/>
  <c r="C22" i="6"/>
  <c r="L21" i="6"/>
  <c r="K21" i="6"/>
  <c r="J21" i="6"/>
  <c r="I21" i="6"/>
  <c r="H21" i="6"/>
  <c r="G21" i="6"/>
  <c r="F21" i="6"/>
  <c r="E21" i="6"/>
  <c r="D21" i="6"/>
  <c r="C21" i="6"/>
  <c r="L20" i="6"/>
  <c r="K20" i="6"/>
  <c r="J20" i="6"/>
  <c r="I20" i="6"/>
  <c r="H20" i="6"/>
  <c r="G20" i="6"/>
  <c r="F20" i="6"/>
  <c r="E20" i="6"/>
  <c r="D20" i="6"/>
  <c r="C20" i="6"/>
  <c r="L19" i="6"/>
  <c r="K19" i="6"/>
  <c r="J19" i="6"/>
  <c r="I19" i="6"/>
  <c r="H19" i="6"/>
  <c r="G19" i="6"/>
  <c r="F19" i="6"/>
  <c r="E19" i="6"/>
  <c r="D19" i="6"/>
  <c r="C19" i="6"/>
  <c r="L18" i="6"/>
  <c r="K18" i="6"/>
  <c r="J18" i="6"/>
  <c r="I18" i="6"/>
  <c r="H18" i="6"/>
  <c r="G18" i="6"/>
  <c r="F18" i="6"/>
  <c r="E18" i="6"/>
  <c r="D18" i="6"/>
  <c r="C18" i="6"/>
  <c r="L17" i="6"/>
  <c r="K17" i="6"/>
  <c r="J17" i="6"/>
  <c r="I17" i="6"/>
  <c r="H17" i="6"/>
  <c r="G17" i="6"/>
  <c r="F17" i="6"/>
  <c r="E17" i="6"/>
  <c r="D17" i="6"/>
  <c r="C17" i="6"/>
  <c r="L10" i="7"/>
  <c r="K10" i="7"/>
  <c r="J10" i="7"/>
  <c r="I10" i="7"/>
  <c r="H10" i="7"/>
  <c r="G10" i="7"/>
  <c r="F10" i="7"/>
  <c r="E10" i="7"/>
  <c r="D10" i="7"/>
  <c r="C10" i="7"/>
  <c r="L9" i="7"/>
  <c r="K9" i="7"/>
  <c r="J9" i="7"/>
  <c r="I9" i="7"/>
  <c r="H9" i="7"/>
  <c r="G9" i="7"/>
  <c r="F9" i="7"/>
  <c r="E9" i="7"/>
  <c r="D9" i="7"/>
  <c r="C9" i="7"/>
  <c r="L8" i="7"/>
  <c r="K8" i="7"/>
  <c r="J8" i="7"/>
  <c r="I8" i="7"/>
  <c r="H8" i="7"/>
  <c r="G8" i="7"/>
  <c r="F8" i="7"/>
  <c r="E8" i="7"/>
  <c r="D8" i="7"/>
  <c r="C8" i="7"/>
  <c r="N13" i="6"/>
  <c r="N12" i="6"/>
  <c r="N11" i="6"/>
  <c r="N10" i="6"/>
  <c r="N9" i="6"/>
  <c r="N8" i="6"/>
  <c r="N7" i="6"/>
  <c r="N6" i="6"/>
  <c r="C12" i="21" l="1"/>
  <c r="C5" i="21"/>
  <c r="C9" i="21"/>
  <c r="C16" i="21"/>
  <c r="C20" i="21"/>
  <c r="C27" i="21"/>
  <c r="C17" i="21"/>
  <c r="C10" i="21"/>
  <c r="C14" i="21"/>
  <c r="C21" i="21"/>
  <c r="C28" i="21"/>
  <c r="C7" i="21"/>
  <c r="D10" i="21"/>
  <c r="C18" i="21"/>
  <c r="D21" i="21"/>
  <c r="B29" i="21"/>
  <c r="Q17" i="20"/>
  <c r="P17" i="20"/>
  <c r="O17" i="20"/>
  <c r="M14" i="20"/>
  <c r="N17" i="20"/>
  <c r="N14" i="20"/>
  <c r="M16" i="20"/>
  <c r="N13" i="20"/>
  <c r="M18" i="20"/>
  <c r="M15" i="20"/>
  <c r="N18" i="20"/>
  <c r="P9" i="20"/>
  <c r="N15" i="20"/>
  <c r="M13" i="20"/>
  <c r="O9" i="20"/>
  <c r="Q9" i="20"/>
  <c r="N15" i="6"/>
  <c r="N14" i="6"/>
  <c r="C26" i="6"/>
  <c r="M9" i="10"/>
  <c r="M10" i="10"/>
  <c r="M8" i="10"/>
  <c r="G11" i="19"/>
  <c r="K11" i="19" s="1"/>
  <c r="J8" i="19"/>
  <c r="O5" i="7"/>
  <c r="N6" i="7"/>
  <c r="N7" i="7"/>
  <c r="N5" i="7"/>
  <c r="B31" i="21" l="1"/>
  <c r="D22" i="21"/>
  <c r="D11" i="21"/>
  <c r="D25" i="21"/>
  <c r="D18" i="21"/>
  <c r="D7" i="21"/>
  <c r="D14" i="21"/>
  <c r="D24" i="21"/>
  <c r="D27" i="21"/>
  <c r="D20" i="21"/>
  <c r="D16" i="21"/>
  <c r="D9" i="21"/>
  <c r="D5" i="21"/>
  <c r="D17" i="21"/>
  <c r="D6" i="21"/>
  <c r="D13" i="21"/>
  <c r="D23" i="21"/>
  <c r="D12" i="21"/>
  <c r="D26" i="21"/>
  <c r="D19" i="21"/>
  <c r="D8" i="21"/>
  <c r="D15" i="21"/>
  <c r="D28" i="21"/>
  <c r="Q13" i="20"/>
  <c r="O13" i="20"/>
  <c r="P13" i="20"/>
  <c r="P16" i="20"/>
  <c r="O16" i="20"/>
  <c r="Q16" i="20"/>
  <c r="Q12" i="20"/>
  <c r="P12" i="20"/>
  <c r="O12" i="20"/>
  <c r="Q14" i="20"/>
  <c r="P14" i="20"/>
  <c r="O14" i="20"/>
  <c r="O15" i="20"/>
  <c r="Q15" i="20"/>
  <c r="P15" i="20"/>
  <c r="P18" i="20"/>
  <c r="O18" i="20"/>
  <c r="Q18" i="20"/>
  <c r="C14" i="10"/>
  <c r="K4" i="10" l="1"/>
  <c r="K5" i="10"/>
  <c r="K6" i="10"/>
  <c r="K7" i="10"/>
  <c r="O7" i="7"/>
  <c r="F7" i="14"/>
  <c r="F6" i="14"/>
  <c r="J6" i="14" s="1"/>
  <c r="F5" i="14"/>
  <c r="J5" i="14" s="1"/>
  <c r="O6" i="7" l="1"/>
  <c r="I7" i="14" l="1"/>
  <c r="I6" i="14"/>
  <c r="I10" i="13" l="1"/>
  <c r="H10" i="13"/>
  <c r="I8" i="13"/>
  <c r="H8" i="13"/>
  <c r="F9" i="13"/>
  <c r="M9" i="7"/>
  <c r="K12" i="10"/>
  <c r="L4" i="10"/>
  <c r="L12" i="10" s="1"/>
  <c r="K13" i="10"/>
  <c r="L5" i="10"/>
  <c r="L13" i="10" s="1"/>
  <c r="L6" i="10"/>
  <c r="D14" i="10"/>
  <c r="E14" i="10"/>
  <c r="F14" i="10"/>
  <c r="G14" i="10"/>
  <c r="H14" i="10"/>
  <c r="I14" i="10"/>
  <c r="J14" i="10"/>
  <c r="B8" i="14"/>
  <c r="P13" i="6"/>
  <c r="P12" i="6"/>
  <c r="O12" i="6"/>
  <c r="O11" i="6"/>
  <c r="O9" i="6"/>
  <c r="P7" i="6"/>
  <c r="O14" i="6"/>
  <c r="P15" i="6"/>
  <c r="P14" i="6"/>
  <c r="P7" i="7"/>
  <c r="P6" i="7"/>
  <c r="P5" i="7"/>
  <c r="J13" i="10"/>
  <c r="J12" i="10"/>
  <c r="G12" i="10"/>
  <c r="H12" i="10"/>
  <c r="I12" i="10"/>
  <c r="G13" i="10"/>
  <c r="I13" i="10"/>
  <c r="D13" i="10"/>
  <c r="C12" i="10"/>
  <c r="F12" i="10"/>
  <c r="D12" i="10"/>
  <c r="H13" i="10"/>
  <c r="E12" i="10"/>
  <c r="E13" i="10"/>
  <c r="F13" i="10"/>
  <c r="C13" i="10"/>
  <c r="G8" i="14"/>
  <c r="O8" i="6"/>
  <c r="P11" i="6"/>
  <c r="O10" i="6"/>
  <c r="M10" i="7"/>
  <c r="P8" i="6"/>
  <c r="M8" i="7"/>
  <c r="N8" i="7" s="1"/>
  <c r="P10" i="6"/>
  <c r="P9" i="6"/>
  <c r="P6" i="6"/>
  <c r="O6" i="6"/>
  <c r="O7" i="6"/>
  <c r="O13" i="6"/>
  <c r="F10" i="13"/>
  <c r="G9" i="13"/>
  <c r="I5" i="14"/>
  <c r="G10" i="13"/>
  <c r="D9" i="13"/>
  <c r="G8" i="13"/>
  <c r="J9" i="13"/>
  <c r="D8" i="14"/>
  <c r="E8" i="13"/>
  <c r="H8" i="14"/>
  <c r="D10" i="13"/>
  <c r="D8" i="13"/>
  <c r="C8" i="13"/>
  <c r="C8" i="14"/>
  <c r="E8" i="14"/>
  <c r="E9" i="13"/>
  <c r="H9" i="13"/>
  <c r="C9" i="13"/>
  <c r="J10" i="13"/>
  <c r="C10" i="13"/>
  <c r="J8" i="13"/>
  <c r="E10" i="13"/>
  <c r="K10" i="13"/>
  <c r="K9" i="13"/>
  <c r="I9" i="13"/>
  <c r="F8" i="13"/>
  <c r="M20" i="6"/>
  <c r="N20" i="6" s="1"/>
  <c r="M17" i="6"/>
  <c r="N17" i="6" s="1"/>
  <c r="M23" i="6"/>
  <c r="N23" i="6" s="1"/>
  <c r="M21" i="6"/>
  <c r="N21" i="6" s="1"/>
  <c r="M18" i="6"/>
  <c r="N18" i="6" s="1"/>
  <c r="O15" i="6"/>
  <c r="M24" i="6"/>
  <c r="N24" i="6" s="1"/>
  <c r="M22" i="6"/>
  <c r="N22" i="6" s="1"/>
  <c r="O16" i="6"/>
  <c r="M19" i="6"/>
  <c r="N19" i="6" s="1"/>
  <c r="M26" i="6"/>
  <c r="N26" i="6" s="1"/>
  <c r="M25" i="6"/>
  <c r="N25" i="6" s="1"/>
  <c r="P10" i="7" l="1"/>
  <c r="N10" i="7"/>
  <c r="P9" i="7"/>
  <c r="N9" i="7"/>
  <c r="M5" i="10"/>
  <c r="M13" i="10" s="1"/>
  <c r="O25" i="6"/>
  <c r="O18" i="6"/>
  <c r="O23" i="6"/>
  <c r="O20" i="6"/>
  <c r="O19" i="6"/>
  <c r="O26" i="6"/>
  <c r="O21" i="6"/>
  <c r="F8" i="14"/>
  <c r="I8" i="14" s="1"/>
  <c r="O10" i="7"/>
  <c r="P8" i="7"/>
  <c r="K14" i="10"/>
  <c r="L7" i="10"/>
  <c r="L14" i="10" s="1"/>
  <c r="M6" i="10"/>
  <c r="M4" i="10"/>
  <c r="M12" i="10" s="1"/>
  <c r="G11" i="13"/>
  <c r="O22" i="6"/>
  <c r="O24" i="6"/>
  <c r="P25" i="6"/>
  <c r="O17" i="6"/>
  <c r="O8" i="7"/>
  <c r="O9" i="7"/>
  <c r="J11" i="13" l="1"/>
  <c r="C11" i="13"/>
  <c r="E11" i="13"/>
  <c r="E9" i="14"/>
  <c r="B9" i="14"/>
  <c r="G9" i="14"/>
  <c r="D9" i="14"/>
  <c r="F9" i="14"/>
  <c r="C9" i="14"/>
  <c r="M14" i="10"/>
  <c r="H11" i="13"/>
  <c r="I11" i="13"/>
  <c r="D11" i="13"/>
  <c r="F11" i="13"/>
  <c r="K11" i="13"/>
  <c r="P23" i="6"/>
  <c r="P19" i="6"/>
  <c r="P18" i="6"/>
  <c r="P26" i="6"/>
  <c r="P17" i="6"/>
  <c r="P22" i="6"/>
  <c r="P24" i="6"/>
  <c r="P16" i="6"/>
  <c r="P21" i="6"/>
  <c r="P20" i="6"/>
</calcChain>
</file>

<file path=xl/sharedStrings.xml><?xml version="1.0" encoding="utf-8"?>
<sst xmlns="http://schemas.openxmlformats.org/spreadsheetml/2006/main" count="275" uniqueCount="116">
  <si>
    <t>Chapter 3: Demographic characteristics of children cautioned or sentenced</t>
  </si>
  <si>
    <t>Table number</t>
  </si>
  <si>
    <t>Title</t>
  </si>
  <si>
    <t>Table 3.1</t>
  </si>
  <si>
    <t>Table 3.2</t>
  </si>
  <si>
    <t>Table 3.3</t>
  </si>
  <si>
    <t>Children cautioned or sentenced by sex, years ending March 2014 to 2024</t>
  </si>
  <si>
    <t>Table 3.4</t>
  </si>
  <si>
    <t>Children cautioned or sentenced by age, years ending March 2014 to 2024</t>
  </si>
  <si>
    <t>Table 3.5</t>
  </si>
  <si>
    <t>Table 3.6</t>
  </si>
  <si>
    <t>Children cautioned or sentenced by age and sex, year ending March 2024</t>
  </si>
  <si>
    <t>Table 3.7</t>
  </si>
  <si>
    <t>Table 3.8</t>
  </si>
  <si>
    <t>Children cautioned or sentenced by age and sex, years ending March 2023 to 2024</t>
  </si>
  <si>
    <t>Sources:</t>
  </si>
  <si>
    <t>Bespoke analysis of the Youth Justice Board's management information system, the Youth Justice Application Framework (YJAF)</t>
  </si>
  <si>
    <t>Bespoke analysis of the Police National Computer</t>
  </si>
  <si>
    <t>Notes</t>
  </si>
  <si>
    <t>Note number</t>
  </si>
  <si>
    <t>Note text</t>
  </si>
  <si>
    <t>Age is calculated at the time of the first hearing. This is because these children will still be supported through the trial process by the local Youth Justice Service, even if they turn 18 before the sentence is passed.</t>
  </si>
  <si>
    <t>This worksheet contains one table. Some cells refer to notes, which can be found in the notes worksheet.</t>
  </si>
  <si>
    <t>The year on year change for proportions refers to percentage points.</t>
  </si>
  <si>
    <t>Breakdown</t>
  </si>
  <si>
    <t>10 - 17 population (based on 2021 census)</t>
  </si>
  <si>
    <t>% change March 2014 to March 2024</t>
  </si>
  <si>
    <t>% change March 2019 to March 2024</t>
  </si>
  <si>
    <t>% change March 2023 to March 2024</t>
  </si>
  <si>
    <t>Number</t>
  </si>
  <si>
    <t>Asian</t>
  </si>
  <si>
    <t>Black</t>
  </si>
  <si>
    <t>Mixed</t>
  </si>
  <si>
    <t>Other</t>
  </si>
  <si>
    <t>Ethnic minority groups</t>
  </si>
  <si>
    <t>White</t>
  </si>
  <si>
    <t>Unknown</t>
  </si>
  <si>
    <t>Total number</t>
  </si>
  <si>
    <t>Total</t>
  </si>
  <si>
    <t>Some cells have no available data. ".." = Not available</t>
  </si>
  <si>
    <t>Number of children</t>
  </si>
  <si>
    <t>White - British</t>
  </si>
  <si>
    <t>White - Irish</t>
  </si>
  <si>
    <t>White - Gypsy or Irish Traveller</t>
  </si>
  <si>
    <t>Any other White background</t>
  </si>
  <si>
    <t>White total</t>
  </si>
  <si>
    <t>Mixed - White and Black African</t>
  </si>
  <si>
    <t>Mixed - White and Black Caribbean</t>
  </si>
  <si>
    <t>Mixed - White and Asian</t>
  </si>
  <si>
    <t>Mixed - Other Mixed</t>
  </si>
  <si>
    <t>Mixed Total</t>
  </si>
  <si>
    <t>Asian or Asian British - Indian</t>
  </si>
  <si>
    <t>Asian or Asian British - Pakistani</t>
  </si>
  <si>
    <t>Asian or Asian British - Bangladeshi</t>
  </si>
  <si>
    <t>Asian or Asian British - Chinese</t>
  </si>
  <si>
    <t>Asian or Asian British - Other Asian</t>
  </si>
  <si>
    <t>Asian total</t>
  </si>
  <si>
    <t>Black or Black British - African</t>
  </si>
  <si>
    <t>Black or Black British - Caribbean</t>
  </si>
  <si>
    <t>Black or Black British - Other Black</t>
  </si>
  <si>
    <t>Black total</t>
  </si>
  <si>
    <t>Other Ethnic Group - Arab</t>
  </si>
  <si>
    <t>Other Ethnic Group - Any Other</t>
  </si>
  <si>
    <t>Other total</t>
  </si>
  <si>
    <t>Total (excluding Unknown)</t>
  </si>
  <si>
    <t>..</t>
  </si>
  <si>
    <t>Sex</t>
  </si>
  <si>
    <t>Girls</t>
  </si>
  <si>
    <t>Boys</t>
  </si>
  <si>
    <t>This worksheet contains one table. Some cells refer to notes, which can be found on the notes worksheet.</t>
  </si>
  <si>
    <t>10</t>
  </si>
  <si>
    <t>11</t>
  </si>
  <si>
    <t>12</t>
  </si>
  <si>
    <t>13</t>
  </si>
  <si>
    <t>14</t>
  </si>
  <si>
    <t>15</t>
  </si>
  <si>
    <t>16</t>
  </si>
  <si>
    <t>17+</t>
  </si>
  <si>
    <t>10-14</t>
  </si>
  <si>
    <t>15-17+</t>
  </si>
  <si>
    <t>Proportion of total</t>
  </si>
  <si>
    <t>Aged
10 to 14</t>
  </si>
  <si>
    <t>Aged
15 to 17+</t>
  </si>
  <si>
    <t>Table 3.6: Children cautioned or sentenced by age and sex, year ending March 2024 [note 5]</t>
  </si>
  <si>
    <t>This worksheet contains one table and refers or numbers and proportions by age and sex.</t>
  </si>
  <si>
    <t>Some cells refer to note, which can be found in the notes worksheet.</t>
  </si>
  <si>
    <t>Proprotion by age</t>
  </si>
  <si>
    <t>Share by age</t>
  </si>
  <si>
    <t>Year ending March</t>
  </si>
  <si>
    <t>17+ [note 5]</t>
  </si>
  <si>
    <t>This worksheet contains one table and refers to notes throughout the chapter 3 supplementary tables.</t>
  </si>
  <si>
    <t>White - Roma</t>
  </si>
  <si>
    <t>Table 3.8: Children cautioned or sentenced by age and sex, years ending March 2023 and 2024</t>
  </si>
  <si>
    <t>Table 3.3: Children cautioned or sentenced by sex, years ending March 2014 to 2024 [note 4]</t>
  </si>
  <si>
    <t>Total (including Unknown)</t>
  </si>
  <si>
    <t>Proportion</t>
  </si>
  <si>
    <t>Children cautioned or sentenced by ethnic group, years ending March 2014 to 2024</t>
  </si>
  <si>
    <t>Children cautioned or sentenced by age and ethnic group, year ending March 2024</t>
  </si>
  <si>
    <t>Children cautioned or sentenced by ethnic group and sex, year ending March 2024</t>
  </si>
  <si>
    <t>18+1 ethnic group groups replaced 16+1 ethnic group groups on YJS case management systems during 2018/19. However, as YJS practitioners do not routinely ask about children's ethnic group for those already on their system, it is highly likely that many children will have remained in the original ethnic group they stated when they first had contact with the YJS. This means the numbers in the new ethnic group groups are likely to be lower than they actually are.</t>
  </si>
  <si>
    <t>Table 3.1: Children cautioned or sentenced by ethnic group, years ending March 2014 to 2024 [note 1][note 2]</t>
  </si>
  <si>
    <t>ethnic group</t>
  </si>
  <si>
    <t>Proportion of ethnic group</t>
  </si>
  <si>
    <t>Proportion by ethnicity</t>
  </si>
  <si>
    <t>Table 3.7: Children cautioned or sentenced by ethnic group and sex, year ending March 2024 [note 1][note 3]</t>
  </si>
  <si>
    <t>Proportion by sex</t>
  </si>
  <si>
    <t>% change year ending March 2023 to March 2024</t>
  </si>
  <si>
    <t>Age</t>
  </si>
  <si>
    <t>Table 3.4: Children cautioned or sentenced by age, years ending March 2014 to March 2024 [note 5]</t>
  </si>
  <si>
    <t>Table 3.5: Children cautioned or sentenced by age and ethnic group, year ending March 2024 [note 1][note 5]</t>
  </si>
  <si>
    <t>Proportion by sex [note 4]</t>
  </si>
  <si>
    <t>Ethnic group is self-identified.</t>
  </si>
  <si>
    <t>Children cautioned or sentenced by 18+1  ethnicities, England and Wales, year ending March 2024</t>
  </si>
  <si>
    <t>Table 3.2: Children cautioned or sentenced by 18+1  ethnicities, England and Wales, year ending March 2024 [note 1][note 3]</t>
  </si>
  <si>
    <t xml:space="preserve">Proportions are based on where sex is known. In the year ending March 2024, sex was Unknown for 2% of children cautioned or sentenced. </t>
  </si>
  <si>
    <t>Proportions are based on where ethnic group is known. In the year ending March 2024, the ethnic group was unknown for 2% of children receiving a youth caution or sentence.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</si>
</sst>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0%"/>
    <numFmt numFmtId="165" formatCode="\+0%;\-0%;0%"/>
    <numFmt numFmtId="166" formatCode="#,##0_ ;\-#,##0\ "/>
    <numFmt numFmtId="167" formatCode="_-* #,##0_-;\-* #,##0_-;_-* &quot;-&quot;??_-;_-@_-"/>
    <numFmt numFmtId="168" formatCode="0.0_ ;\-0.0\ "/>
    <numFmt numFmtId="169" formatCode="0.0"/>
  </numFmts>
  <fonts count="47" x14ac:knownFonts="1">
    <font>
      <sz val="11"/>
      <color rgb="FF000000"/>
      <name val="Calibri"/>
      <family val="2"/>
    </font>
    <font>
      <sz val="11"/>
      <color theme="1"/>
      <name val="Calibri"/>
      <family val="2"/>
      <scheme val="minor"/>
    </font>
    <font>
      <sz val="11"/>
      <color theme="1"/>
      <name val="Calibri"/>
      <family val="2"/>
      <scheme val="minor"/>
    </font>
    <font>
      <sz val="10"/>
      <name val="Arial"/>
      <family val="2"/>
    </font>
    <font>
      <sz val="11"/>
      <name val="Arial"/>
      <family val="2"/>
    </font>
    <font>
      <sz val="12"/>
      <name val="Arial"/>
      <family val="2"/>
    </font>
    <font>
      <sz val="10"/>
      <color indexed="8"/>
      <name val="Arial"/>
      <family val="2"/>
    </font>
    <font>
      <sz val="12"/>
      <name val="Arial"/>
      <family val="2"/>
    </font>
    <font>
      <u/>
      <sz val="10"/>
      <color indexed="3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font>
    <font>
      <b/>
      <sz val="12"/>
      <name val="Arial"/>
      <family val="2"/>
    </font>
    <font>
      <sz val="11"/>
      <color theme="1"/>
      <name val="Calibri"/>
      <family val="2"/>
      <scheme val="minor"/>
    </font>
    <font>
      <sz val="10"/>
      <color rgb="FF000000"/>
      <name val="Arial"/>
      <family val="2"/>
    </font>
    <font>
      <b/>
      <sz val="12"/>
      <color rgb="FF000000"/>
      <name val="Arial"/>
      <family val="2"/>
    </font>
    <font>
      <sz val="10"/>
      <color rgb="FFFF0000"/>
      <name val="Arial"/>
      <family val="2"/>
    </font>
    <font>
      <b/>
      <sz val="10"/>
      <color rgb="FFFF0000"/>
      <name val="Arial"/>
      <family val="2"/>
    </font>
    <font>
      <b/>
      <sz val="11"/>
      <name val="Arial"/>
      <family val="2"/>
    </font>
    <font>
      <sz val="9"/>
      <name val="Arial"/>
      <family val="2"/>
    </font>
    <font>
      <b/>
      <sz val="9"/>
      <name val="Arial"/>
      <family val="2"/>
    </font>
    <font>
      <b/>
      <sz val="10"/>
      <name val="Arial"/>
      <family val="2"/>
    </font>
    <font>
      <u/>
      <sz val="10"/>
      <name val="Arial"/>
      <family val="2"/>
    </font>
    <font>
      <b/>
      <sz val="12"/>
      <color theme="1" tint="4.9989318521683403E-2"/>
      <name val="Arial"/>
      <family val="2"/>
    </font>
    <font>
      <sz val="10"/>
      <color theme="1" tint="4.9989318521683403E-2"/>
      <name val="Arial"/>
      <family val="2"/>
    </font>
    <font>
      <sz val="12"/>
      <color theme="1" tint="4.9989318521683403E-2"/>
      <name val="Arial"/>
      <family val="2"/>
    </font>
    <font>
      <b/>
      <sz val="10"/>
      <color theme="1" tint="4.9989318521683403E-2"/>
      <name val="Arial"/>
      <family val="2"/>
    </font>
    <font>
      <b/>
      <sz val="12"/>
      <color theme="1"/>
      <name val="Arial"/>
      <family val="2"/>
    </font>
    <font>
      <b/>
      <sz val="10"/>
      <color theme="1"/>
      <name val="Arial"/>
      <family val="2"/>
    </font>
    <font>
      <sz val="10"/>
      <color theme="1"/>
      <name val="Arial"/>
      <family val="2"/>
    </font>
    <font>
      <sz val="12"/>
      <color theme="1"/>
      <name val="Arial"/>
      <family val="2"/>
    </font>
  </fonts>
  <fills count="24">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3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style="dashed">
        <color indexed="64"/>
      </top>
      <bottom style="dashed">
        <color indexed="64"/>
      </bottom>
      <diagonal/>
    </border>
    <border>
      <left/>
      <right/>
      <top style="thin">
        <color indexed="64"/>
      </top>
      <bottom style="thin">
        <color indexed="64"/>
      </bottom>
      <diagonal/>
    </border>
    <border>
      <left style="dashed">
        <color indexed="64"/>
      </left>
      <right/>
      <top style="dashed">
        <color indexed="64"/>
      </top>
      <bottom style="dashed">
        <color indexed="64"/>
      </bottom>
      <diagonal/>
    </border>
    <border>
      <left/>
      <right/>
      <top/>
      <bottom style="dashed">
        <color indexed="64"/>
      </bottom>
      <diagonal/>
    </border>
    <border>
      <left style="thin">
        <color indexed="22"/>
      </left>
      <right/>
      <top/>
      <bottom/>
      <diagonal/>
    </border>
    <border>
      <left style="thin">
        <color indexed="22"/>
      </left>
      <right/>
      <top/>
      <bottom style="dashed">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top style="dashed">
        <color indexed="64"/>
      </top>
      <bottom style="thin">
        <color indexed="64"/>
      </bottom>
      <diagonal/>
    </border>
    <border>
      <left/>
      <right/>
      <top style="thin">
        <color indexed="64"/>
      </top>
      <bottom style="dashed">
        <color indexed="64"/>
      </bottom>
      <diagonal/>
    </border>
    <border>
      <left/>
      <right/>
      <top style="dashed">
        <color auto="1"/>
      </top>
      <bottom/>
      <diagonal/>
    </border>
    <border>
      <left/>
      <right style="dotted">
        <color indexed="64"/>
      </right>
      <top style="dashed">
        <color auto="1"/>
      </top>
      <bottom style="dashed">
        <color auto="1"/>
      </bottom>
      <diagonal/>
    </border>
    <border>
      <left/>
      <right style="dotted">
        <color indexed="64"/>
      </right>
      <top style="dashed">
        <color auto="1"/>
      </top>
      <bottom/>
      <diagonal/>
    </border>
    <border>
      <left/>
      <right style="dashed">
        <color auto="1"/>
      </right>
      <top/>
      <bottom style="thin">
        <color indexed="64"/>
      </bottom>
      <diagonal/>
    </border>
    <border>
      <left style="dashed">
        <color auto="1"/>
      </left>
      <right/>
      <top/>
      <bottom style="thin">
        <color indexed="64"/>
      </bottom>
      <diagonal/>
    </border>
    <border>
      <left/>
      <right style="dashed">
        <color auto="1"/>
      </right>
      <top/>
      <bottom/>
      <diagonal/>
    </border>
    <border>
      <left style="dashed">
        <color auto="1"/>
      </left>
      <right/>
      <top/>
      <bottom/>
      <diagonal/>
    </border>
    <border>
      <left/>
      <right style="dashed">
        <color auto="1"/>
      </right>
      <top/>
      <bottom style="dashed">
        <color indexed="64"/>
      </bottom>
      <diagonal/>
    </border>
    <border>
      <left style="dashed">
        <color auto="1"/>
      </left>
      <right/>
      <top/>
      <bottom style="dashed">
        <color indexed="64"/>
      </bottom>
      <diagonal/>
    </border>
    <border>
      <left/>
      <right style="dashed">
        <color auto="1"/>
      </right>
      <top style="dashed">
        <color auto="1"/>
      </top>
      <bottom/>
      <diagonal/>
    </border>
    <border>
      <left style="dashed">
        <color auto="1"/>
      </left>
      <right/>
      <top style="dashed">
        <color auto="1"/>
      </top>
      <bottom/>
      <diagonal/>
    </border>
    <border>
      <left/>
      <right style="dashed">
        <color auto="1"/>
      </right>
      <top style="dashed">
        <color auto="1"/>
      </top>
      <bottom style="thin">
        <color indexed="64"/>
      </bottom>
      <diagonal/>
    </border>
    <border>
      <left style="dashed">
        <color auto="1"/>
      </left>
      <right/>
      <top style="dashed">
        <color auto="1"/>
      </top>
      <bottom style="thin">
        <color indexed="64"/>
      </bottom>
      <diagonal/>
    </border>
    <border>
      <left/>
      <right style="dashed">
        <color auto="1"/>
      </right>
      <top style="dashed">
        <color indexed="64"/>
      </top>
      <bottom style="dashed">
        <color indexed="64"/>
      </bottom>
      <diagonal/>
    </border>
  </borders>
  <cellStyleXfs count="95">
    <xf numFmtId="0" fontId="0" fillId="0" borderId="0"/>
    <xf numFmtId="0" fontId="9" fillId="2"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14" borderId="0" applyNumberFormat="0" applyBorder="0" applyAlignment="0" applyProtection="0"/>
    <xf numFmtId="0" fontId="10" fillId="16" borderId="0" applyNumberFormat="0" applyBorder="0" applyAlignment="0" applyProtection="0"/>
    <xf numFmtId="0" fontId="10" fillId="10" borderId="0" applyNumberFormat="0" applyBorder="0" applyAlignment="0" applyProtection="0"/>
    <xf numFmtId="0" fontId="10" fillId="12" borderId="0" applyNumberFormat="0" applyBorder="0" applyAlignment="0" applyProtection="0"/>
    <xf numFmtId="0" fontId="10" fillId="17" borderId="0" applyNumberFormat="0" applyBorder="0" applyAlignment="0" applyProtection="0"/>
    <xf numFmtId="0" fontId="10" fillId="15"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22" borderId="0" applyNumberFormat="0" applyBorder="0" applyAlignment="0" applyProtection="0"/>
    <xf numFmtId="0" fontId="10" fillId="18" borderId="0" applyNumberFormat="0" applyBorder="0" applyAlignment="0" applyProtection="0"/>
    <xf numFmtId="0" fontId="10" fillId="17" borderId="0" applyNumberFormat="0" applyBorder="0" applyAlignment="0" applyProtection="0"/>
    <xf numFmtId="0" fontId="10" fillId="15" borderId="0" applyNumberFormat="0" applyBorder="0" applyAlignment="0" applyProtection="0"/>
    <xf numFmtId="0" fontId="10" fillId="21" borderId="0" applyNumberFormat="0" applyBorder="0" applyAlignment="0" applyProtection="0"/>
    <xf numFmtId="0" fontId="11" fillId="4" borderId="0" applyNumberFormat="0" applyBorder="0" applyAlignment="0" applyProtection="0"/>
    <xf numFmtId="0" fontId="12" fillId="11" borderId="1" applyNumberFormat="0" applyAlignment="0" applyProtection="0"/>
    <xf numFmtId="0" fontId="13" fillId="23" borderId="2" applyNumberFormat="0" applyAlignment="0" applyProtection="0"/>
    <xf numFmtId="43" fontId="29"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7" fillId="0" borderId="0" applyFont="0" applyFill="0" applyBorder="0" applyAlignment="0" applyProtection="0"/>
    <xf numFmtId="43" fontId="5" fillId="0" borderId="0" applyFont="0" applyFill="0" applyBorder="0" applyAlignment="0" applyProtection="0"/>
    <xf numFmtId="0" fontId="14" fillId="0" borderId="0" applyNumberFormat="0" applyFill="0" applyBorder="0" applyAlignment="0" applyProtection="0"/>
    <xf numFmtId="0" fontId="15" fillId="5" borderId="0" applyNumberFormat="0" applyBorder="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8"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0" fillId="3" borderId="1" applyNumberFormat="0" applyAlignment="0" applyProtection="0"/>
    <xf numFmtId="0" fontId="21" fillId="0" borderId="6" applyNumberFormat="0" applyFill="0" applyAlignment="0" applyProtection="0"/>
    <xf numFmtId="0" fontId="22" fillId="13" borderId="0" applyNumberFormat="0" applyBorder="0" applyAlignment="0" applyProtection="0"/>
    <xf numFmtId="0" fontId="3" fillId="0" borderId="0"/>
    <xf numFmtId="0" fontId="5" fillId="0" borderId="0"/>
    <xf numFmtId="0" fontId="30" fillId="0" borderId="0" applyNumberFormat="0" applyBorder="0" applyProtection="0"/>
    <xf numFmtId="0" fontId="9" fillId="0" borderId="0" applyNumberFormat="0" applyBorder="0" applyProtection="0"/>
    <xf numFmtId="0" fontId="7" fillId="0" borderId="0"/>
    <xf numFmtId="0" fontId="5" fillId="0" borderId="0"/>
    <xf numFmtId="0" fontId="30" fillId="0" borderId="0" applyNumberFormat="0" applyBorder="0" applyProtection="0"/>
    <xf numFmtId="0" fontId="3" fillId="0" borderId="0"/>
    <xf numFmtId="0" fontId="29" fillId="0" borderId="0"/>
    <xf numFmtId="0" fontId="3" fillId="0" borderId="0"/>
    <xf numFmtId="0" fontId="4" fillId="0" borderId="0"/>
    <xf numFmtId="0" fontId="6" fillId="0" borderId="0"/>
    <xf numFmtId="0" fontId="9" fillId="6" borderId="7" applyNumberFormat="0" applyFont="0" applyAlignment="0" applyProtection="0"/>
    <xf numFmtId="0" fontId="9" fillId="6" borderId="7" applyNumberFormat="0" applyFont="0" applyAlignment="0" applyProtection="0"/>
    <xf numFmtId="0" fontId="9" fillId="6" borderId="7" applyNumberFormat="0" applyFont="0" applyAlignment="0" applyProtection="0"/>
    <xf numFmtId="0" fontId="3" fillId="6" borderId="7" applyNumberFormat="0" applyFont="0" applyAlignment="0" applyProtection="0"/>
    <xf numFmtId="0" fontId="23" fillId="11" borderId="8" applyNumberFormat="0" applyAlignment="0" applyProtection="0"/>
    <xf numFmtId="9" fontId="29"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7" fillId="0" borderId="0" applyFont="0" applyFill="0" applyBorder="0" applyAlignment="0" applyProtection="0"/>
    <xf numFmtId="9" fontId="3" fillId="0" borderId="0" applyFont="0" applyFill="0" applyBorder="0" applyAlignment="0" applyProtection="0"/>
    <xf numFmtId="9" fontId="9"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1" fillId="0" borderId="0" applyProtection="0">
      <alignment horizontal="left" vertical="top"/>
    </xf>
    <xf numFmtId="0" fontId="24" fillId="0" borderId="0" applyNumberFormat="0" applyFill="0" applyBorder="0" applyAlignment="0" applyProtection="0"/>
    <xf numFmtId="0" fontId="25" fillId="0" borderId="9" applyNumberFormat="0" applyFill="0" applyAlignment="0" applyProtection="0"/>
    <xf numFmtId="0" fontId="26" fillId="0" borderId="0" applyNumberForma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2" fillId="0" borderId="0"/>
    <xf numFmtId="9" fontId="2" fillId="0" borderId="0" applyFont="0" applyFill="0" applyBorder="0" applyAlignment="0" applyProtection="0"/>
    <xf numFmtId="9" fontId="5"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 fillId="0" borderId="0"/>
    <xf numFmtId="9" fontId="1" fillId="0" borderId="0" applyFont="0" applyFill="0" applyBorder="0" applyAlignment="0" applyProtection="0"/>
  </cellStyleXfs>
  <cellXfs count="257">
    <xf numFmtId="0" fontId="0" fillId="0" borderId="0" xfId="0"/>
    <xf numFmtId="0" fontId="5" fillId="0" borderId="0" xfId="0" applyFont="1"/>
    <xf numFmtId="0" fontId="28" fillId="0" borderId="0" xfId="0" applyFont="1"/>
    <xf numFmtId="0" fontId="28" fillId="0" borderId="0" xfId="0" applyFont="1" applyAlignment="1">
      <alignment horizontal="left" vertical="top"/>
    </xf>
    <xf numFmtId="0" fontId="3" fillId="0" borderId="0" xfId="0" applyFont="1" applyAlignment="1">
      <alignment horizontal="center" vertical="center"/>
    </xf>
    <xf numFmtId="0" fontId="3" fillId="0" borderId="0" xfId="0" applyFont="1" applyAlignment="1">
      <alignment horizontal="left" vertical="center" wrapText="1"/>
    </xf>
    <xf numFmtId="0" fontId="5" fillId="0" borderId="0" xfId="0" applyFont="1" applyAlignment="1">
      <alignment wrapText="1"/>
    </xf>
    <xf numFmtId="0" fontId="5" fillId="0" borderId="0" xfId="0" applyFont="1" applyAlignment="1">
      <alignment vertical="top" wrapText="1"/>
    </xf>
    <xf numFmtId="0" fontId="3" fillId="0" borderId="0" xfId="0" applyFont="1" applyAlignment="1">
      <alignment horizontal="left" vertical="center"/>
    </xf>
    <xf numFmtId="0" fontId="32" fillId="0" borderId="0" xfId="47" applyFont="1"/>
    <xf numFmtId="0" fontId="32" fillId="0" borderId="0" xfId="0" applyFont="1"/>
    <xf numFmtId="0" fontId="32" fillId="0" borderId="0" xfId="50" applyFont="1"/>
    <xf numFmtId="0" fontId="33" fillId="0" borderId="0" xfId="50" applyFont="1"/>
    <xf numFmtId="0" fontId="28" fillId="0" borderId="0" xfId="72" applyFont="1">
      <alignment horizontal="left" vertical="top"/>
    </xf>
    <xf numFmtId="0" fontId="34" fillId="0" borderId="0" xfId="0" applyFont="1" applyAlignment="1">
      <alignment vertical="center"/>
    </xf>
    <xf numFmtId="0" fontId="35" fillId="0" borderId="0" xfId="0" applyFont="1" applyAlignment="1">
      <alignment vertical="center"/>
    </xf>
    <xf numFmtId="0" fontId="5" fillId="0" borderId="0" xfId="0" applyFont="1" applyAlignment="1">
      <alignment vertical="center"/>
    </xf>
    <xf numFmtId="0" fontId="37" fillId="0" borderId="13" xfId="56" applyFont="1" applyBorder="1" applyAlignment="1">
      <alignment horizontal="left" vertical="center" wrapText="1"/>
    </xf>
    <xf numFmtId="0" fontId="37" fillId="0" borderId="10" xfId="56" applyFont="1" applyBorder="1" applyAlignment="1">
      <alignment horizontal="left" vertical="center" wrapText="1"/>
    </xf>
    <xf numFmtId="0" fontId="3" fillId="0" borderId="0" xfId="56" applyFont="1" applyAlignment="1">
      <alignment horizontal="left" vertical="center"/>
    </xf>
    <xf numFmtId="0" fontId="3" fillId="0" borderId="11" xfId="56" applyFont="1" applyBorder="1" applyAlignment="1">
      <alignment horizontal="left" vertical="center"/>
    </xf>
    <xf numFmtId="3" fontId="3" fillId="0" borderId="11" xfId="56" applyNumberFormat="1" applyFont="1" applyBorder="1" applyAlignment="1">
      <alignment horizontal="right" vertical="center"/>
    </xf>
    <xf numFmtId="9" fontId="3" fillId="0" borderId="11" xfId="63" applyFont="1" applyBorder="1" applyAlignment="1">
      <alignment horizontal="right" vertical="center"/>
    </xf>
    <xf numFmtId="3" fontId="3" fillId="0" borderId="0" xfId="56" applyNumberFormat="1" applyFont="1" applyAlignment="1">
      <alignment horizontal="right" vertical="center"/>
    </xf>
    <xf numFmtId="9" fontId="3" fillId="0" borderId="0" xfId="63" applyFont="1" applyBorder="1" applyAlignment="1">
      <alignment horizontal="right" vertical="center"/>
    </xf>
    <xf numFmtId="9" fontId="3" fillId="0" borderId="0" xfId="63" applyFont="1" applyFill="1" applyBorder="1" applyAlignment="1">
      <alignment horizontal="right" vertical="center"/>
    </xf>
    <xf numFmtId="0" fontId="3" fillId="0" borderId="12" xfId="56" applyFont="1" applyBorder="1" applyAlignment="1">
      <alignment horizontal="left" vertical="center"/>
    </xf>
    <xf numFmtId="168" fontId="3" fillId="0" borderId="11" xfId="63" applyNumberFormat="1" applyFont="1" applyBorder="1" applyAlignment="1">
      <alignment horizontal="right" vertical="center"/>
    </xf>
    <xf numFmtId="168" fontId="3" fillId="0" borderId="0" xfId="63" applyNumberFormat="1" applyFont="1" applyBorder="1" applyAlignment="1">
      <alignment horizontal="right" vertical="center"/>
    </xf>
    <xf numFmtId="0" fontId="3" fillId="0" borderId="14" xfId="56" applyFont="1" applyBorder="1" applyAlignment="1">
      <alignment horizontal="left" vertical="center"/>
    </xf>
    <xf numFmtId="9" fontId="3" fillId="0" borderId="12" xfId="63" applyFont="1" applyFill="1" applyBorder="1" applyAlignment="1">
      <alignment horizontal="right" vertical="center"/>
    </xf>
    <xf numFmtId="168" fontId="3" fillId="0" borderId="12" xfId="63" applyNumberFormat="1" applyFont="1" applyBorder="1" applyAlignment="1">
      <alignment horizontal="right" vertical="center"/>
    </xf>
    <xf numFmtId="0" fontId="3" fillId="0" borderId="0" xfId="47" applyFont="1" applyAlignment="1">
      <alignment vertical="center"/>
    </xf>
    <xf numFmtId="0" fontId="5" fillId="0" borderId="0" xfId="47" applyAlignment="1">
      <alignment vertical="center"/>
    </xf>
    <xf numFmtId="0" fontId="3" fillId="0" borderId="0" xfId="56" applyFont="1" applyAlignment="1">
      <alignment horizontal="left" vertical="center" wrapText="1"/>
    </xf>
    <xf numFmtId="0" fontId="37" fillId="0" borderId="0" xfId="47" applyFont="1" applyAlignment="1">
      <alignment vertical="center"/>
    </xf>
    <xf numFmtId="9" fontId="3" fillId="0" borderId="0" xfId="64" applyFont="1" applyFill="1" applyBorder="1" applyAlignment="1">
      <alignment horizontal="right" vertical="center"/>
    </xf>
    <xf numFmtId="9" fontId="3" fillId="0" borderId="11" xfId="64" applyFont="1" applyFill="1" applyBorder="1" applyAlignment="1">
      <alignment horizontal="right" vertical="center"/>
    </xf>
    <xf numFmtId="165" fontId="3" fillId="0" borderId="0" xfId="64" applyNumberFormat="1" applyFont="1" applyBorder="1" applyAlignment="1">
      <alignment horizontal="right" vertical="center"/>
    </xf>
    <xf numFmtId="9" fontId="3" fillId="0" borderId="0" xfId="64" applyFont="1" applyBorder="1" applyAlignment="1">
      <alignment horizontal="right" vertical="center"/>
    </xf>
    <xf numFmtId="0" fontId="3" fillId="0" borderId="0" xfId="47" applyFont="1"/>
    <xf numFmtId="164" fontId="3" fillId="0" borderId="0" xfId="63" applyNumberFormat="1" applyFont="1"/>
    <xf numFmtId="0" fontId="38" fillId="0" borderId="0" xfId="41" applyFont="1" applyFill="1" applyAlignment="1" applyProtection="1">
      <alignment horizontal="left" vertical="center"/>
    </xf>
    <xf numFmtId="0" fontId="3" fillId="0" borderId="0" xfId="47" applyFont="1" applyAlignment="1">
      <alignment horizontal="left" vertical="center"/>
    </xf>
    <xf numFmtId="0" fontId="39" fillId="0" borderId="0" xfId="72" applyFont="1">
      <alignment horizontal="left" vertical="top"/>
    </xf>
    <xf numFmtId="0" fontId="40" fillId="0" borderId="0" xfId="56" applyFont="1" applyAlignment="1">
      <alignment horizontal="right" vertical="center"/>
    </xf>
    <xf numFmtId="0" fontId="40" fillId="0" borderId="0" xfId="50" applyFont="1"/>
    <xf numFmtId="0" fontId="41" fillId="0" borderId="0" xfId="56" applyFont="1" applyAlignment="1">
      <alignment vertical="center"/>
    </xf>
    <xf numFmtId="0" fontId="42" fillId="0" borderId="13" xfId="56" applyFont="1" applyBorder="1" applyAlignment="1">
      <alignment horizontal="left" vertical="center" wrapText="1"/>
    </xf>
    <xf numFmtId="0" fontId="40" fillId="0" borderId="0" xfId="50" applyFont="1" applyAlignment="1">
      <alignment horizontal="center" vertical="center"/>
    </xf>
    <xf numFmtId="0" fontId="40" fillId="0" borderId="0" xfId="50" applyFont="1" applyAlignment="1">
      <alignment horizontal="left" vertical="center"/>
    </xf>
    <xf numFmtId="3" fontId="40" fillId="0" borderId="0" xfId="31" applyNumberFormat="1" applyFont="1" applyBorder="1" applyAlignment="1">
      <alignment horizontal="right" vertical="center"/>
    </xf>
    <xf numFmtId="9" fontId="40" fillId="0" borderId="0" xfId="67" applyFont="1"/>
    <xf numFmtId="3" fontId="40" fillId="0" borderId="0" xfId="56" applyNumberFormat="1" applyFont="1" applyAlignment="1">
      <alignment horizontal="right" vertical="center"/>
    </xf>
    <xf numFmtId="9" fontId="40" fillId="0" borderId="0" xfId="63" applyFont="1"/>
    <xf numFmtId="9" fontId="42" fillId="0" borderId="0" xfId="67" applyFont="1" applyFill="1" applyBorder="1"/>
    <xf numFmtId="0" fontId="42" fillId="0" borderId="0" xfId="50" applyFont="1"/>
    <xf numFmtId="166" fontId="42" fillId="0" borderId="0" xfId="31" applyNumberFormat="1" applyFont="1" applyBorder="1"/>
    <xf numFmtId="9" fontId="42" fillId="0" borderId="0" xfId="63" applyFont="1" applyBorder="1"/>
    <xf numFmtId="0" fontId="37" fillId="0" borderId="0" xfId="47" applyFont="1"/>
    <xf numFmtId="0" fontId="28" fillId="0" borderId="0" xfId="47" applyFont="1"/>
    <xf numFmtId="9" fontId="3" fillId="0" borderId="0" xfId="63" applyFont="1"/>
    <xf numFmtId="0" fontId="36" fillId="0" borderId="0" xfId="0" applyFont="1" applyAlignment="1">
      <alignment vertical="center" wrapText="1"/>
    </xf>
    <xf numFmtId="0" fontId="43" fillId="0" borderId="0" xfId="72" applyFont="1">
      <alignment horizontal="left" vertical="top"/>
    </xf>
    <xf numFmtId="0" fontId="44" fillId="0" borderId="0" xfId="0" applyFont="1"/>
    <xf numFmtId="0" fontId="45" fillId="0" borderId="0" xfId="0" applyFont="1"/>
    <xf numFmtId="0" fontId="46" fillId="0" borderId="0" xfId="0" applyFont="1"/>
    <xf numFmtId="0" fontId="46" fillId="0" borderId="0" xfId="0" applyFont="1" applyAlignment="1">
      <alignment vertical="center"/>
    </xf>
    <xf numFmtId="0" fontId="44" fillId="0" borderId="10" xfId="0" applyFont="1" applyBorder="1" applyAlignment="1">
      <alignment vertical="center" wrapText="1"/>
    </xf>
    <xf numFmtId="0" fontId="44" fillId="0" borderId="10" xfId="56" quotePrefix="1" applyFont="1" applyBorder="1" applyAlignment="1">
      <alignment horizontal="center" vertical="center" wrapText="1"/>
    </xf>
    <xf numFmtId="0" fontId="45" fillId="0" borderId="0" xfId="56" quotePrefix="1" applyFont="1" applyAlignment="1">
      <alignment vertical="center"/>
    </xf>
    <xf numFmtId="3" fontId="45" fillId="0" borderId="11" xfId="56" applyNumberFormat="1" applyFont="1" applyBorder="1" applyAlignment="1">
      <alignment horizontal="right" vertical="center"/>
    </xf>
    <xf numFmtId="9" fontId="45" fillId="0" borderId="0" xfId="67" applyFont="1"/>
    <xf numFmtId="9" fontId="45" fillId="0" borderId="0" xfId="0" applyNumberFormat="1" applyFont="1"/>
    <xf numFmtId="3" fontId="45" fillId="0" borderId="0" xfId="31" applyNumberFormat="1" applyFont="1" applyBorder="1" applyAlignment="1">
      <alignment horizontal="right" vertical="center"/>
    </xf>
    <xf numFmtId="0" fontId="45" fillId="0" borderId="11" xfId="56" quotePrefix="1" applyFont="1" applyBorder="1" applyAlignment="1">
      <alignment vertical="center"/>
    </xf>
    <xf numFmtId="9" fontId="45" fillId="0" borderId="0" xfId="67" applyFont="1" applyFill="1" applyBorder="1" applyAlignment="1">
      <alignment horizontal="right" vertical="center"/>
    </xf>
    <xf numFmtId="169" fontId="45" fillId="0" borderId="0" xfId="63" applyNumberFormat="1" applyFont="1" applyBorder="1" applyAlignment="1">
      <alignment horizontal="right" vertical="center"/>
    </xf>
    <xf numFmtId="0" fontId="45" fillId="0" borderId="10" xfId="56" quotePrefix="1" applyFont="1" applyBorder="1" applyAlignment="1">
      <alignment vertical="center"/>
    </xf>
    <xf numFmtId="9" fontId="45" fillId="0" borderId="11" xfId="67" applyFont="1" applyFill="1" applyBorder="1" applyAlignment="1">
      <alignment horizontal="right" vertical="center"/>
    </xf>
    <xf numFmtId="169" fontId="45" fillId="0" borderId="11" xfId="63" applyNumberFormat="1" applyFont="1" applyBorder="1" applyAlignment="1">
      <alignment horizontal="right" vertical="center"/>
    </xf>
    <xf numFmtId="0" fontId="4" fillId="0" borderId="0" xfId="0" applyFont="1"/>
    <xf numFmtId="0" fontId="3" fillId="0" borderId="11" xfId="0" applyFont="1" applyBorder="1" applyAlignment="1">
      <alignment horizontal="left" vertical="center"/>
    </xf>
    <xf numFmtId="167" fontId="3" fillId="0" borderId="11" xfId="28" applyNumberFormat="1" applyFont="1" applyBorder="1" applyAlignment="1">
      <alignment horizontal="right" vertical="center"/>
    </xf>
    <xf numFmtId="167" fontId="3" fillId="0" borderId="0" xfId="28" applyNumberFormat="1" applyFont="1" applyBorder="1" applyAlignment="1">
      <alignment horizontal="right" vertical="center"/>
    </xf>
    <xf numFmtId="0" fontId="3" fillId="0" borderId="0" xfId="56" applyFont="1" applyAlignment="1">
      <alignment horizontal="right" vertical="center"/>
    </xf>
    <xf numFmtId="0" fontId="3" fillId="0" borderId="0" xfId="50" applyFont="1"/>
    <xf numFmtId="0" fontId="5" fillId="0" borderId="0" xfId="56" applyFont="1" applyAlignment="1">
      <alignment vertical="center"/>
    </xf>
    <xf numFmtId="0" fontId="37" fillId="0" borderId="0" xfId="0" applyFont="1"/>
    <xf numFmtId="0" fontId="37" fillId="0" borderId="10" xfId="50" applyFont="1" applyBorder="1" applyAlignment="1">
      <alignment horizontal="right" vertical="center"/>
    </xf>
    <xf numFmtId="0" fontId="37" fillId="0" borderId="10" xfId="50" applyFont="1" applyBorder="1" applyAlignment="1">
      <alignment horizontal="right" vertical="center" wrapText="1"/>
    </xf>
    <xf numFmtId="0" fontId="3" fillId="0" borderId="0" xfId="50" applyFont="1" applyAlignment="1">
      <alignment horizontal="center" vertical="center"/>
    </xf>
    <xf numFmtId="0" fontId="3" fillId="0" borderId="16" xfId="57" applyFont="1" applyBorder="1" applyAlignment="1">
      <alignment horizontal="left" vertical="center" wrapText="1"/>
    </xf>
    <xf numFmtId="3" fontId="3" fillId="0" borderId="0" xfId="31" applyNumberFormat="1" applyFont="1" applyBorder="1" applyAlignment="1">
      <alignment horizontal="right" vertical="center"/>
    </xf>
    <xf numFmtId="0" fontId="3" fillId="0" borderId="17" xfId="57" applyFont="1" applyBorder="1" applyAlignment="1">
      <alignment horizontal="left" vertical="center" wrapText="1"/>
    </xf>
    <xf numFmtId="3" fontId="3" fillId="0" borderId="12" xfId="31" applyNumberFormat="1" applyFont="1" applyBorder="1" applyAlignment="1">
      <alignment horizontal="right" vertical="center"/>
    </xf>
    <xf numFmtId="0" fontId="37" fillId="0" borderId="0" xfId="50" applyFont="1"/>
    <xf numFmtId="166" fontId="37" fillId="0" borderId="0" xfId="31" applyNumberFormat="1" applyFont="1" applyBorder="1"/>
    <xf numFmtId="0" fontId="5" fillId="0" borderId="0" xfId="50" applyFont="1"/>
    <xf numFmtId="0" fontId="37" fillId="0" borderId="10" xfId="50" applyFont="1" applyBorder="1" applyAlignment="1">
      <alignment vertical="center"/>
    </xf>
    <xf numFmtId="0" fontId="37" fillId="0" borderId="10" xfId="56" applyFont="1" applyBorder="1" applyAlignment="1">
      <alignment horizontal="center" vertical="center" wrapText="1"/>
    </xf>
    <xf numFmtId="0" fontId="37" fillId="0" borderId="10" xfId="50" applyFont="1" applyBorder="1" applyAlignment="1">
      <alignment horizontal="center" vertical="center"/>
    </xf>
    <xf numFmtId="3" fontId="3" fillId="0" borderId="0" xfId="31" applyNumberFormat="1" applyFont="1" applyBorder="1"/>
    <xf numFmtId="0" fontId="3" fillId="0" borderId="11" xfId="50" applyFont="1" applyBorder="1"/>
    <xf numFmtId="9" fontId="3" fillId="0" borderId="11" xfId="67" applyFont="1" applyBorder="1"/>
    <xf numFmtId="0" fontId="37" fillId="0" borderId="10" xfId="50" applyFont="1" applyBorder="1" applyAlignment="1">
      <alignment horizontal="left" vertical="center" wrapText="1"/>
    </xf>
    <xf numFmtId="0" fontId="37" fillId="0" borderId="0" xfId="50" applyFont="1" applyAlignment="1">
      <alignment horizontal="center" vertical="center" wrapText="1"/>
    </xf>
    <xf numFmtId="0" fontId="3" fillId="0" borderId="0" xfId="50" applyFont="1" applyAlignment="1">
      <alignment horizontal="left" vertical="center"/>
    </xf>
    <xf numFmtId="166" fontId="3" fillId="0" borderId="0" xfId="31" applyNumberFormat="1" applyFont="1" applyBorder="1" applyAlignment="1">
      <alignment horizontal="right" vertical="center"/>
    </xf>
    <xf numFmtId="9" fontId="3" fillId="0" borderId="0" xfId="67" applyFont="1" applyBorder="1" applyAlignment="1">
      <alignment horizontal="right" vertical="center"/>
    </xf>
    <xf numFmtId="0" fontId="3" fillId="0" borderId="0" xfId="0" applyFont="1"/>
    <xf numFmtId="3" fontId="3" fillId="0" borderId="12" xfId="76" applyNumberFormat="1" applyFont="1" applyBorder="1" applyAlignment="1">
      <alignment horizontal="right" vertical="center"/>
    </xf>
    <xf numFmtId="3" fontId="3" fillId="0" borderId="0" xfId="76" applyNumberFormat="1" applyFont="1" applyBorder="1" applyAlignment="1">
      <alignment horizontal="right" vertical="center"/>
    </xf>
    <xf numFmtId="0" fontId="37" fillId="0" borderId="13" xfId="56" applyFont="1" applyBorder="1" applyAlignment="1">
      <alignment horizontal="right" vertical="center" wrapText="1"/>
    </xf>
    <xf numFmtId="3" fontId="3" fillId="0" borderId="0" xfId="89" applyNumberFormat="1" applyFont="1" applyBorder="1" applyAlignment="1">
      <alignment horizontal="right" vertical="center"/>
    </xf>
    <xf numFmtId="3" fontId="3" fillId="0" borderId="11" xfId="85" applyNumberFormat="1" applyFont="1" applyFill="1" applyBorder="1" applyAlignment="1">
      <alignment horizontal="right" vertical="center"/>
    </xf>
    <xf numFmtId="0" fontId="44" fillId="0" borderId="13" xfId="56" applyFont="1" applyBorder="1" applyAlignment="1">
      <alignment horizontal="center" vertical="center" wrapText="1"/>
    </xf>
    <xf numFmtId="0" fontId="3" fillId="0" borderId="11" xfId="50" applyFont="1" applyBorder="1" applyAlignment="1">
      <alignment horizontal="left" vertical="center"/>
    </xf>
    <xf numFmtId="165" fontId="3" fillId="0" borderId="11" xfId="63" applyNumberFormat="1" applyFont="1" applyBorder="1" applyAlignment="1">
      <alignment horizontal="right" vertical="center"/>
    </xf>
    <xf numFmtId="165" fontId="3" fillId="0" borderId="0" xfId="63" applyNumberFormat="1" applyFont="1" applyBorder="1" applyAlignment="1">
      <alignment horizontal="right" vertical="center"/>
    </xf>
    <xf numFmtId="165" fontId="3" fillId="0" borderId="0" xfId="63" applyNumberFormat="1" applyFont="1" applyFill="1" applyBorder="1" applyAlignment="1">
      <alignment horizontal="right" vertical="center"/>
    </xf>
    <xf numFmtId="165" fontId="3" fillId="0" borderId="12" xfId="63" applyNumberFormat="1" applyFont="1" applyBorder="1" applyAlignment="1">
      <alignment horizontal="right" vertical="center"/>
    </xf>
    <xf numFmtId="0" fontId="44" fillId="0" borderId="13" xfId="56" quotePrefix="1" applyFont="1" applyBorder="1" applyAlignment="1">
      <alignment horizontal="center" vertical="center" wrapText="1"/>
    </xf>
    <xf numFmtId="165" fontId="45" fillId="0" borderId="11" xfId="64" applyNumberFormat="1" applyFont="1" applyBorder="1" applyAlignment="1">
      <alignment vertical="center"/>
    </xf>
    <xf numFmtId="0" fontId="42" fillId="0" borderId="19" xfId="56" applyFont="1" applyBorder="1" applyAlignment="1">
      <alignment horizontal="center" vertical="center" wrapText="1"/>
    </xf>
    <xf numFmtId="0" fontId="42" fillId="0" borderId="13" xfId="50" applyFont="1" applyBorder="1" applyAlignment="1">
      <alignment horizontal="center" vertical="center" wrapText="1"/>
    </xf>
    <xf numFmtId="0" fontId="3" fillId="0" borderId="15" xfId="56" applyFont="1" applyBorder="1" applyAlignment="1">
      <alignment horizontal="left" vertical="center"/>
    </xf>
    <xf numFmtId="3" fontId="3" fillId="0" borderId="15" xfId="56" applyNumberFormat="1" applyFont="1" applyBorder="1" applyAlignment="1">
      <alignment horizontal="right" vertical="center"/>
    </xf>
    <xf numFmtId="165" fontId="3" fillId="0" borderId="15" xfId="63" applyNumberFormat="1" applyFont="1" applyBorder="1" applyAlignment="1">
      <alignment horizontal="right" vertical="center"/>
    </xf>
    <xf numFmtId="0" fontId="37" fillId="0" borderId="20" xfId="56" applyFont="1" applyBorder="1" applyAlignment="1">
      <alignment horizontal="left" vertical="center"/>
    </xf>
    <xf numFmtId="3" fontId="37" fillId="0" borderId="20" xfId="56" applyNumberFormat="1" applyFont="1" applyBorder="1" applyAlignment="1">
      <alignment horizontal="right" vertical="center"/>
    </xf>
    <xf numFmtId="165" fontId="37" fillId="0" borderId="20" xfId="63" applyNumberFormat="1" applyFont="1" applyBorder="1" applyAlignment="1">
      <alignment horizontal="right" vertical="center"/>
    </xf>
    <xf numFmtId="9" fontId="3" fillId="0" borderId="15" xfId="63" applyFont="1" applyFill="1" applyBorder="1" applyAlignment="1">
      <alignment horizontal="right" vertical="center"/>
    </xf>
    <xf numFmtId="168" fontId="3" fillId="0" borderId="15" xfId="63" applyNumberFormat="1" applyFont="1" applyBorder="1" applyAlignment="1">
      <alignment horizontal="right" vertical="center"/>
    </xf>
    <xf numFmtId="0" fontId="37" fillId="0" borderId="21" xfId="0" applyFont="1" applyBorder="1" applyAlignment="1">
      <alignment horizontal="left" vertical="center"/>
    </xf>
    <xf numFmtId="167" fontId="37" fillId="0" borderId="21" xfId="0" applyNumberFormat="1" applyFont="1" applyBorder="1" applyAlignment="1">
      <alignment horizontal="right" vertical="center"/>
    </xf>
    <xf numFmtId="9" fontId="37" fillId="0" borderId="21" xfId="63" applyFont="1" applyBorder="1" applyAlignment="1">
      <alignment horizontal="right" vertical="center"/>
    </xf>
    <xf numFmtId="0" fontId="3" fillId="0" borderId="12" xfId="0" applyFont="1" applyBorder="1" applyAlignment="1">
      <alignment horizontal="left" vertical="center"/>
    </xf>
    <xf numFmtId="167" fontId="3" fillId="0" borderId="12" xfId="28" applyNumberFormat="1" applyFont="1" applyBorder="1" applyAlignment="1">
      <alignment horizontal="right" vertical="center"/>
    </xf>
    <xf numFmtId="0" fontId="3" fillId="0" borderId="12" xfId="0" applyFont="1" applyBorder="1" applyAlignment="1">
      <alignment horizontal="right" vertical="center"/>
    </xf>
    <xf numFmtId="167" fontId="37" fillId="0" borderId="20" xfId="28" applyNumberFormat="1" applyFont="1" applyBorder="1" applyAlignment="1">
      <alignment horizontal="right" vertical="center"/>
    </xf>
    <xf numFmtId="0" fontId="37" fillId="0" borderId="20" xfId="0" applyFont="1" applyBorder="1" applyAlignment="1">
      <alignment horizontal="left" vertical="center"/>
    </xf>
    <xf numFmtId="0" fontId="37" fillId="0" borderId="20" xfId="0" applyFont="1" applyBorder="1" applyAlignment="1">
      <alignment horizontal="right" vertical="center"/>
    </xf>
    <xf numFmtId="49" fontId="37" fillId="0" borderId="11" xfId="56" quotePrefix="1" applyNumberFormat="1" applyFont="1" applyBorder="1" applyAlignment="1">
      <alignment horizontal="right" vertical="center" wrapText="1"/>
    </xf>
    <xf numFmtId="0" fontId="37" fillId="0" borderId="11" xfId="56" applyFont="1" applyBorder="1" applyAlignment="1">
      <alignment horizontal="right" vertical="center" wrapText="1"/>
    </xf>
    <xf numFmtId="0" fontId="3" fillId="0" borderId="20" xfId="56" applyFont="1" applyBorder="1" applyAlignment="1">
      <alignment horizontal="left" vertical="center"/>
    </xf>
    <xf numFmtId="9" fontId="3" fillId="0" borderId="20" xfId="63" applyFont="1" applyFill="1" applyBorder="1" applyAlignment="1">
      <alignment horizontal="right" vertical="center"/>
    </xf>
    <xf numFmtId="168" fontId="3" fillId="0" borderId="20" xfId="63" applyNumberFormat="1" applyFont="1" applyBorder="1" applyAlignment="1">
      <alignment horizontal="right" vertical="center"/>
    </xf>
    <xf numFmtId="0" fontId="3" fillId="0" borderId="11" xfId="56" applyFont="1" applyBorder="1" applyAlignment="1">
      <alignment horizontal="left" vertical="center" wrapText="1"/>
    </xf>
    <xf numFmtId="165" fontId="3" fillId="0" borderId="11" xfId="64" applyNumberFormat="1" applyFont="1" applyBorder="1" applyAlignment="1">
      <alignment horizontal="right" vertical="center"/>
    </xf>
    <xf numFmtId="0" fontId="3" fillId="0" borderId="0" xfId="56" applyFont="1" applyBorder="1" applyAlignment="1">
      <alignment horizontal="left" vertical="center" wrapText="1"/>
    </xf>
    <xf numFmtId="3" fontId="3" fillId="0" borderId="0" xfId="56" applyNumberFormat="1" applyFont="1" applyBorder="1" applyAlignment="1">
      <alignment horizontal="right" vertical="center"/>
    </xf>
    <xf numFmtId="169" fontId="3" fillId="0" borderId="11" xfId="64" applyNumberFormat="1" applyFont="1" applyBorder="1" applyAlignment="1">
      <alignment horizontal="right" vertical="center"/>
    </xf>
    <xf numFmtId="0" fontId="3" fillId="0" borderId="10" xfId="56" applyFont="1" applyBorder="1" applyAlignment="1">
      <alignment horizontal="left" vertical="center" wrapText="1"/>
    </xf>
    <xf numFmtId="9" fontId="3" fillId="0" borderId="10" xfId="64" applyFont="1" applyFill="1" applyBorder="1" applyAlignment="1">
      <alignment horizontal="right" vertical="center"/>
    </xf>
    <xf numFmtId="169" fontId="3" fillId="0" borderId="10" xfId="64" applyNumberFormat="1" applyFont="1" applyBorder="1" applyAlignment="1">
      <alignment horizontal="right" vertical="center"/>
    </xf>
    <xf numFmtId="0" fontId="3" fillId="0" borderId="15" xfId="56" applyFont="1" applyBorder="1" applyAlignment="1">
      <alignment horizontal="left" vertical="center" wrapText="1"/>
    </xf>
    <xf numFmtId="165" fontId="3" fillId="0" borderId="15" xfId="64" applyNumberFormat="1" applyFont="1" applyBorder="1" applyAlignment="1">
      <alignment horizontal="right" vertical="center"/>
    </xf>
    <xf numFmtId="0" fontId="37" fillId="0" borderId="20" xfId="56" applyFont="1" applyBorder="1" applyAlignment="1">
      <alignment horizontal="left" vertical="center" wrapText="1"/>
    </xf>
    <xf numFmtId="165" fontId="37" fillId="0" borderId="20" xfId="64" applyNumberFormat="1" applyFont="1" applyBorder="1" applyAlignment="1">
      <alignment horizontal="right" vertical="center"/>
    </xf>
    <xf numFmtId="0" fontId="3" fillId="0" borderId="15" xfId="0" applyFont="1" applyBorder="1" applyAlignment="1">
      <alignment horizontal="left" vertical="center"/>
    </xf>
    <xf numFmtId="167" fontId="3" fillId="0" borderId="15" xfId="28" applyNumberFormat="1" applyFont="1" applyBorder="1" applyAlignment="1">
      <alignment horizontal="right" vertical="center"/>
    </xf>
    <xf numFmtId="9" fontId="3" fillId="0" borderId="15" xfId="63" applyFont="1" applyBorder="1" applyAlignment="1">
      <alignment horizontal="right" vertical="center"/>
    </xf>
    <xf numFmtId="9" fontId="37" fillId="0" borderId="20" xfId="63" applyFont="1" applyBorder="1" applyAlignment="1">
      <alignment horizontal="right" vertical="center"/>
    </xf>
    <xf numFmtId="167" fontId="37" fillId="0" borderId="20" xfId="0" applyNumberFormat="1" applyFont="1" applyBorder="1" applyAlignment="1">
      <alignment horizontal="right" vertical="center"/>
    </xf>
    <xf numFmtId="3" fontId="40" fillId="0" borderId="0" xfId="56" applyNumberFormat="1" applyFont="1" applyBorder="1" applyAlignment="1">
      <alignment horizontal="right" vertical="center"/>
    </xf>
    <xf numFmtId="0" fontId="42" fillId="0" borderId="13" xfId="50" applyFont="1" applyBorder="1" applyAlignment="1">
      <alignment horizontal="right" vertical="center" wrapText="1"/>
    </xf>
    <xf numFmtId="0" fontId="42" fillId="0" borderId="18" xfId="50" applyFont="1" applyBorder="1" applyAlignment="1">
      <alignment horizontal="right" vertical="center" wrapText="1"/>
    </xf>
    <xf numFmtId="0" fontId="42" fillId="0" borderId="13" xfId="50" applyNumberFormat="1" applyFont="1" applyFill="1" applyBorder="1" applyAlignment="1">
      <alignment horizontal="center" vertical="center" wrapText="1"/>
    </xf>
    <xf numFmtId="9" fontId="40" fillId="0" borderId="0" xfId="31" applyNumberFormat="1" applyFont="1" applyBorder="1" applyAlignment="1">
      <alignment horizontal="right" vertical="center"/>
    </xf>
    <xf numFmtId="0" fontId="3" fillId="0" borderId="15" xfId="50" applyFont="1" applyBorder="1"/>
    <xf numFmtId="3" fontId="3" fillId="0" borderId="15" xfId="31" applyNumberFormat="1" applyFont="1" applyBorder="1"/>
    <xf numFmtId="0" fontId="37" fillId="0" borderId="20" xfId="50" applyFont="1" applyBorder="1"/>
    <xf numFmtId="3" fontId="37" fillId="0" borderId="20" xfId="31" applyNumberFormat="1" applyFont="1" applyBorder="1"/>
    <xf numFmtId="9" fontId="3" fillId="0" borderId="15" xfId="67" applyFont="1" applyBorder="1"/>
    <xf numFmtId="0" fontId="37" fillId="0" borderId="22" xfId="50" applyFont="1" applyBorder="1"/>
    <xf numFmtId="9" fontId="37" fillId="0" borderId="22" xfId="67" applyFont="1" applyBorder="1"/>
    <xf numFmtId="0" fontId="40" fillId="0" borderId="15" xfId="50" applyFont="1" applyBorder="1" applyAlignment="1">
      <alignment horizontal="left" vertical="center"/>
    </xf>
    <xf numFmtId="3" fontId="40" fillId="0" borderId="15" xfId="56" applyNumberFormat="1" applyFont="1" applyBorder="1" applyAlignment="1">
      <alignment horizontal="right" vertical="center"/>
    </xf>
    <xf numFmtId="3" fontId="40" fillId="0" borderId="15" xfId="31" applyNumberFormat="1" applyFont="1" applyBorder="1" applyAlignment="1">
      <alignment horizontal="right" vertical="center"/>
    </xf>
    <xf numFmtId="0" fontId="40" fillId="0" borderId="15" xfId="31" applyNumberFormat="1" applyFont="1" applyBorder="1" applyAlignment="1">
      <alignment horizontal="right" vertical="center"/>
    </xf>
    <xf numFmtId="0" fontId="42" fillId="0" borderId="12" xfId="50" applyFont="1" applyBorder="1" applyAlignment="1">
      <alignment horizontal="left" vertical="center"/>
    </xf>
    <xf numFmtId="3" fontId="42" fillId="0" borderId="12" xfId="31" applyNumberFormat="1" applyFont="1" applyBorder="1" applyAlignment="1">
      <alignment horizontal="right" vertical="center"/>
    </xf>
    <xf numFmtId="3" fontId="42" fillId="0" borderId="23" xfId="31" applyNumberFormat="1" applyFont="1" applyBorder="1" applyAlignment="1">
      <alignment horizontal="right" vertical="center"/>
    </xf>
    <xf numFmtId="0" fontId="42" fillId="0" borderId="12" xfId="31" applyNumberFormat="1" applyFont="1" applyBorder="1" applyAlignment="1">
      <alignment horizontal="right" vertical="center"/>
    </xf>
    <xf numFmtId="0" fontId="40" fillId="0" borderId="22" xfId="50" applyFont="1" applyBorder="1" applyAlignment="1">
      <alignment horizontal="left" vertical="center"/>
    </xf>
    <xf numFmtId="9" fontId="40" fillId="0" borderId="22" xfId="67" applyFont="1" applyBorder="1" applyAlignment="1">
      <alignment horizontal="right" vertical="center"/>
    </xf>
    <xf numFmtId="9" fontId="40" fillId="0" borderId="24" xfId="67" applyFont="1" applyBorder="1" applyAlignment="1">
      <alignment horizontal="right" vertical="center"/>
    </xf>
    <xf numFmtId="0" fontId="40" fillId="0" borderId="22" xfId="67" applyNumberFormat="1" applyFont="1" applyBorder="1" applyAlignment="1">
      <alignment horizontal="right" vertical="center"/>
    </xf>
    <xf numFmtId="0" fontId="37" fillId="0" borderId="25" xfId="50" applyFont="1" applyBorder="1" applyAlignment="1">
      <alignment horizontal="right" vertical="center" wrapText="1"/>
    </xf>
    <xf numFmtId="0" fontId="37" fillId="0" borderId="26" xfId="50" applyFont="1" applyBorder="1" applyAlignment="1">
      <alignment horizontal="right" vertical="center" wrapText="1"/>
    </xf>
    <xf numFmtId="166" fontId="3" fillId="0" borderId="27" xfId="31" applyNumberFormat="1" applyFont="1" applyBorder="1" applyAlignment="1">
      <alignment horizontal="right" vertical="center"/>
    </xf>
    <xf numFmtId="166" fontId="3" fillId="0" borderId="28" xfId="50" applyNumberFormat="1" applyFont="1" applyBorder="1" applyAlignment="1">
      <alignment horizontal="right" vertical="center"/>
    </xf>
    <xf numFmtId="9" fontId="3" fillId="0" borderId="27" xfId="67" applyFont="1" applyBorder="1" applyAlignment="1">
      <alignment horizontal="right" vertical="center"/>
    </xf>
    <xf numFmtId="9" fontId="3" fillId="0" borderId="28" xfId="67" applyFont="1" applyBorder="1" applyAlignment="1">
      <alignment horizontal="right" vertical="center"/>
    </xf>
    <xf numFmtId="0" fontId="37" fillId="0" borderId="26" xfId="50" applyFont="1" applyBorder="1" applyAlignment="1">
      <alignment horizontal="right" vertical="center"/>
    </xf>
    <xf numFmtId="166" fontId="3" fillId="0" borderId="27" xfId="50" applyNumberFormat="1" applyFont="1" applyBorder="1" applyAlignment="1">
      <alignment horizontal="right" vertical="center"/>
    </xf>
    <xf numFmtId="166" fontId="37" fillId="0" borderId="28" xfId="31" applyNumberFormat="1" applyFont="1" applyBorder="1" applyAlignment="1">
      <alignment horizontal="right" vertical="center"/>
    </xf>
    <xf numFmtId="0" fontId="45" fillId="0" borderId="0" xfId="56" quotePrefix="1" applyFont="1" applyBorder="1" applyAlignment="1">
      <alignment vertical="center"/>
    </xf>
    <xf numFmtId="3" fontId="45" fillId="0" borderId="0" xfId="56" applyNumberFormat="1" applyFont="1" applyBorder="1" applyAlignment="1">
      <alignment horizontal="right" vertical="center"/>
    </xf>
    <xf numFmtId="165" fontId="45" fillId="0" borderId="0" xfId="64" applyNumberFormat="1" applyFont="1" applyBorder="1" applyAlignment="1">
      <alignment vertical="center"/>
    </xf>
    <xf numFmtId="3" fontId="3" fillId="0" borderId="10" xfId="56" applyNumberFormat="1" applyFont="1" applyBorder="1" applyAlignment="1">
      <alignment horizontal="right" vertical="center"/>
    </xf>
    <xf numFmtId="3" fontId="45" fillId="0" borderId="10" xfId="56" applyNumberFormat="1" applyFont="1" applyBorder="1" applyAlignment="1">
      <alignment horizontal="right" vertical="center"/>
    </xf>
    <xf numFmtId="165" fontId="45" fillId="0" borderId="10" xfId="64" applyNumberFormat="1" applyFont="1" applyBorder="1" applyAlignment="1">
      <alignment vertical="center"/>
    </xf>
    <xf numFmtId="3" fontId="3" fillId="0" borderId="15" xfId="31" applyNumberFormat="1" applyFont="1" applyBorder="1" applyAlignment="1">
      <alignment horizontal="right" vertical="center"/>
    </xf>
    <xf numFmtId="0" fontId="37" fillId="0" borderId="22" xfId="50" applyFont="1" applyBorder="1" applyAlignment="1">
      <alignment horizontal="left" vertical="center"/>
    </xf>
    <xf numFmtId="166" fontId="37" fillId="0" borderId="22" xfId="31" applyNumberFormat="1" applyFont="1" applyBorder="1" applyAlignment="1">
      <alignment horizontal="right" vertical="center"/>
    </xf>
    <xf numFmtId="3" fontId="3" fillId="0" borderId="27" xfId="50" applyNumberFormat="1" applyFont="1" applyBorder="1" applyAlignment="1">
      <alignment horizontal="right" vertical="center"/>
    </xf>
    <xf numFmtId="3" fontId="3" fillId="0" borderId="28" xfId="57" applyNumberFormat="1" applyFont="1" applyBorder="1" applyAlignment="1">
      <alignment horizontal="right" vertical="center" wrapText="1"/>
    </xf>
    <xf numFmtId="3" fontId="3" fillId="0" borderId="29" xfId="50" applyNumberFormat="1" applyFont="1" applyBorder="1" applyAlignment="1">
      <alignment horizontal="right" vertical="center"/>
    </xf>
    <xf numFmtId="3" fontId="3" fillId="0" borderId="30" xfId="57" applyNumberFormat="1" applyFont="1" applyBorder="1" applyAlignment="1">
      <alignment horizontal="right" vertical="center" wrapText="1"/>
    </xf>
    <xf numFmtId="166" fontId="37" fillId="0" borderId="31" xfId="31" applyNumberFormat="1" applyFont="1" applyBorder="1" applyAlignment="1">
      <alignment horizontal="right" vertical="center"/>
    </xf>
    <xf numFmtId="166" fontId="37" fillId="0" borderId="32" xfId="31" applyNumberFormat="1" applyFont="1" applyBorder="1" applyAlignment="1">
      <alignment horizontal="right" vertical="center"/>
    </xf>
    <xf numFmtId="3" fontId="3" fillId="0" borderId="27" xfId="31" applyNumberFormat="1" applyFont="1" applyBorder="1" applyAlignment="1">
      <alignment horizontal="right" vertical="center"/>
    </xf>
    <xf numFmtId="3" fontId="3" fillId="0" borderId="28" xfId="50" applyNumberFormat="1" applyFont="1" applyBorder="1" applyAlignment="1">
      <alignment horizontal="right" vertical="center"/>
    </xf>
    <xf numFmtId="3" fontId="3" fillId="0" borderId="30" xfId="50" applyNumberFormat="1" applyFont="1" applyBorder="1" applyAlignment="1">
      <alignment horizontal="right" vertical="center"/>
    </xf>
    <xf numFmtId="3" fontId="3" fillId="0" borderId="35" xfId="31" applyNumberFormat="1" applyFont="1" applyBorder="1" applyAlignment="1">
      <alignment horizontal="right" vertical="center"/>
    </xf>
    <xf numFmtId="3" fontId="3" fillId="0" borderId="29" xfId="31" applyNumberFormat="1" applyFont="1" applyBorder="1" applyAlignment="1">
      <alignment horizontal="right" vertical="center"/>
    </xf>
    <xf numFmtId="9" fontId="37" fillId="0" borderId="28" xfId="31" applyNumberFormat="1" applyFont="1" applyBorder="1" applyAlignment="1">
      <alignment horizontal="right" vertical="center"/>
    </xf>
    <xf numFmtId="9" fontId="3" fillId="0" borderId="28" xfId="67" applyNumberFormat="1" applyFont="1" applyBorder="1" applyAlignment="1">
      <alignment horizontal="right" vertical="center"/>
    </xf>
    <xf numFmtId="0" fontId="3" fillId="0" borderId="15" xfId="50" applyFont="1" applyBorder="1" applyAlignment="1">
      <alignment horizontal="left" vertical="center"/>
    </xf>
    <xf numFmtId="166" fontId="3" fillId="0" borderId="15" xfId="31" applyNumberFormat="1" applyFont="1" applyBorder="1" applyAlignment="1">
      <alignment horizontal="right" vertical="center"/>
    </xf>
    <xf numFmtId="166" fontId="3" fillId="0" borderId="29" xfId="31" applyNumberFormat="1" applyFont="1" applyBorder="1" applyAlignment="1">
      <alignment horizontal="right" vertical="center"/>
    </xf>
    <xf numFmtId="166" fontId="3" fillId="0" borderId="30" xfId="50" applyNumberFormat="1" applyFont="1" applyBorder="1" applyAlignment="1">
      <alignment horizontal="right" vertical="center"/>
    </xf>
    <xf numFmtId="166" fontId="3" fillId="0" borderId="29" xfId="50" applyNumberFormat="1" applyFont="1" applyBorder="1" applyAlignment="1">
      <alignment horizontal="right" vertical="center"/>
    </xf>
    <xf numFmtId="166" fontId="37" fillId="0" borderId="30" xfId="31" applyNumberFormat="1" applyFont="1" applyBorder="1" applyAlignment="1">
      <alignment horizontal="right" vertical="center"/>
    </xf>
    <xf numFmtId="9" fontId="37" fillId="0" borderId="30" xfId="31" applyNumberFormat="1" applyFont="1" applyBorder="1" applyAlignment="1">
      <alignment horizontal="right" vertical="center"/>
    </xf>
    <xf numFmtId="0" fontId="37" fillId="0" borderId="20" xfId="50" applyFont="1" applyBorder="1" applyAlignment="1">
      <alignment horizontal="left" vertical="center"/>
    </xf>
    <xf numFmtId="167" fontId="37" fillId="0" borderId="20" xfId="31" applyNumberFormat="1" applyFont="1" applyBorder="1" applyAlignment="1">
      <alignment horizontal="right" vertical="center"/>
    </xf>
    <xf numFmtId="167" fontId="37" fillId="0" borderId="33" xfId="31" applyNumberFormat="1" applyFont="1" applyBorder="1" applyAlignment="1">
      <alignment horizontal="right" vertical="center"/>
    </xf>
    <xf numFmtId="167" fontId="37" fillId="0" borderId="34" xfId="31" applyNumberFormat="1" applyFont="1" applyBorder="1" applyAlignment="1">
      <alignment horizontal="right" vertical="center"/>
    </xf>
    <xf numFmtId="9" fontId="37" fillId="0" borderId="34" xfId="31" applyNumberFormat="1" applyFont="1" applyBorder="1" applyAlignment="1">
      <alignment horizontal="right" vertical="center"/>
    </xf>
    <xf numFmtId="9" fontId="3" fillId="0" borderId="15" xfId="67" applyFont="1" applyBorder="1" applyAlignment="1">
      <alignment horizontal="right" vertical="center"/>
    </xf>
    <xf numFmtId="9" fontId="3" fillId="0" borderId="29" xfId="67" applyFont="1" applyBorder="1" applyAlignment="1">
      <alignment horizontal="right" vertical="center"/>
    </xf>
    <xf numFmtId="9" fontId="3" fillId="0" borderId="30" xfId="67" applyFont="1" applyBorder="1" applyAlignment="1">
      <alignment horizontal="right" vertical="center"/>
    </xf>
    <xf numFmtId="9" fontId="3" fillId="0" borderId="30" xfId="67" applyNumberFormat="1" applyFont="1" applyBorder="1" applyAlignment="1">
      <alignment horizontal="right" vertical="center"/>
    </xf>
    <xf numFmtId="9" fontId="37" fillId="0" borderId="22" xfId="67" applyFont="1" applyBorder="1" applyAlignment="1">
      <alignment horizontal="right" vertical="center"/>
    </xf>
    <xf numFmtId="9" fontId="37" fillId="0" borderId="31" xfId="67" applyFont="1" applyBorder="1" applyAlignment="1">
      <alignment horizontal="right" vertical="center"/>
    </xf>
    <xf numFmtId="9" fontId="37" fillId="0" borderId="32" xfId="67" applyFont="1" applyBorder="1" applyAlignment="1">
      <alignment horizontal="right" vertical="center"/>
    </xf>
    <xf numFmtId="9" fontId="37" fillId="0" borderId="32" xfId="67" applyNumberFormat="1" applyFont="1" applyBorder="1" applyAlignment="1">
      <alignment horizontal="right" vertical="center"/>
    </xf>
    <xf numFmtId="9" fontId="45" fillId="0" borderId="10" xfId="67" applyFont="1" applyFill="1" applyBorder="1" applyAlignment="1">
      <alignment horizontal="right" vertical="center"/>
    </xf>
    <xf numFmtId="169" fontId="45" fillId="0" borderId="10" xfId="63" applyNumberFormat="1" applyFont="1" applyBorder="1" applyAlignment="1">
      <alignment horizontal="right" vertical="center"/>
    </xf>
    <xf numFmtId="0" fontId="45" fillId="0" borderId="15" xfId="56" quotePrefix="1" applyFont="1" applyBorder="1" applyAlignment="1">
      <alignment vertical="center"/>
    </xf>
    <xf numFmtId="3" fontId="3" fillId="0" borderId="15" xfId="85" applyNumberFormat="1" applyFont="1" applyFill="1" applyBorder="1" applyAlignment="1">
      <alignment horizontal="right" vertical="center"/>
    </xf>
    <xf numFmtId="165" fontId="45" fillId="0" borderId="15" xfId="64" applyNumberFormat="1" applyFont="1" applyBorder="1" applyAlignment="1">
      <alignment vertical="center"/>
    </xf>
    <xf numFmtId="0" fontId="44" fillId="0" borderId="20" xfId="56" applyFont="1" applyBorder="1" applyAlignment="1">
      <alignment vertical="center"/>
    </xf>
    <xf numFmtId="3" fontId="44" fillId="0" borderId="20" xfId="56" applyNumberFormat="1" applyFont="1" applyBorder="1" applyAlignment="1">
      <alignment horizontal="right" vertical="center"/>
    </xf>
    <xf numFmtId="165" fontId="44" fillId="0" borderId="20" xfId="67" applyNumberFormat="1" applyFont="1" applyBorder="1" applyAlignment="1">
      <alignment horizontal="right" vertical="center"/>
    </xf>
    <xf numFmtId="0" fontId="45" fillId="0" borderId="11" xfId="56" quotePrefix="1" applyFont="1" applyBorder="1" applyAlignment="1">
      <alignment horizontal="left" vertical="center"/>
    </xf>
    <xf numFmtId="0" fontId="45" fillId="0" borderId="0" xfId="56" quotePrefix="1" applyFont="1" applyBorder="1" applyAlignment="1">
      <alignment horizontal="left" vertical="center"/>
    </xf>
    <xf numFmtId="0" fontId="45" fillId="0" borderId="10" xfId="56" quotePrefix="1" applyFont="1" applyBorder="1" applyAlignment="1">
      <alignment horizontal="left" vertical="center"/>
    </xf>
    <xf numFmtId="0" fontId="45" fillId="0" borderId="15" xfId="56" quotePrefix="1" applyFont="1" applyBorder="1" applyAlignment="1">
      <alignment horizontal="left" vertical="center"/>
    </xf>
    <xf numFmtId="0" fontId="44" fillId="0" borderId="20" xfId="56" applyFont="1" applyBorder="1" applyAlignment="1">
      <alignment horizontal="left" vertical="center"/>
    </xf>
    <xf numFmtId="0" fontId="45" fillId="0" borderId="0" xfId="56" quotePrefix="1" applyFont="1" applyAlignment="1">
      <alignment horizontal="left" vertical="center"/>
    </xf>
    <xf numFmtId="0" fontId="37" fillId="0" borderId="13" xfId="51" applyFont="1" applyBorder="1" applyAlignment="1">
      <alignment horizontal="left" vertical="center" wrapText="1"/>
    </xf>
    <xf numFmtId="0" fontId="37" fillId="0" borderId="13" xfId="51" applyFont="1" applyBorder="1" applyAlignment="1">
      <alignment horizontal="right" vertical="center" wrapText="1"/>
    </xf>
    <xf numFmtId="49" fontId="37" fillId="0" borderId="13" xfId="56" quotePrefix="1" applyNumberFormat="1" applyFont="1" applyBorder="1" applyAlignment="1">
      <alignment horizontal="right" vertical="center" wrapText="1"/>
    </xf>
  </cellXfs>
  <cellStyles count="95">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Comma" xfId="28" builtinId="3"/>
    <cellStyle name="Comma 2" xfId="29" xr:uid="{00000000-0005-0000-0000-00001C000000}"/>
    <cellStyle name="Comma 2 2" xfId="30" xr:uid="{00000000-0005-0000-0000-00001D000000}"/>
    <cellStyle name="Comma 2 2 2" xfId="78" xr:uid="{EF44D769-100D-4787-93D6-62D285FC027D}"/>
    <cellStyle name="Comma 2 2 3" xfId="88" xr:uid="{4AF05232-93C5-4E23-8C24-FB6D44354611}"/>
    <cellStyle name="Comma 2 3" xfId="77" xr:uid="{78EA0916-FF04-4EFE-926E-376CFEB6CA6B}"/>
    <cellStyle name="Comma 2 4" xfId="87" xr:uid="{8746E876-778A-4205-83E9-F6B66524C99E}"/>
    <cellStyle name="Comma 3" xfId="31" xr:uid="{00000000-0005-0000-0000-00001E000000}"/>
    <cellStyle name="Comma 3 2" xfId="79" xr:uid="{6FC3AB97-C723-49BB-AC77-902C47464EF4}"/>
    <cellStyle name="Comma 3 3" xfId="89" xr:uid="{DD8BC0FB-789D-47F9-A0D7-7F7A47968FED}"/>
    <cellStyle name="Comma 4" xfId="32" xr:uid="{00000000-0005-0000-0000-00001F000000}"/>
    <cellStyle name="Comma 4 2" xfId="80" xr:uid="{D5732FE0-A3F4-495E-8FE4-CAD1665FAE9A}"/>
    <cellStyle name="Comma 4 3" xfId="90" xr:uid="{9CD8E7D2-2033-48D1-9C40-EF77762131CF}"/>
    <cellStyle name="Comma 5" xfId="33" xr:uid="{00000000-0005-0000-0000-000020000000}"/>
    <cellStyle name="Comma 5 2" xfId="81" xr:uid="{4803D1E7-F41C-4697-A865-8934B818DEA3}"/>
    <cellStyle name="Comma 5 3" xfId="91" xr:uid="{A1F6BCB1-912E-4DE7-BCB4-7CFF458ABFBD}"/>
    <cellStyle name="Comma 6" xfId="34" xr:uid="{00000000-0005-0000-0000-000021000000}"/>
    <cellStyle name="Comma 6 2" xfId="82" xr:uid="{D2B35085-32C4-4152-A15E-5557A6D6A87B}"/>
    <cellStyle name="Comma 6 3" xfId="92" xr:uid="{4167FD2B-88A6-44D8-9307-787EF7C33EAB}"/>
    <cellStyle name="Comma 7" xfId="76" xr:uid="{667AC1DF-A049-4332-9457-65061CB5DC3B}"/>
    <cellStyle name="Comma 8" xfId="86" xr:uid="{EA296704-5D51-4ABC-B37E-46A733368B9B}"/>
    <cellStyle name="Explanatory Text 2" xfId="35" xr:uid="{00000000-0005-0000-0000-000022000000}"/>
    <cellStyle name="Good 2" xfId="36" xr:uid="{00000000-0005-0000-0000-000023000000}"/>
    <cellStyle name="Heading 1 2" xfId="37" xr:uid="{00000000-0005-0000-0000-000024000000}"/>
    <cellStyle name="Heading 2 2" xfId="38" xr:uid="{00000000-0005-0000-0000-000025000000}"/>
    <cellStyle name="Heading 3 2" xfId="39" xr:uid="{00000000-0005-0000-0000-000026000000}"/>
    <cellStyle name="Heading 4 2" xfId="40" xr:uid="{00000000-0005-0000-0000-000027000000}"/>
    <cellStyle name="Hyperlink 2" xfId="41" xr:uid="{00000000-0005-0000-0000-000028000000}"/>
    <cellStyle name="Hyperlink 2 2" xfId="42" xr:uid="{00000000-0005-0000-0000-000029000000}"/>
    <cellStyle name="Input 2" xfId="43" xr:uid="{00000000-0005-0000-0000-00002A000000}"/>
    <cellStyle name="Linked Cell 2" xfId="44" xr:uid="{00000000-0005-0000-0000-00002B000000}"/>
    <cellStyle name="Neutral 2" xfId="45" xr:uid="{00000000-0005-0000-0000-00002C000000}"/>
    <cellStyle name="Normal" xfId="0" builtinId="0"/>
    <cellStyle name="Normal 13" xfId="46" xr:uid="{00000000-0005-0000-0000-00002E000000}"/>
    <cellStyle name="Normal 2" xfId="47" xr:uid="{00000000-0005-0000-0000-00002F000000}"/>
    <cellStyle name="Normal 2 2" xfId="48" xr:uid="{00000000-0005-0000-0000-000030000000}"/>
    <cellStyle name="Normal 2 3" xfId="49" xr:uid="{00000000-0005-0000-0000-000031000000}"/>
    <cellStyle name="Normal 3" xfId="50" xr:uid="{00000000-0005-0000-0000-000032000000}"/>
    <cellStyle name="Normal 3 2" xfId="51" xr:uid="{00000000-0005-0000-0000-000033000000}"/>
    <cellStyle name="Normal 4" xfId="52" xr:uid="{00000000-0005-0000-0000-000034000000}"/>
    <cellStyle name="Normal 4 2" xfId="53" xr:uid="{00000000-0005-0000-0000-000035000000}"/>
    <cellStyle name="Normal 5" xfId="54" xr:uid="{00000000-0005-0000-0000-000036000000}"/>
    <cellStyle name="Normal 5 2" xfId="83" xr:uid="{3BC17989-C3EF-46B6-9B35-2AA5097157C1}"/>
    <cellStyle name="Normal 5 3" xfId="93" xr:uid="{64956EED-16CB-4117-9B7A-5544BF150C88}"/>
    <cellStyle name="Normal 6" xfId="55" xr:uid="{00000000-0005-0000-0000-000037000000}"/>
    <cellStyle name="Normal_Anstats mock-up 2" xfId="56" xr:uid="{00000000-0005-0000-0000-000038000000}"/>
    <cellStyle name="Normal_Sheet1" xfId="57" xr:uid="{00000000-0005-0000-0000-000039000000}"/>
    <cellStyle name="Note 2" xfId="58" xr:uid="{00000000-0005-0000-0000-00003A000000}"/>
    <cellStyle name="Note 2 2" xfId="59" xr:uid="{00000000-0005-0000-0000-00003B000000}"/>
    <cellStyle name="Note 3" xfId="60" xr:uid="{00000000-0005-0000-0000-00003C000000}"/>
    <cellStyle name="Note 4" xfId="61" xr:uid="{00000000-0005-0000-0000-00003D000000}"/>
    <cellStyle name="Output 2" xfId="62" xr:uid="{00000000-0005-0000-0000-00003E000000}"/>
    <cellStyle name="Percent" xfId="63" builtinId="5"/>
    <cellStyle name="Percent 2" xfId="64" xr:uid="{00000000-0005-0000-0000-000040000000}"/>
    <cellStyle name="Percent 2 2" xfId="65" xr:uid="{00000000-0005-0000-0000-000041000000}"/>
    <cellStyle name="Percent 2 3" xfId="66" xr:uid="{00000000-0005-0000-0000-000042000000}"/>
    <cellStyle name="Percent 3" xfId="67" xr:uid="{00000000-0005-0000-0000-000043000000}"/>
    <cellStyle name="Percent 3 2" xfId="68" xr:uid="{00000000-0005-0000-0000-000044000000}"/>
    <cellStyle name="Percent 3 3" xfId="85" xr:uid="{ABF77528-3C88-4BE5-B2D2-CF841377BF18}"/>
    <cellStyle name="Percent 4" xfId="69" xr:uid="{00000000-0005-0000-0000-000045000000}"/>
    <cellStyle name="Percent 5" xfId="70" xr:uid="{00000000-0005-0000-0000-000046000000}"/>
    <cellStyle name="Percent 6" xfId="71" xr:uid="{00000000-0005-0000-0000-000047000000}"/>
    <cellStyle name="Percent 7" xfId="84" xr:uid="{81CE3940-DEC5-4EDA-B65B-981C19B83D58}"/>
    <cellStyle name="Percent 8" xfId="94" xr:uid="{D5D0C557-CE6A-4785-80A5-12201C978B0A}"/>
    <cellStyle name="Style 1" xfId="72" xr:uid="{00000000-0005-0000-0000-000048000000}"/>
    <cellStyle name="Title 2" xfId="73" xr:uid="{00000000-0005-0000-0000-000049000000}"/>
    <cellStyle name="Total 2" xfId="74" xr:uid="{00000000-0005-0000-0000-00004A000000}"/>
    <cellStyle name="Warning Text 2" xfId="75" xr:uid="{00000000-0005-0000-0000-00004B000000}"/>
  </cellStyles>
  <dxfs count="67">
    <dxf>
      <font>
        <strike val="0"/>
        <outline val="0"/>
        <shadow val="0"/>
        <u val="none"/>
        <vertAlign val="baseline"/>
        <color rgb="FFFF0000"/>
        <name val="Arial"/>
        <family val="2"/>
        <scheme val="none"/>
      </font>
      <numFmt numFmtId="13" formatCode="0%"/>
      <border diagonalUp="0" diagonalDown="0">
        <left style="dashed">
          <color auto="1"/>
        </left>
        <right/>
        <vertical style="dashed">
          <color auto="1"/>
        </vertical>
      </border>
    </dxf>
    <dxf>
      <font>
        <strike val="0"/>
        <outline val="0"/>
        <shadow val="0"/>
        <u val="none"/>
        <vertAlign val="baseline"/>
        <color rgb="FFFF0000"/>
        <name val="Arial"/>
        <family val="2"/>
        <scheme val="none"/>
      </font>
      <border diagonalUp="0" diagonalDown="0">
        <left style="dashed">
          <color auto="1"/>
        </left>
        <right/>
        <vertical style="dashed">
          <color auto="1"/>
        </vertical>
      </border>
    </dxf>
    <dxf>
      <font>
        <strike val="0"/>
        <outline val="0"/>
        <shadow val="0"/>
        <u val="none"/>
        <vertAlign val="baseline"/>
        <color rgb="FFFF0000"/>
        <name val="Arial"/>
        <family val="2"/>
        <scheme val="none"/>
      </font>
      <border diagonalUp="0" diagonalDown="0">
        <left/>
        <right style="dashed">
          <color auto="1"/>
        </right>
        <vertical style="dashed">
          <color auto="1"/>
        </vertical>
      </border>
    </dxf>
    <dxf>
      <font>
        <strike val="0"/>
        <outline val="0"/>
        <shadow val="0"/>
        <u val="none"/>
        <vertAlign val="baseline"/>
        <color rgb="FFFF0000"/>
        <name val="Arial"/>
        <family val="2"/>
        <scheme val="none"/>
      </font>
      <border diagonalUp="0" diagonalDown="0">
        <left style="dashed">
          <color auto="1"/>
        </left>
        <right/>
        <vertical style="dashed">
          <color auto="1"/>
        </vertical>
      </border>
    </dxf>
    <dxf>
      <font>
        <strike val="0"/>
        <outline val="0"/>
        <shadow val="0"/>
        <u val="none"/>
        <vertAlign val="baseline"/>
        <color rgb="FFFF0000"/>
        <name val="Arial"/>
        <family val="2"/>
        <scheme val="none"/>
      </font>
      <border diagonalUp="0" diagonalDown="0">
        <left/>
        <right style="dashed">
          <color auto="1"/>
        </right>
        <vertical style="dashed">
          <color auto="1"/>
        </vertical>
      </border>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font>
        <strike val="0"/>
        <outline val="0"/>
        <shadow val="0"/>
        <u val="none"/>
        <vertAlign val="baseline"/>
        <color rgb="FFFF0000"/>
        <name val="Arial"/>
        <family val="2"/>
        <scheme val="none"/>
      </font>
    </dxf>
    <dxf>
      <border outline="0">
        <top style="thin">
          <color indexed="64"/>
        </top>
        <bottom style="thin">
          <color indexed="64"/>
        </bottom>
      </border>
    </dxf>
    <dxf>
      <font>
        <strike val="0"/>
        <outline val="0"/>
        <shadow val="0"/>
        <u val="none"/>
        <vertAlign val="baseline"/>
        <color rgb="FFFF0000"/>
        <name val="Arial"/>
        <family val="2"/>
        <scheme val="none"/>
      </font>
    </dxf>
    <dxf>
      <border outline="0">
        <bottom style="thin">
          <color indexed="64"/>
        </bottom>
      </border>
    </dxf>
    <dxf>
      <font>
        <strike val="0"/>
        <outline val="0"/>
        <shadow val="0"/>
        <u val="none"/>
        <vertAlign val="baseline"/>
        <color rgb="FFFF0000"/>
        <name val="Arial"/>
        <family val="2"/>
        <scheme val="none"/>
      </font>
      <alignment vertical="center" textRotation="0" wrapText="1" justifyLastLine="0" shrinkToFit="0" readingOrder="0"/>
    </dxf>
    <dxf>
      <font>
        <strike val="0"/>
        <outline val="0"/>
        <shadow val="0"/>
        <u val="none"/>
        <vertAlign val="baseline"/>
        <color theme="1" tint="4.9989318521683403E-2"/>
        <name val="Arial"/>
        <family val="2"/>
        <scheme val="none"/>
      </font>
      <numFmt numFmtId="0" formatCode="General"/>
      <alignment horizontal="right" vertical="center" textRotation="0" indent="0" justifyLastLine="0" shrinkToFit="0" readingOrder="0"/>
    </dxf>
    <dxf>
      <font>
        <b val="0"/>
        <i val="0"/>
        <strike val="0"/>
        <condense val="0"/>
        <extend val="0"/>
        <outline val="0"/>
        <shadow val="0"/>
        <u val="none"/>
        <vertAlign val="baseline"/>
        <sz val="10"/>
        <color theme="1" tint="4.9989318521683403E-2"/>
        <name val="Arial"/>
        <family val="2"/>
        <scheme val="none"/>
      </font>
      <numFmt numFmtId="3" formatCode="#,##0"/>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strike val="0"/>
        <outline val="0"/>
        <shadow val="0"/>
        <u val="none"/>
        <vertAlign val="baseline"/>
        <color theme="1" tint="4.9989318521683403E-2"/>
        <name val="Arial"/>
        <family val="2"/>
        <scheme val="none"/>
      </font>
      <alignment horizontal="right" vertical="center" textRotation="0" indent="0" justifyLastLine="0" shrinkToFit="0" readingOrder="0"/>
    </dxf>
    <dxf>
      <font>
        <b val="0"/>
        <i val="0"/>
        <strike val="0"/>
        <condense val="0"/>
        <extend val="0"/>
        <outline val="0"/>
        <shadow val="0"/>
        <u val="none"/>
        <vertAlign val="baseline"/>
        <sz val="10"/>
        <color theme="1" tint="4.9989318521683403E-2"/>
        <name val="Arial"/>
        <family val="2"/>
        <scheme val="none"/>
      </font>
      <alignment horizontal="left" vertical="center" textRotation="0" indent="0" justifyLastLine="0" shrinkToFit="0" readingOrder="0"/>
    </dxf>
    <dxf>
      <border outline="0">
        <bottom style="thin">
          <color indexed="64"/>
        </bottom>
      </border>
    </dxf>
    <dxf>
      <font>
        <strike val="0"/>
        <outline val="0"/>
        <shadow val="0"/>
        <u val="none"/>
        <vertAlign val="baseline"/>
        <color theme="1" tint="4.9989318521683403E-2"/>
        <name val="Arial"/>
        <family val="2"/>
        <scheme val="none"/>
      </font>
      <numFmt numFmtId="0" formatCode="General"/>
    </dxf>
    <dxf>
      <border>
        <bottom style="thin">
          <color auto="1"/>
        </bottom>
      </border>
    </dxf>
    <dxf>
      <font>
        <b/>
        <i val="0"/>
        <strike val="0"/>
        <condense val="0"/>
        <extend val="0"/>
        <outline val="0"/>
        <shadow val="0"/>
        <u val="none"/>
        <vertAlign val="baseline"/>
        <sz val="10"/>
        <color theme="1" tint="4.9989318521683403E-2"/>
        <name val="Arial"/>
        <family val="2"/>
        <scheme val="none"/>
      </font>
      <numFmt numFmtId="0" formatCode="General"/>
      <alignment horizontal="center" vertical="center" textRotation="0" wrapText="1" indent="0" justifyLastLine="0" shrinkToFit="0" readingOrder="0"/>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font>
        <strike val="0"/>
        <outline val="0"/>
        <shadow val="0"/>
        <u val="none"/>
        <vertAlign val="baseline"/>
        <color auto="1"/>
        <name val="Arial"/>
        <family val="2"/>
        <scheme val="none"/>
      </font>
    </dxf>
    <dxf>
      <border outline="0">
        <top style="thin">
          <color indexed="64"/>
        </top>
        <bottom style="thin">
          <color indexed="64"/>
        </bottom>
      </border>
    </dxf>
    <dxf>
      <font>
        <strike val="0"/>
        <outline val="0"/>
        <shadow val="0"/>
        <u val="none"/>
        <vertAlign val="baseline"/>
        <color auto="1"/>
        <name val="Arial"/>
        <family val="2"/>
        <scheme val="none"/>
      </font>
      <numFmt numFmtId="0" formatCode="General"/>
    </dxf>
    <dxf>
      <border outline="0">
        <bottom style="thin">
          <color indexed="64"/>
        </bottom>
      </border>
    </dxf>
    <dxf>
      <font>
        <b/>
        <i val="0"/>
        <strike val="0"/>
        <condense val="0"/>
        <extend val="0"/>
        <outline val="0"/>
        <shadow val="0"/>
        <u val="none"/>
        <vertAlign val="baseline"/>
        <sz val="10"/>
        <color auto="1"/>
        <name val="Arial"/>
        <family val="2"/>
        <scheme val="none"/>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1" indent="0" justifyLastLine="0" shrinkToFit="0" readingOrder="0"/>
      <border diagonalUp="0" diagonalDown="0">
        <left style="dashed">
          <color auto="1"/>
        </left>
        <right/>
        <vertical style="dashed">
          <color auto="1"/>
        </vertic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border diagonalUp="0" diagonalDown="0">
        <left/>
        <right style="dashed">
          <color auto="1"/>
        </right>
        <vertical style="dashed">
          <color auto="1"/>
        </vertic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border diagonalUp="0" diagonalDown="0">
        <left style="dashed">
          <color auto="1"/>
        </left>
        <right/>
        <vertical style="dashed">
          <color auto="1"/>
        </vertic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border diagonalUp="0" diagonalDown="0">
        <left/>
        <right style="dashed">
          <color auto="1"/>
        </right>
        <vertical style="dashed">
          <color auto="1"/>
        </vertical>
      </border>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22"/>
        </left>
        <right/>
        <top/>
        <bottom/>
      </border>
    </dxf>
    <dxf>
      <border outline="0">
        <top style="thin">
          <color indexed="64"/>
        </top>
        <bottom style="thin">
          <color indexed="64"/>
        </bottom>
      </border>
    </dxf>
    <dxf>
      <font>
        <strike val="0"/>
        <outline val="0"/>
        <shadow val="0"/>
        <u val="none"/>
        <vertAlign val="baseline"/>
        <color auto="1"/>
        <name val="Arial"/>
        <family val="2"/>
        <scheme val="none"/>
      </font>
    </dxf>
    <dxf>
      <border outline="0">
        <bottom style="thin">
          <color indexed="64"/>
        </bottom>
      </border>
    </dxf>
    <dxf>
      <font>
        <strike val="0"/>
        <outline val="0"/>
        <shadow val="0"/>
        <u val="none"/>
        <vertAlign val="baseline"/>
        <color auto="1"/>
        <name val="Arial"/>
        <family val="2"/>
        <scheme val="none"/>
      </font>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strike val="0"/>
        <outline val="0"/>
        <shadow val="0"/>
        <u val="none"/>
        <vertAlign val="baseline"/>
        <color auto="1"/>
        <name val="Arial"/>
        <family val="2"/>
        <scheme val="none"/>
      </font>
    </dxf>
    <dxf>
      <font>
        <b/>
        <i val="0"/>
        <strike val="0"/>
        <condense val="0"/>
        <extend val="0"/>
        <outline val="0"/>
        <shadow val="0"/>
        <u val="none"/>
        <vertAlign val="baseline"/>
        <sz val="12"/>
        <color auto="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0000000}" name="Notes" displayName="Notes" ref="A3:B8" totalsRowShown="0" headerRowDxfId="66" dataDxfId="65">
  <autoFilter ref="A3:B8" xr:uid="{00000000-0009-0000-0100-000016000000}">
    <filterColumn colId="0" hiddenButton="1"/>
    <filterColumn colId="1" hiddenButton="1"/>
  </autoFilter>
  <tableColumns count="2">
    <tableColumn id="1" xr3:uid="{00000000-0010-0000-0000-000001000000}" name="Note number" dataDxfId="64"/>
    <tableColumn id="2" xr3:uid="{00000000-0010-0000-0000-000002000000}" name="Note text" dataDxfId="6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84F26E9-CFD9-4802-B4DE-F70D763957AE}" name="ChildrenCautionedSentenced_Age_EthnicGrp2" displayName="ChildrenCautionedSentenced_Age_EthnicGrp2" ref="A3:L11" totalsRowShown="0" headerRowDxfId="62" dataDxfId="60" headerRowBorderDxfId="61" tableBorderDxfId="59">
  <tableColumns count="12">
    <tableColumn id="1" xr3:uid="{2633A83A-6037-46F6-9E73-0895CC8D82AF}" name="ethnic group" dataDxfId="58" dataCellStyle="Normal_Sheet1"/>
    <tableColumn id="2" xr3:uid="{CFDD6E0F-FC62-4BB9-BAD9-EC6A47786D44}" name="10" dataDxfId="57" dataCellStyle="Comma 3"/>
    <tableColumn id="3" xr3:uid="{087480BF-816A-4221-AE38-3DB38C9C91E1}" name="11" dataDxfId="56" dataCellStyle="Comma 3"/>
    <tableColumn id="4" xr3:uid="{76729385-9F85-4ED4-8C02-622229FAA9F3}" name="12" dataDxfId="55" dataCellStyle="Comma 3"/>
    <tableColumn id="5" xr3:uid="{E738CF85-C2CC-4CBB-9157-C7B269A7BE91}" name="13" dataDxfId="54" dataCellStyle="Comma 3"/>
    <tableColumn id="6" xr3:uid="{F5115B45-8DCD-48F8-A18C-83AD31D40C78}" name="14" dataDxfId="53" dataCellStyle="Comma 3"/>
    <tableColumn id="7" xr3:uid="{A0B5D0A0-9DA5-45E0-9C85-2A089A851328}" name="15" dataDxfId="52" dataCellStyle="Comma 3"/>
    <tableColumn id="8" xr3:uid="{BC802940-BF36-4326-B8A5-456D6C239123}" name="16" dataDxfId="51" dataCellStyle="Comma 3"/>
    <tableColumn id="9" xr3:uid="{CF2D406D-1221-4081-8D05-B7E01F3F99BA}" name="17+" dataDxfId="50" dataCellStyle="Comma 3"/>
    <tableColumn id="10" xr3:uid="{4E2B3035-B03C-4B6E-97D6-9E1F0C4EF314}" name="Aged_x000a_10 to 14" dataDxfId="49" dataCellStyle="Normal 3">
      <calculatedColumnFormula>SUM(B4:F4)</calculatedColumnFormula>
    </tableColumn>
    <tableColumn id="11" xr3:uid="{06D152F4-7E69-47ED-83F5-94CADEAFD6A8}" name="Aged_x000a_15 to 17+" dataDxfId="48" dataCellStyle="Normal 3">
      <calculatedColumnFormula>SUM(G4:I4)</calculatedColumnFormula>
    </tableColumn>
    <tableColumn id="12" xr3:uid="{56443CA1-0C3E-4337-B0D4-65276BD5FBC0}" name="Total" dataDxfId="47" dataCellStyle="Normal_Sheet1">
      <calculatedColumnFormula>SUM(ChildrenCautionedSentenced_Age_EthnicGrp2[[#This Row],[10]:[Aged
15 to 17+]])/2</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6000000}" name="ChildrenCautionedSentenced_Age_Sex" displayName="ChildrenCautionedSentenced_Age_Sex" ref="A4:K11" totalsRowShown="0" headerRowDxfId="46" dataDxfId="44" headerRowBorderDxfId="45" tableBorderDxfId="43" headerRowCellStyle="Normal 3">
  <autoFilter ref="A4:K11"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1" xr3:uid="{F7774163-2971-4565-9ECC-9FB1CF3FC892}" name="Breakdown" dataDxfId="42"/>
    <tableColumn id="1" xr3:uid="{00000000-0010-0000-0600-000001000000}" name="Sex" dataDxfId="41"/>
    <tableColumn id="2" xr3:uid="{00000000-0010-0000-0600-000002000000}" name="10" dataDxfId="40"/>
    <tableColumn id="3" xr3:uid="{00000000-0010-0000-0600-000003000000}" name="11" dataDxfId="39"/>
    <tableColumn id="4" xr3:uid="{00000000-0010-0000-0600-000004000000}" name="12" dataDxfId="38"/>
    <tableColumn id="5" xr3:uid="{00000000-0010-0000-0600-000005000000}" name="13" dataDxfId="37"/>
    <tableColumn id="6" xr3:uid="{00000000-0010-0000-0600-000006000000}" name="14" dataDxfId="36"/>
    <tableColumn id="7" xr3:uid="{00000000-0010-0000-0600-000007000000}" name="15" dataDxfId="35"/>
    <tableColumn id="8" xr3:uid="{00000000-0010-0000-0600-000008000000}" name="16" dataDxfId="34"/>
    <tableColumn id="9" xr3:uid="{00000000-0010-0000-0600-000009000000}" name="17+" dataDxfId="33"/>
    <tableColumn id="10" xr3:uid="{00000000-0010-0000-0600-00000A000000}" name="Total" dataDxfId="3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7000000}" name="ChildrenCautionedSentenced_EthnicGrp_Sex" displayName="ChildrenCautionedSentenced_EthnicGrp_Sex" ref="A4:J9" totalsRowShown="0" headerRowDxfId="31" dataDxfId="29" headerRowBorderDxfId="30" tableBorderDxfId="28" headerRowCellStyle="Normal 3">
  <autoFilter ref="A4:J9" xr:uid="{00000000-0009-0000-0100-00001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700-000001000000}" name="Sex" dataDxfId="27" dataCellStyle="Normal 3"/>
    <tableColumn id="2" xr3:uid="{00000000-0010-0000-0700-000002000000}" name="Asian" dataDxfId="26"/>
    <tableColumn id="3" xr3:uid="{00000000-0010-0000-0700-000003000000}" name="Black" dataDxfId="25"/>
    <tableColumn id="4" xr3:uid="{00000000-0010-0000-0700-000004000000}" name="Mixed" dataDxfId="24"/>
    <tableColumn id="5" xr3:uid="{00000000-0010-0000-0700-000005000000}" name="Other" dataDxfId="23"/>
    <tableColumn id="6" xr3:uid="{00000000-0010-0000-0700-000006000000}" name="Ethnic minority groups" dataDxfId="22"/>
    <tableColumn id="7" xr3:uid="{00000000-0010-0000-0700-000007000000}" name="White" dataDxfId="21"/>
    <tableColumn id="8" xr3:uid="{00000000-0010-0000-0700-000008000000}" name="Unknown" dataDxfId="20"/>
    <tableColumn id="9" xr3:uid="{00000000-0010-0000-0700-000009000000}" name="Total" dataDxfId="19" dataCellStyle="Comma 3"/>
    <tableColumn id="10" xr3:uid="{8F8F805E-9D48-43CD-B722-B97D51757B69}" name="Proportion by sex" dataDxfId="18"/>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8000000}" name="CautionedSentenced_Age_Sex_2021_2022" displayName="CautionedSentenced_Age_Sex_2021_2022" ref="A3:N14" totalsRowShown="0" headerRowDxfId="17" dataDxfId="15" headerRowBorderDxfId="16" tableBorderDxfId="14">
  <autoFilter ref="A3:N14"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3" xr3:uid="{4407CFCB-1503-40D9-BB52-AECB3508D78E}" name="Year ending March" dataDxfId="13"/>
    <tableColumn id="1" xr3:uid="{00000000-0010-0000-0800-000001000000}" name="Sex" dataDxfId="12"/>
    <tableColumn id="2" xr3:uid="{00000000-0010-0000-0800-000002000000}" name="10" dataDxfId="11"/>
    <tableColumn id="3" xr3:uid="{00000000-0010-0000-0800-000003000000}" name="11" dataDxfId="10"/>
    <tableColumn id="4" xr3:uid="{00000000-0010-0000-0800-000004000000}" name="12" dataDxfId="9"/>
    <tableColumn id="5" xr3:uid="{00000000-0010-0000-0800-000005000000}" name="13" dataDxfId="8"/>
    <tableColumn id="6" xr3:uid="{00000000-0010-0000-0800-000006000000}" name="14" dataDxfId="7"/>
    <tableColumn id="7" xr3:uid="{00000000-0010-0000-0800-000007000000}" name="15" dataDxfId="6"/>
    <tableColumn id="8" xr3:uid="{00000000-0010-0000-0800-000008000000}" name="16" dataDxfId="5"/>
    <tableColumn id="9" xr3:uid="{00000000-0010-0000-0800-000009000000}" name="17+ [note 5]" dataDxfId="4"/>
    <tableColumn id="10" xr3:uid="{00000000-0010-0000-0800-00000A000000}" name="Aged_x000a_10 to 14" dataDxfId="3"/>
    <tableColumn id="11" xr3:uid="{00000000-0010-0000-0800-00000B000000}" name="Aged_x000a_15 to 17+" dataDxfId="2"/>
    <tableColumn id="12" xr3:uid="{00000000-0010-0000-0800-00000C000000}" name="Total" dataDxfId="1"/>
    <tableColumn id="14" xr3:uid="{00C920CC-F8DD-4A9F-BCA1-6A63D5D29A76}" name="Proportion by sex [note 4]" dataDxfId="0">
      <calculatedColumnFormula>CautionedSentenced_Age_Sex_2021_2022[[#This Row],[Total]]/SUM(M$4:M$5)</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_rels/sheet8.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5"/>
  <sheetViews>
    <sheetView tabSelected="1" workbookViewId="0"/>
  </sheetViews>
  <sheetFormatPr defaultColWidth="8.85546875" defaultRowHeight="12.75" x14ac:dyDescent="0.2"/>
  <cols>
    <col min="1" max="1" width="15.140625" style="10" customWidth="1"/>
    <col min="2" max="2" width="139.85546875" style="10" bestFit="1" customWidth="1"/>
    <col min="3" max="16384" width="8.85546875" style="10"/>
  </cols>
  <sheetData>
    <row r="1" spans="1:2" ht="15" customHeight="1" x14ac:dyDescent="0.25">
      <c r="A1" s="60" t="s">
        <v>0</v>
      </c>
      <c r="B1" s="9"/>
    </row>
    <row r="2" spans="1:2" ht="15" customHeight="1" x14ac:dyDescent="0.25">
      <c r="A2" s="2" t="s">
        <v>1</v>
      </c>
      <c r="B2" s="2" t="s">
        <v>2</v>
      </c>
    </row>
    <row r="3" spans="1:2" ht="15" customHeight="1" x14ac:dyDescent="0.2">
      <c r="A3" s="42" t="s">
        <v>3</v>
      </c>
      <c r="B3" s="43" t="s">
        <v>96</v>
      </c>
    </row>
    <row r="4" spans="1:2" ht="15" customHeight="1" x14ac:dyDescent="0.2">
      <c r="A4" s="42" t="s">
        <v>4</v>
      </c>
      <c r="B4" s="43" t="s">
        <v>112</v>
      </c>
    </row>
    <row r="5" spans="1:2" ht="15" customHeight="1" x14ac:dyDescent="0.2">
      <c r="A5" s="42" t="s">
        <v>5</v>
      </c>
      <c r="B5" s="43" t="s">
        <v>6</v>
      </c>
    </row>
    <row r="6" spans="1:2" s="110" customFormat="1" ht="15" customHeight="1" x14ac:dyDescent="0.2">
      <c r="A6" s="42" t="s">
        <v>7</v>
      </c>
      <c r="B6" s="43" t="s">
        <v>8</v>
      </c>
    </row>
    <row r="7" spans="1:2" s="110" customFormat="1" ht="15" customHeight="1" x14ac:dyDescent="0.2">
      <c r="A7" s="42" t="s">
        <v>9</v>
      </c>
      <c r="B7" s="43" t="s">
        <v>97</v>
      </c>
    </row>
    <row r="8" spans="1:2" s="110" customFormat="1" ht="15" customHeight="1" x14ac:dyDescent="0.2">
      <c r="A8" s="42" t="s">
        <v>10</v>
      </c>
      <c r="B8" s="43" t="s">
        <v>11</v>
      </c>
    </row>
    <row r="9" spans="1:2" s="110" customFormat="1" ht="15" customHeight="1" x14ac:dyDescent="0.2">
      <c r="A9" s="42" t="s">
        <v>12</v>
      </c>
      <c r="B9" s="43" t="s">
        <v>98</v>
      </c>
    </row>
    <row r="10" spans="1:2" s="110" customFormat="1" ht="15" customHeight="1" x14ac:dyDescent="0.2">
      <c r="A10" s="42" t="s">
        <v>13</v>
      </c>
      <c r="B10" s="43" t="s">
        <v>14</v>
      </c>
    </row>
    <row r="11" spans="1:2" ht="15" customHeight="1" x14ac:dyDescent="0.2">
      <c r="A11" s="59" t="s">
        <v>15</v>
      </c>
    </row>
    <row r="12" spans="1:2" ht="15" customHeight="1" x14ac:dyDescent="0.2">
      <c r="A12" s="40" t="s">
        <v>16</v>
      </c>
    </row>
    <row r="13" spans="1:2" ht="15" customHeight="1" x14ac:dyDescent="0.2">
      <c r="A13" s="40" t="s">
        <v>17</v>
      </c>
    </row>
    <row r="14" spans="1:2" ht="15" customHeight="1" x14ac:dyDescent="0.2"/>
    <row r="15" spans="1:2" ht="15" customHeight="1" x14ac:dyDescent="0.2"/>
  </sheetData>
  <phoneticPr fontId="27" type="noConversion"/>
  <hyperlinks>
    <hyperlink ref="A5:A7" location="Ch3.1!A1" display="Table 3.1" xr:uid="{00000000-0004-0000-0000-000002000000}"/>
    <hyperlink ref="A5" location="'3.3'!A1" display="Table 3.3" xr:uid="{00000000-0004-0000-0000-000003000000}"/>
    <hyperlink ref="A6" location="'3.4'!A1" display="Table 3.4" xr:uid="{00000000-0004-0000-0000-000004000000}"/>
    <hyperlink ref="A7" location="'3.5'!A1" display="Table 3.5" xr:uid="{00000000-0004-0000-0000-000005000000}"/>
    <hyperlink ref="A8" location="'3.6'!A1" display="Table 3.6" xr:uid="{00000000-0004-0000-0000-000006000000}"/>
    <hyperlink ref="A10" location="'3.8'!A1" display="Table 3.8" xr:uid="{00000000-0004-0000-0000-000007000000}"/>
    <hyperlink ref="A9" location="'3.7'!A1" display="Table 3.7" xr:uid="{00000000-0004-0000-0000-000008000000}"/>
    <hyperlink ref="A4" location="'3.2'!A1" display="Table 3.2" xr:uid="{00000000-0004-0000-0000-000009000000}"/>
    <hyperlink ref="A3" location="'3.1'!A1" display="Table 3.1" xr:uid="{00000000-0004-0000-0000-00000A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O14"/>
  <sheetViews>
    <sheetView zoomScaleNormal="100" workbookViewId="0"/>
  </sheetViews>
  <sheetFormatPr defaultColWidth="10.85546875" defaultRowHeight="16.350000000000001" customHeight="1" x14ac:dyDescent="0.2"/>
  <cols>
    <col min="1" max="1" width="43.85546875" style="11" bestFit="1" customWidth="1"/>
    <col min="2" max="2" width="18.42578125" style="11" customWidth="1"/>
    <col min="3" max="12" width="11.140625" style="11" customWidth="1"/>
    <col min="13" max="13" width="11.140625" style="12" customWidth="1"/>
    <col min="14" max="16384" width="10.85546875" style="11"/>
  </cols>
  <sheetData>
    <row r="1" spans="1:15" s="86" customFormat="1" ht="16.350000000000001" customHeight="1" x14ac:dyDescent="0.2">
      <c r="A1" s="13" t="s">
        <v>92</v>
      </c>
      <c r="B1" s="13"/>
      <c r="M1" s="96"/>
    </row>
    <row r="2" spans="1:15" s="86" customFormat="1" ht="16.350000000000001" customHeight="1" x14ac:dyDescent="0.2">
      <c r="A2" s="98" t="s">
        <v>22</v>
      </c>
      <c r="B2" s="98"/>
      <c r="M2" s="96"/>
    </row>
    <row r="3" spans="1:15" s="91" customFormat="1" ht="38.25" x14ac:dyDescent="0.25">
      <c r="A3" s="105" t="s">
        <v>88</v>
      </c>
      <c r="B3" s="105" t="s">
        <v>66</v>
      </c>
      <c r="C3" s="90" t="s">
        <v>70</v>
      </c>
      <c r="D3" s="90" t="s">
        <v>71</v>
      </c>
      <c r="E3" s="90" t="s">
        <v>72</v>
      </c>
      <c r="F3" s="90" t="s">
        <v>73</v>
      </c>
      <c r="G3" s="90" t="s">
        <v>74</v>
      </c>
      <c r="H3" s="90" t="s">
        <v>75</v>
      </c>
      <c r="I3" s="90" t="s">
        <v>76</v>
      </c>
      <c r="J3" s="189" t="s">
        <v>89</v>
      </c>
      <c r="K3" s="190" t="s">
        <v>81</v>
      </c>
      <c r="L3" s="189" t="s">
        <v>82</v>
      </c>
      <c r="M3" s="190" t="s">
        <v>38</v>
      </c>
      <c r="N3" s="190" t="s">
        <v>110</v>
      </c>
      <c r="O3" s="106"/>
    </row>
    <row r="4" spans="1:15" s="86" customFormat="1" ht="16.350000000000001" customHeight="1" x14ac:dyDescent="0.2">
      <c r="A4" s="107">
        <v>2024</v>
      </c>
      <c r="B4" s="107" t="s">
        <v>67</v>
      </c>
      <c r="C4" s="108">
        <v>1</v>
      </c>
      <c r="D4" s="108">
        <v>21</v>
      </c>
      <c r="E4" s="108">
        <v>97</v>
      </c>
      <c r="F4" s="108">
        <v>255</v>
      </c>
      <c r="G4" s="108">
        <v>389</v>
      </c>
      <c r="H4" s="108">
        <v>416</v>
      </c>
      <c r="I4" s="108">
        <v>390</v>
      </c>
      <c r="J4" s="191">
        <v>408</v>
      </c>
      <c r="K4" s="192">
        <f t="shared" ref="K4:K11" si="0">SUM(C4:G4)</f>
        <v>763</v>
      </c>
      <c r="L4" s="196">
        <f t="shared" ref="L4:L11" si="1">SUM(H4:J4)</f>
        <v>1214</v>
      </c>
      <c r="M4" s="197">
        <f>K4+L4</f>
        <v>1977</v>
      </c>
      <c r="N4" s="218">
        <f>CautionedSentenced_Age_Sex_2021_2022[[#This Row],[Total]]/SUM(M$4:M$5)</f>
        <v>0.14732841493404875</v>
      </c>
    </row>
    <row r="5" spans="1:15" s="86" customFormat="1" ht="16.350000000000001" customHeight="1" x14ac:dyDescent="0.2">
      <c r="A5" s="107">
        <v>2024</v>
      </c>
      <c r="B5" s="107" t="s">
        <v>68</v>
      </c>
      <c r="C5" s="108">
        <v>22</v>
      </c>
      <c r="D5" s="108">
        <v>81</v>
      </c>
      <c r="E5" s="108">
        <v>296</v>
      </c>
      <c r="F5" s="108">
        <v>745</v>
      </c>
      <c r="G5" s="108">
        <v>1440</v>
      </c>
      <c r="H5" s="108">
        <v>2272</v>
      </c>
      <c r="I5" s="108">
        <v>3048</v>
      </c>
      <c r="J5" s="191">
        <v>3538</v>
      </c>
      <c r="K5" s="192">
        <f t="shared" si="0"/>
        <v>2584</v>
      </c>
      <c r="L5" s="196">
        <f t="shared" si="1"/>
        <v>8858</v>
      </c>
      <c r="M5" s="197">
        <f>K5+L5</f>
        <v>11442</v>
      </c>
      <c r="N5" s="218">
        <f>CautionedSentenced_Age_Sex_2021_2022[[#This Row],[Total]]/SUM(M$4:M$5)</f>
        <v>0.85267158506595131</v>
      </c>
    </row>
    <row r="6" spans="1:15" s="86" customFormat="1" ht="16.350000000000001" customHeight="1" x14ac:dyDescent="0.2">
      <c r="A6" s="220">
        <v>2024</v>
      </c>
      <c r="B6" s="220" t="s">
        <v>36</v>
      </c>
      <c r="C6" s="221">
        <v>1</v>
      </c>
      <c r="D6" s="221">
        <v>0</v>
      </c>
      <c r="E6" s="221">
        <v>7</v>
      </c>
      <c r="F6" s="221">
        <v>17</v>
      </c>
      <c r="G6" s="221">
        <v>31</v>
      </c>
      <c r="H6" s="221">
        <v>51</v>
      </c>
      <c r="I6" s="221">
        <v>60</v>
      </c>
      <c r="J6" s="222">
        <v>100</v>
      </c>
      <c r="K6" s="223">
        <f t="shared" si="0"/>
        <v>56</v>
      </c>
      <c r="L6" s="224">
        <f t="shared" si="1"/>
        <v>211</v>
      </c>
      <c r="M6" s="225">
        <f>K6+L6</f>
        <v>267</v>
      </c>
      <c r="N6" s="226" t="s">
        <v>65</v>
      </c>
    </row>
    <row r="7" spans="1:15" s="86" customFormat="1" ht="16.350000000000001" customHeight="1" x14ac:dyDescent="0.2">
      <c r="A7" s="227">
        <v>2024</v>
      </c>
      <c r="B7" s="227" t="s">
        <v>38</v>
      </c>
      <c r="C7" s="228">
        <f t="shared" ref="C7:J7" si="2">SUM(C4:C6)</f>
        <v>24</v>
      </c>
      <c r="D7" s="228">
        <f t="shared" si="2"/>
        <v>102</v>
      </c>
      <c r="E7" s="228">
        <f t="shared" si="2"/>
        <v>400</v>
      </c>
      <c r="F7" s="228">
        <f t="shared" si="2"/>
        <v>1017</v>
      </c>
      <c r="G7" s="228">
        <f t="shared" si="2"/>
        <v>1860</v>
      </c>
      <c r="H7" s="228">
        <f t="shared" si="2"/>
        <v>2739</v>
      </c>
      <c r="I7" s="228">
        <f t="shared" si="2"/>
        <v>3498</v>
      </c>
      <c r="J7" s="229">
        <f t="shared" si="2"/>
        <v>4046</v>
      </c>
      <c r="K7" s="230">
        <f t="shared" si="0"/>
        <v>3403</v>
      </c>
      <c r="L7" s="229">
        <f t="shared" si="1"/>
        <v>10283</v>
      </c>
      <c r="M7" s="230">
        <f>SUM(M4:M6)</f>
        <v>13686</v>
      </c>
      <c r="N7" s="231" t="s">
        <v>65</v>
      </c>
    </row>
    <row r="8" spans="1:15" ht="16.350000000000001" customHeight="1" x14ac:dyDescent="0.2">
      <c r="A8" s="107">
        <v>2023</v>
      </c>
      <c r="B8" s="107" t="s">
        <v>67</v>
      </c>
      <c r="C8" s="108">
        <v>1</v>
      </c>
      <c r="D8" s="108">
        <v>19</v>
      </c>
      <c r="E8" s="108">
        <v>84</v>
      </c>
      <c r="F8" s="108">
        <v>202</v>
      </c>
      <c r="G8" s="108">
        <v>333</v>
      </c>
      <c r="H8" s="108">
        <v>372</v>
      </c>
      <c r="I8" s="108">
        <v>378</v>
      </c>
      <c r="J8" s="191">
        <v>380</v>
      </c>
      <c r="K8" s="192">
        <f t="shared" si="0"/>
        <v>639</v>
      </c>
      <c r="L8" s="196">
        <f t="shared" si="1"/>
        <v>1130</v>
      </c>
      <c r="M8" s="197">
        <f>K8+L8</f>
        <v>1769</v>
      </c>
      <c r="N8" s="218">
        <f>CautionedSentenced_Age_Sex_2021_2022[[#This Row],[Total]]/SUM(M$4:M$5)</f>
        <v>0.13182800506744169</v>
      </c>
    </row>
    <row r="9" spans="1:15" ht="16.350000000000001" customHeight="1" x14ac:dyDescent="0.2">
      <c r="A9" s="107">
        <v>2023</v>
      </c>
      <c r="B9" s="107" t="s">
        <v>68</v>
      </c>
      <c r="C9" s="108">
        <v>25</v>
      </c>
      <c r="D9" s="108">
        <v>95</v>
      </c>
      <c r="E9" s="108">
        <v>325</v>
      </c>
      <c r="F9" s="108">
        <v>773</v>
      </c>
      <c r="G9" s="108">
        <v>1493</v>
      </c>
      <c r="H9" s="108">
        <v>2160</v>
      </c>
      <c r="I9" s="108">
        <v>2880</v>
      </c>
      <c r="J9" s="191">
        <v>3344</v>
      </c>
      <c r="K9" s="192">
        <f t="shared" si="0"/>
        <v>2711</v>
      </c>
      <c r="L9" s="196">
        <f t="shared" si="1"/>
        <v>8384</v>
      </c>
      <c r="M9" s="197">
        <f>K9+L9</f>
        <v>11095</v>
      </c>
      <c r="N9" s="218">
        <f>CautionedSentenced_Age_Sex_2021_2022[[#This Row],[Total]]/SUM(M$4:M$5)</f>
        <v>0.82681272822117891</v>
      </c>
    </row>
    <row r="10" spans="1:15" ht="16.350000000000001" customHeight="1" x14ac:dyDescent="0.2">
      <c r="A10" s="220">
        <v>2023</v>
      </c>
      <c r="B10" s="220" t="s">
        <v>36</v>
      </c>
      <c r="C10" s="221">
        <v>1</v>
      </c>
      <c r="D10" s="221">
        <v>4</v>
      </c>
      <c r="E10" s="221">
        <v>25</v>
      </c>
      <c r="F10" s="221">
        <v>57</v>
      </c>
      <c r="G10" s="221">
        <v>122</v>
      </c>
      <c r="H10" s="221">
        <v>177</v>
      </c>
      <c r="I10" s="221">
        <v>187</v>
      </c>
      <c r="J10" s="222">
        <v>306</v>
      </c>
      <c r="K10" s="223">
        <f t="shared" si="0"/>
        <v>209</v>
      </c>
      <c r="L10" s="224">
        <f t="shared" si="1"/>
        <v>670</v>
      </c>
      <c r="M10" s="225">
        <f>K10+L10</f>
        <v>879</v>
      </c>
      <c r="N10" s="226" t="s">
        <v>65</v>
      </c>
    </row>
    <row r="11" spans="1:15" ht="16.350000000000001" customHeight="1" x14ac:dyDescent="0.2">
      <c r="A11" s="227">
        <v>2023</v>
      </c>
      <c r="B11" s="227" t="s">
        <v>38</v>
      </c>
      <c r="C11" s="228">
        <v>27</v>
      </c>
      <c r="D11" s="228">
        <v>118</v>
      </c>
      <c r="E11" s="228">
        <v>434</v>
      </c>
      <c r="F11" s="228">
        <v>1032</v>
      </c>
      <c r="G11" s="228">
        <v>1948</v>
      </c>
      <c r="H11" s="228">
        <v>2709</v>
      </c>
      <c r="I11" s="228">
        <v>3445</v>
      </c>
      <c r="J11" s="229">
        <v>4030</v>
      </c>
      <c r="K11" s="230">
        <f t="shared" si="0"/>
        <v>3559</v>
      </c>
      <c r="L11" s="229">
        <f t="shared" si="1"/>
        <v>10184</v>
      </c>
      <c r="M11" s="230">
        <f>SUM(M8:M10)</f>
        <v>13743</v>
      </c>
      <c r="N11" s="231" t="s">
        <v>65</v>
      </c>
    </row>
    <row r="12" spans="1:15" ht="15.75" customHeight="1" x14ac:dyDescent="0.2">
      <c r="A12" s="117" t="s">
        <v>106</v>
      </c>
      <c r="B12" s="107" t="s">
        <v>67</v>
      </c>
      <c r="C12" s="109">
        <f t="shared" ref="C12:M12" si="3">(C4/C8)-1</f>
        <v>0</v>
      </c>
      <c r="D12" s="109">
        <f t="shared" si="3"/>
        <v>0.10526315789473695</v>
      </c>
      <c r="E12" s="109">
        <f t="shared" si="3"/>
        <v>0.15476190476190466</v>
      </c>
      <c r="F12" s="109">
        <f t="shared" si="3"/>
        <v>0.26237623762376239</v>
      </c>
      <c r="G12" s="109">
        <f t="shared" si="3"/>
        <v>0.16816816816816815</v>
      </c>
      <c r="H12" s="109">
        <f t="shared" si="3"/>
        <v>0.11827956989247301</v>
      </c>
      <c r="I12" s="109">
        <f t="shared" si="3"/>
        <v>3.1746031746031855E-2</v>
      </c>
      <c r="J12" s="193">
        <f t="shared" si="3"/>
        <v>7.3684210526315796E-2</v>
      </c>
      <c r="K12" s="194">
        <f t="shared" si="3"/>
        <v>0.19405320813771509</v>
      </c>
      <c r="L12" s="193">
        <f t="shared" si="3"/>
        <v>7.4336283185840735E-2</v>
      </c>
      <c r="M12" s="194">
        <f t="shared" si="3"/>
        <v>0.11758055398530254</v>
      </c>
      <c r="N12" s="219" t="s">
        <v>65</v>
      </c>
    </row>
    <row r="13" spans="1:15" ht="15.75" customHeight="1" x14ac:dyDescent="0.2">
      <c r="A13" s="220" t="s">
        <v>106</v>
      </c>
      <c r="B13" s="220" t="s">
        <v>68</v>
      </c>
      <c r="C13" s="232">
        <f t="shared" ref="C13:M13" si="4">(C5/C9)-1</f>
        <v>-0.12</v>
      </c>
      <c r="D13" s="232">
        <f t="shared" si="4"/>
        <v>-0.14736842105263159</v>
      </c>
      <c r="E13" s="232">
        <f t="shared" si="4"/>
        <v>-8.9230769230769225E-2</v>
      </c>
      <c r="F13" s="232">
        <f t="shared" si="4"/>
        <v>-3.6222509702457995E-2</v>
      </c>
      <c r="G13" s="232">
        <f t="shared" si="4"/>
        <v>-3.5498995311453396E-2</v>
      </c>
      <c r="H13" s="232">
        <f t="shared" si="4"/>
        <v>5.1851851851851816E-2</v>
      </c>
      <c r="I13" s="232">
        <f t="shared" si="4"/>
        <v>5.8333333333333348E-2</v>
      </c>
      <c r="J13" s="233">
        <f t="shared" si="4"/>
        <v>5.801435406698574E-2</v>
      </c>
      <c r="K13" s="234">
        <f t="shared" si="4"/>
        <v>-4.6846182220582788E-2</v>
      </c>
      <c r="L13" s="233">
        <f t="shared" si="4"/>
        <v>5.6536259541984712E-2</v>
      </c>
      <c r="M13" s="234">
        <f t="shared" si="4"/>
        <v>3.1275349256421725E-2</v>
      </c>
      <c r="N13" s="235" t="s">
        <v>65</v>
      </c>
    </row>
    <row r="14" spans="1:15" ht="15.75" customHeight="1" x14ac:dyDescent="0.2">
      <c r="A14" s="205" t="s">
        <v>106</v>
      </c>
      <c r="B14" s="205" t="s">
        <v>38</v>
      </c>
      <c r="C14" s="236">
        <f>(C7/C11)-1</f>
        <v>-0.11111111111111116</v>
      </c>
      <c r="D14" s="236">
        <f t="shared" ref="D14:M14" si="5">(D7/D11)-1</f>
        <v>-0.13559322033898302</v>
      </c>
      <c r="E14" s="236">
        <f t="shared" si="5"/>
        <v>-7.8341013824884786E-2</v>
      </c>
      <c r="F14" s="236">
        <f t="shared" si="5"/>
        <v>-1.4534883720930258E-2</v>
      </c>
      <c r="G14" s="236">
        <f t="shared" si="5"/>
        <v>-4.5174537987679675E-2</v>
      </c>
      <c r="H14" s="236">
        <f t="shared" si="5"/>
        <v>1.1074197120708673E-2</v>
      </c>
      <c r="I14" s="236">
        <f t="shared" si="5"/>
        <v>1.538461538461533E-2</v>
      </c>
      <c r="J14" s="237">
        <f t="shared" si="5"/>
        <v>3.9702233250620278E-3</v>
      </c>
      <c r="K14" s="238">
        <f t="shared" si="5"/>
        <v>-4.3832537229558821E-2</v>
      </c>
      <c r="L14" s="237">
        <f t="shared" si="5"/>
        <v>9.7211311861744587E-3</v>
      </c>
      <c r="M14" s="238">
        <f t="shared" si="5"/>
        <v>-4.1475660336171005E-3</v>
      </c>
      <c r="N14" s="239" t="s">
        <v>65</v>
      </c>
    </row>
  </sheetData>
  <phoneticPr fontId="27" type="noConversion"/>
  <pageMargins left="0.75" right="0.75" top="1" bottom="1" header="0.5" footer="0.5"/>
  <pageSetup paperSize="9" scale="94" orientation="landscape" r:id="rId1"/>
  <headerFooter alignWithMargins="0"/>
  <ignoredErrors>
    <ignoredError sqref="K4:L11" formulaRange="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
  <sheetViews>
    <sheetView workbookViewId="0">
      <selection activeCell="B5" sqref="B5"/>
    </sheetView>
  </sheetViews>
  <sheetFormatPr defaultColWidth="8.85546875" defaultRowHeight="15" x14ac:dyDescent="0.2"/>
  <cols>
    <col min="1" max="1" width="16.140625" style="1" customWidth="1"/>
    <col min="2" max="2" width="89.140625" style="1" customWidth="1"/>
    <col min="3" max="16384" width="8.85546875" style="1"/>
  </cols>
  <sheetData>
    <row r="1" spans="1:12" ht="15.75" x14ac:dyDescent="0.2">
      <c r="A1" s="3" t="s">
        <v>18</v>
      </c>
    </row>
    <row r="2" spans="1:12" x14ac:dyDescent="0.2">
      <c r="A2" s="1" t="s">
        <v>90</v>
      </c>
    </row>
    <row r="3" spans="1:12" ht="15.75" x14ac:dyDescent="0.25">
      <c r="A3" s="2" t="s">
        <v>19</v>
      </c>
      <c r="B3" s="2" t="s">
        <v>20</v>
      </c>
    </row>
    <row r="4" spans="1:12" ht="13.5" customHeight="1" x14ac:dyDescent="0.2">
      <c r="A4" s="4">
        <v>1</v>
      </c>
      <c r="B4" s="5" t="s">
        <v>111</v>
      </c>
    </row>
    <row r="5" spans="1:12" ht="27" customHeight="1" x14ac:dyDescent="0.2">
      <c r="A5" s="4">
        <v>2</v>
      </c>
      <c r="B5" s="5" t="s">
        <v>115</v>
      </c>
    </row>
    <row r="6" spans="1:12" ht="67.5" customHeight="1" x14ac:dyDescent="0.2">
      <c r="A6" s="4">
        <v>3</v>
      </c>
      <c r="B6" s="5" t="s">
        <v>99</v>
      </c>
    </row>
    <row r="7" spans="1:12" ht="27" customHeight="1" x14ac:dyDescent="0.2">
      <c r="A7" s="4">
        <v>4</v>
      </c>
      <c r="B7" s="5" t="s">
        <v>114</v>
      </c>
      <c r="C7" s="6"/>
      <c r="D7" s="6"/>
      <c r="E7" s="6"/>
      <c r="F7" s="6"/>
      <c r="G7" s="6"/>
      <c r="H7" s="6"/>
      <c r="I7" s="6"/>
      <c r="J7" s="6"/>
      <c r="K7" s="6"/>
      <c r="L7" s="6"/>
    </row>
    <row r="8" spans="1:12" ht="27" customHeight="1" x14ac:dyDescent="0.2">
      <c r="A8" s="4">
        <v>5</v>
      </c>
      <c r="B8" s="5" t="s">
        <v>21</v>
      </c>
      <c r="C8" s="7"/>
      <c r="D8" s="7"/>
      <c r="E8" s="7"/>
      <c r="F8" s="7"/>
      <c r="G8" s="7"/>
      <c r="H8" s="7"/>
      <c r="I8" s="7"/>
      <c r="J8" s="7"/>
      <c r="K8" s="7"/>
      <c r="L8" s="7"/>
    </row>
    <row r="9" spans="1:12" ht="13.5" customHeight="1" x14ac:dyDescent="0.2"/>
    <row r="10" spans="1:12" ht="13.5" customHeight="1" x14ac:dyDescent="0.2">
      <c r="C10" s="6"/>
      <c r="D10" s="6"/>
      <c r="E10" s="6"/>
      <c r="F10" s="6"/>
      <c r="G10" s="6"/>
      <c r="H10" s="6"/>
      <c r="I10" s="6"/>
      <c r="J10" s="6"/>
      <c r="K10" s="6"/>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65114-E0C5-4186-8EA7-58F12FE5CE82}">
  <dimension ref="A1:Q18"/>
  <sheetViews>
    <sheetView workbookViewId="0"/>
  </sheetViews>
  <sheetFormatPr defaultRowHeight="15" x14ac:dyDescent="0.25"/>
  <cols>
    <col min="1" max="2" width="24.85546875" customWidth="1"/>
    <col min="3" max="13" width="11.140625" customWidth="1"/>
    <col min="14" max="14" width="12.85546875" customWidth="1"/>
    <col min="15" max="15" width="13.140625" customWidth="1"/>
    <col min="16" max="17" width="13.5703125" customWidth="1"/>
  </cols>
  <sheetData>
    <row r="1" spans="1:17" ht="15.75" x14ac:dyDescent="0.25">
      <c r="A1" s="13" t="s">
        <v>100</v>
      </c>
      <c r="B1" s="13"/>
      <c r="C1" s="15"/>
      <c r="D1" s="15"/>
      <c r="E1" s="15"/>
      <c r="F1" s="15"/>
      <c r="G1" s="15"/>
      <c r="H1" s="15"/>
      <c r="I1" s="15"/>
      <c r="J1" s="15"/>
      <c r="K1" s="15"/>
      <c r="L1" s="15"/>
      <c r="M1" s="15"/>
      <c r="N1" s="15"/>
      <c r="O1" s="15"/>
      <c r="P1" s="15"/>
      <c r="Q1" s="15"/>
    </row>
    <row r="2" spans="1:17" x14ac:dyDescent="0.25">
      <c r="A2" s="16" t="s">
        <v>22</v>
      </c>
      <c r="B2" s="16"/>
      <c r="C2" s="15"/>
      <c r="D2" s="15"/>
      <c r="E2" s="15"/>
      <c r="F2" s="15"/>
      <c r="G2" s="15"/>
      <c r="H2" s="15"/>
      <c r="I2" s="15"/>
      <c r="J2" s="15"/>
      <c r="K2" s="15"/>
      <c r="L2" s="15"/>
      <c r="M2" s="15"/>
      <c r="N2" s="15"/>
      <c r="O2" s="15"/>
      <c r="P2" s="15"/>
      <c r="Q2" s="15"/>
    </row>
    <row r="3" spans="1:17" x14ac:dyDescent="0.25">
      <c r="A3" s="16" t="s">
        <v>23</v>
      </c>
      <c r="B3" s="16"/>
      <c r="C3" s="16"/>
      <c r="D3" s="16"/>
      <c r="E3" s="16"/>
      <c r="F3" s="16"/>
      <c r="G3" s="16"/>
      <c r="H3" s="16"/>
      <c r="I3" s="16"/>
      <c r="J3" s="16"/>
      <c r="K3" s="16"/>
      <c r="L3" s="16"/>
      <c r="M3" s="16"/>
      <c r="N3" s="62"/>
      <c r="O3" s="62"/>
      <c r="P3" s="15"/>
      <c r="Q3" s="15"/>
    </row>
    <row r="4" spans="1:17" ht="51" x14ac:dyDescent="0.25">
      <c r="A4" s="17" t="s">
        <v>24</v>
      </c>
      <c r="B4" s="17" t="s">
        <v>101</v>
      </c>
      <c r="C4" s="143">
        <v>2014</v>
      </c>
      <c r="D4" s="143">
        <v>2015</v>
      </c>
      <c r="E4" s="143">
        <v>2016</v>
      </c>
      <c r="F4" s="143">
        <v>2017</v>
      </c>
      <c r="G4" s="143">
        <v>2018</v>
      </c>
      <c r="H4" s="143">
        <v>2019</v>
      </c>
      <c r="I4" s="143">
        <v>2020</v>
      </c>
      <c r="J4" s="143">
        <v>2021</v>
      </c>
      <c r="K4" s="143">
        <v>2022</v>
      </c>
      <c r="L4" s="143">
        <v>2023</v>
      </c>
      <c r="M4" s="143">
        <v>2024</v>
      </c>
      <c r="N4" s="143" t="s">
        <v>25</v>
      </c>
      <c r="O4" s="144" t="s">
        <v>26</v>
      </c>
      <c r="P4" s="144" t="s">
        <v>27</v>
      </c>
      <c r="Q4" s="144" t="s">
        <v>28</v>
      </c>
    </row>
    <row r="5" spans="1:17" x14ac:dyDescent="0.25">
      <c r="A5" s="19" t="s">
        <v>29</v>
      </c>
      <c r="B5" s="20" t="s">
        <v>30</v>
      </c>
      <c r="C5" s="21">
        <v>1880</v>
      </c>
      <c r="D5" s="21">
        <v>1752</v>
      </c>
      <c r="E5" s="21">
        <v>1559</v>
      </c>
      <c r="F5" s="21">
        <v>1352</v>
      </c>
      <c r="G5" s="21">
        <v>1300</v>
      </c>
      <c r="H5" s="21">
        <v>1113</v>
      </c>
      <c r="I5" s="21">
        <v>1195</v>
      </c>
      <c r="J5" s="21">
        <v>933</v>
      </c>
      <c r="K5" s="21">
        <v>716</v>
      </c>
      <c r="L5" s="21">
        <v>661</v>
      </c>
      <c r="M5" s="21">
        <v>687</v>
      </c>
      <c r="N5" s="21">
        <v>663870</v>
      </c>
      <c r="O5" s="118">
        <f t="shared" ref="O5:O12" si="0">M5/C5-1</f>
        <v>-0.63457446808510642</v>
      </c>
      <c r="P5" s="118">
        <f t="shared" ref="P5:P12" si="1">M5/H5-1</f>
        <v>-0.38274932614555257</v>
      </c>
      <c r="Q5" s="118">
        <f>M5/L5-1</f>
        <v>3.9334341906202663E-2</v>
      </c>
    </row>
    <row r="6" spans="1:17" x14ac:dyDescent="0.25">
      <c r="A6" s="19" t="s">
        <v>29</v>
      </c>
      <c r="B6" s="19" t="s">
        <v>31</v>
      </c>
      <c r="C6" s="23">
        <v>3315</v>
      </c>
      <c r="D6" s="23">
        <v>3385</v>
      </c>
      <c r="E6" s="23">
        <v>3099</v>
      </c>
      <c r="F6" s="23">
        <v>2967</v>
      </c>
      <c r="G6" s="23">
        <v>3086</v>
      </c>
      <c r="H6" s="23">
        <v>2579</v>
      </c>
      <c r="I6" s="23">
        <v>2374</v>
      </c>
      <c r="J6" s="23">
        <v>2002</v>
      </c>
      <c r="K6" s="23">
        <v>1620</v>
      </c>
      <c r="L6" s="23">
        <v>1450</v>
      </c>
      <c r="M6" s="23">
        <v>1458</v>
      </c>
      <c r="N6" s="23">
        <v>333604</v>
      </c>
      <c r="O6" s="119">
        <f t="shared" si="0"/>
        <v>-0.56018099547511313</v>
      </c>
      <c r="P6" s="119">
        <f t="shared" si="1"/>
        <v>-0.43466459868165952</v>
      </c>
      <c r="Q6" s="119">
        <f t="shared" ref="Q6:Q12" si="2">M6/L6-1</f>
        <v>5.5172413793103114E-3</v>
      </c>
    </row>
    <row r="7" spans="1:17" x14ac:dyDescent="0.25">
      <c r="A7" s="19" t="s">
        <v>29</v>
      </c>
      <c r="B7" s="19" t="s">
        <v>32</v>
      </c>
      <c r="C7" s="23">
        <v>2046</v>
      </c>
      <c r="D7" s="23">
        <v>1944</v>
      </c>
      <c r="E7" s="23">
        <v>2014</v>
      </c>
      <c r="F7" s="23">
        <v>2038</v>
      </c>
      <c r="G7" s="23">
        <v>2268</v>
      </c>
      <c r="H7" s="23">
        <v>2015</v>
      </c>
      <c r="I7" s="23">
        <v>1825</v>
      </c>
      <c r="J7" s="23">
        <v>1620</v>
      </c>
      <c r="K7" s="23">
        <v>1423</v>
      </c>
      <c r="L7" s="23">
        <v>1362</v>
      </c>
      <c r="M7" s="23">
        <v>1354</v>
      </c>
      <c r="N7" s="23">
        <v>330457</v>
      </c>
      <c r="O7" s="120">
        <f t="shared" si="0"/>
        <v>-0.33822091886608019</v>
      </c>
      <c r="P7" s="120">
        <f t="shared" si="1"/>
        <v>-0.32803970223325063</v>
      </c>
      <c r="Q7" s="119">
        <f t="shared" si="2"/>
        <v>-5.8737151248164921E-3</v>
      </c>
    </row>
    <row r="8" spans="1:17" x14ac:dyDescent="0.25">
      <c r="A8" s="19" t="s">
        <v>29</v>
      </c>
      <c r="B8" s="19" t="s">
        <v>33</v>
      </c>
      <c r="C8" s="23">
        <v>305</v>
      </c>
      <c r="D8" s="23">
        <v>357</v>
      </c>
      <c r="E8" s="23">
        <v>422</v>
      </c>
      <c r="F8" s="23">
        <v>484</v>
      </c>
      <c r="G8" s="23">
        <v>519</v>
      </c>
      <c r="H8" s="23">
        <v>447</v>
      </c>
      <c r="I8" s="23">
        <v>425</v>
      </c>
      <c r="J8" s="23">
        <v>300</v>
      </c>
      <c r="K8" s="23">
        <v>256</v>
      </c>
      <c r="L8" s="23">
        <v>221</v>
      </c>
      <c r="M8" s="23">
        <v>261</v>
      </c>
      <c r="N8" s="23">
        <v>145433</v>
      </c>
      <c r="O8" s="119">
        <f t="shared" si="0"/>
        <v>-0.1442622950819672</v>
      </c>
      <c r="P8" s="119">
        <f t="shared" si="1"/>
        <v>-0.41610738255033553</v>
      </c>
      <c r="Q8" s="119">
        <f t="shared" si="2"/>
        <v>0.1809954751131222</v>
      </c>
    </row>
    <row r="9" spans="1:17" x14ac:dyDescent="0.25">
      <c r="A9" s="26" t="s">
        <v>29</v>
      </c>
      <c r="B9" s="26" t="s">
        <v>34</v>
      </c>
      <c r="C9" s="111">
        <f>SUM(C5:C8)</f>
        <v>7546</v>
      </c>
      <c r="D9" s="111">
        <f t="shared" ref="D9:N9" si="3">SUM(D5:D8)</f>
        <v>7438</v>
      </c>
      <c r="E9" s="111">
        <f t="shared" si="3"/>
        <v>7094</v>
      </c>
      <c r="F9" s="111">
        <f t="shared" si="3"/>
        <v>6841</v>
      </c>
      <c r="G9" s="111">
        <f t="shared" si="3"/>
        <v>7173</v>
      </c>
      <c r="H9" s="111">
        <f t="shared" si="3"/>
        <v>6154</v>
      </c>
      <c r="I9" s="111">
        <f t="shared" si="3"/>
        <v>5819</v>
      </c>
      <c r="J9" s="111">
        <f t="shared" si="3"/>
        <v>4855</v>
      </c>
      <c r="K9" s="111">
        <f t="shared" si="3"/>
        <v>4015</v>
      </c>
      <c r="L9" s="111">
        <f t="shared" si="3"/>
        <v>3694</v>
      </c>
      <c r="M9" s="111">
        <f t="shared" si="3"/>
        <v>3760</v>
      </c>
      <c r="N9" s="111">
        <f t="shared" si="3"/>
        <v>1473364</v>
      </c>
      <c r="O9" s="121">
        <f t="shared" si="0"/>
        <v>-0.50172276702888952</v>
      </c>
      <c r="P9" s="121">
        <f t="shared" si="1"/>
        <v>-0.38901527461813457</v>
      </c>
      <c r="Q9" s="121">
        <f t="shared" si="2"/>
        <v>1.7866811044937814E-2</v>
      </c>
    </row>
    <row r="10" spans="1:17" x14ac:dyDescent="0.25">
      <c r="A10" s="19" t="s">
        <v>29</v>
      </c>
      <c r="B10" s="19" t="s">
        <v>35</v>
      </c>
      <c r="C10" s="112">
        <v>30983</v>
      </c>
      <c r="D10" s="23">
        <v>29483</v>
      </c>
      <c r="E10" s="23">
        <v>24636</v>
      </c>
      <c r="F10" s="23">
        <v>20685</v>
      </c>
      <c r="G10" s="23">
        <v>19896</v>
      </c>
      <c r="H10" s="23">
        <v>16459</v>
      </c>
      <c r="I10" s="23">
        <v>14519</v>
      </c>
      <c r="J10" s="23">
        <v>11413</v>
      </c>
      <c r="K10" s="21">
        <v>9808</v>
      </c>
      <c r="L10" s="23">
        <v>9565</v>
      </c>
      <c r="M10" s="23">
        <v>9605</v>
      </c>
      <c r="N10" s="23">
        <v>4162248</v>
      </c>
      <c r="O10" s="119">
        <f t="shared" si="0"/>
        <v>-0.68999128554368527</v>
      </c>
      <c r="P10" s="119">
        <f t="shared" si="1"/>
        <v>-0.41642870162221279</v>
      </c>
      <c r="Q10" s="119">
        <f t="shared" si="2"/>
        <v>4.181913225300482E-3</v>
      </c>
    </row>
    <row r="11" spans="1:17" x14ac:dyDescent="0.25">
      <c r="A11" s="126" t="s">
        <v>29</v>
      </c>
      <c r="B11" s="126" t="s">
        <v>36</v>
      </c>
      <c r="C11" s="127">
        <v>3040</v>
      </c>
      <c r="D11" s="127">
        <v>1025</v>
      </c>
      <c r="E11" s="127">
        <v>1219</v>
      </c>
      <c r="F11" s="127">
        <v>826</v>
      </c>
      <c r="G11" s="127">
        <v>993</v>
      </c>
      <c r="H11" s="127">
        <v>742</v>
      </c>
      <c r="I11" s="127">
        <v>667</v>
      </c>
      <c r="J11" s="127">
        <v>506</v>
      </c>
      <c r="K11" s="127">
        <v>454</v>
      </c>
      <c r="L11" s="127">
        <v>484</v>
      </c>
      <c r="M11" s="127">
        <v>321</v>
      </c>
      <c r="N11" s="127">
        <v>0</v>
      </c>
      <c r="O11" s="128">
        <f t="shared" si="0"/>
        <v>-0.89440789473684212</v>
      </c>
      <c r="P11" s="128">
        <f t="shared" si="1"/>
        <v>-0.56738544474393526</v>
      </c>
      <c r="Q11" s="128">
        <f t="shared" si="2"/>
        <v>-0.33677685950413228</v>
      </c>
    </row>
    <row r="12" spans="1:17" x14ac:dyDescent="0.25">
      <c r="A12" s="129" t="s">
        <v>37</v>
      </c>
      <c r="B12" s="129" t="s">
        <v>38</v>
      </c>
      <c r="C12" s="130">
        <f>SUM(C5:C8,C10:C11)</f>
        <v>41569</v>
      </c>
      <c r="D12" s="130">
        <f t="shared" ref="D12:N12" si="4">SUM(D5:D8,D10:D11)</f>
        <v>37946</v>
      </c>
      <c r="E12" s="130">
        <f t="shared" si="4"/>
        <v>32949</v>
      </c>
      <c r="F12" s="130">
        <f t="shared" si="4"/>
        <v>28352</v>
      </c>
      <c r="G12" s="130">
        <f t="shared" si="4"/>
        <v>28062</v>
      </c>
      <c r="H12" s="130">
        <f t="shared" si="4"/>
        <v>23355</v>
      </c>
      <c r="I12" s="130">
        <f t="shared" si="4"/>
        <v>21005</v>
      </c>
      <c r="J12" s="130">
        <f t="shared" si="4"/>
        <v>16774</v>
      </c>
      <c r="K12" s="130">
        <f t="shared" si="4"/>
        <v>14277</v>
      </c>
      <c r="L12" s="130">
        <f t="shared" si="4"/>
        <v>13743</v>
      </c>
      <c r="M12" s="130">
        <f t="shared" si="4"/>
        <v>13686</v>
      </c>
      <c r="N12" s="130">
        <f t="shared" si="4"/>
        <v>5635612</v>
      </c>
      <c r="O12" s="131">
        <f t="shared" si="0"/>
        <v>-0.67076427145228412</v>
      </c>
      <c r="P12" s="131">
        <f t="shared" si="1"/>
        <v>-0.41400128452151574</v>
      </c>
      <c r="Q12" s="131">
        <f t="shared" si="2"/>
        <v>-4.1475660336171005E-3</v>
      </c>
    </row>
    <row r="13" spans="1:17" x14ac:dyDescent="0.25">
      <c r="A13" s="19" t="s">
        <v>95</v>
      </c>
      <c r="B13" s="20" t="s">
        <v>30</v>
      </c>
      <c r="C13" s="25">
        <v>4.8794414596797217E-2</v>
      </c>
      <c r="D13" s="25">
        <v>4.7452669212643211E-2</v>
      </c>
      <c r="E13" s="25">
        <v>4.9133312322722972E-2</v>
      </c>
      <c r="F13" s="25">
        <v>4.9117198285257575E-2</v>
      </c>
      <c r="G13" s="25">
        <v>4.802541652813181E-2</v>
      </c>
      <c r="H13" s="25">
        <v>4.9219475522929289E-2</v>
      </c>
      <c r="I13" s="25">
        <v>5.8757006588651788E-2</v>
      </c>
      <c r="J13" s="25">
        <v>5.7351856405212689E-2</v>
      </c>
      <c r="K13" s="25">
        <v>5.1797728423641755E-2</v>
      </c>
      <c r="L13" s="25">
        <v>4.9852930085225129E-2</v>
      </c>
      <c r="M13" s="25">
        <f>M5/SUM(M9:M10)</f>
        <v>5.140291806958474E-2</v>
      </c>
      <c r="N13" s="25">
        <f t="shared" ref="N13" si="5">N5/SUM(N9:N10)</f>
        <v>0.11779909617624493</v>
      </c>
      <c r="O13" s="27">
        <f>100*(M13-C13)</f>
        <v>0.26085034727875223</v>
      </c>
      <c r="P13" s="27">
        <f>100*(M13-H13)</f>
        <v>0.21834425466554508</v>
      </c>
      <c r="Q13" s="27">
        <f>100*(M13-L13)</f>
        <v>0.15499879843596104</v>
      </c>
    </row>
    <row r="14" spans="1:17" x14ac:dyDescent="0.25">
      <c r="A14" s="19" t="s">
        <v>95</v>
      </c>
      <c r="B14" s="19" t="s">
        <v>31</v>
      </c>
      <c r="C14" s="25">
        <v>8.6039087440629131E-2</v>
      </c>
      <c r="D14" s="25">
        <v>9.1682240459359174E-2</v>
      </c>
      <c r="E14" s="25">
        <v>9.7667822250236375E-2</v>
      </c>
      <c r="F14" s="25">
        <v>0.10778899949138995</v>
      </c>
      <c r="G14" s="25">
        <v>0.1140049503121652</v>
      </c>
      <c r="H14" s="25">
        <v>0.1140494405872728</v>
      </c>
      <c r="I14" s="25">
        <v>0.11672730848657685</v>
      </c>
      <c r="J14" s="25">
        <v>0.12306368330464716</v>
      </c>
      <c r="K14" s="25">
        <v>0.1171959777182956</v>
      </c>
      <c r="L14" s="25">
        <v>0.10935968021721094</v>
      </c>
      <c r="M14" s="25">
        <f t="shared" ref="M14:N14" si="6">M6/SUM(M9:M10)</f>
        <v>0.10909090909090909</v>
      </c>
      <c r="N14" s="25">
        <f t="shared" si="6"/>
        <v>5.9195700484703344E-2</v>
      </c>
      <c r="O14" s="28">
        <f t="shared" ref="O14:O18" si="7">100*(M14-C14)</f>
        <v>2.3051821650279956</v>
      </c>
      <c r="P14" s="28">
        <f t="shared" ref="P14:P18" si="8">100*(M14-H14)</f>
        <v>-0.49585314963637162</v>
      </c>
      <c r="Q14" s="28">
        <f t="shared" ref="Q14:Q18" si="9">100*(M14-L14)</f>
        <v>-2.6877112630185884E-2</v>
      </c>
    </row>
    <row r="15" spans="1:17" x14ac:dyDescent="0.25">
      <c r="A15" s="19" t="s">
        <v>95</v>
      </c>
      <c r="B15" s="19" t="s">
        <v>32</v>
      </c>
      <c r="C15" s="25">
        <v>5.0455501051156273E-2</v>
      </c>
      <c r="D15" s="25">
        <v>5.4548901709054465E-2</v>
      </c>
      <c r="E15" s="25">
        <v>6.4229435865111886E-2</v>
      </c>
      <c r="F15" s="25">
        <v>8.2394826709293031E-2</v>
      </c>
      <c r="G15" s="25">
        <v>7.4439395618604312E-2</v>
      </c>
      <c r="H15" s="25">
        <v>8.9108035200990587E-2</v>
      </c>
      <c r="I15" s="25">
        <v>8.9733503786016328E-2</v>
      </c>
      <c r="J15" s="25">
        <v>9.9582001475288909E-2</v>
      </c>
      <c r="K15" s="25">
        <v>0.10294436808218187</v>
      </c>
      <c r="L15" s="25">
        <v>0.10272267893506297</v>
      </c>
      <c r="M15" s="25">
        <f t="shared" ref="M15:N15" si="10">M7/SUM(M9:M10)</f>
        <v>0.10130939019827909</v>
      </c>
      <c r="N15" s="25">
        <f t="shared" si="10"/>
        <v>5.8637287307926805E-2</v>
      </c>
      <c r="O15" s="28">
        <f t="shared" si="7"/>
        <v>5.085388914712281</v>
      </c>
      <c r="P15" s="28">
        <f t="shared" si="8"/>
        <v>1.2201354997288498</v>
      </c>
      <c r="Q15" s="28">
        <f t="shared" si="9"/>
        <v>-0.14132887367838826</v>
      </c>
    </row>
    <row r="16" spans="1:17" x14ac:dyDescent="0.25">
      <c r="A16" s="126" t="s">
        <v>95</v>
      </c>
      <c r="B16" s="126" t="s">
        <v>33</v>
      </c>
      <c r="C16" s="132">
        <v>7.9161151340548675E-3</v>
      </c>
      <c r="D16" s="132">
        <v>9.6692938977817507E-3</v>
      </c>
      <c r="E16" s="132">
        <v>1.3299716356760164E-2</v>
      </c>
      <c r="F16" s="132">
        <v>1.7583375717503451E-2</v>
      </c>
      <c r="G16" s="132">
        <v>1.9173223983154162E-2</v>
      </c>
      <c r="H16" s="132">
        <v>1.9767390439127935E-2</v>
      </c>
      <c r="I16" s="132">
        <v>2.0896843347428459E-2</v>
      </c>
      <c r="J16" s="132">
        <v>1.8441111384312762E-2</v>
      </c>
      <c r="K16" s="132">
        <v>1.85198582073356E-2</v>
      </c>
      <c r="L16" s="132">
        <v>1.6667923674485257E-2</v>
      </c>
      <c r="M16" s="132">
        <f t="shared" ref="M16:N16" si="11">M8/SUM(M9:M10)</f>
        <v>1.9528619528619527E-2</v>
      </c>
      <c r="N16" s="132">
        <f t="shared" si="11"/>
        <v>2.5806070396613534E-2</v>
      </c>
      <c r="O16" s="133">
        <f t="shared" si="7"/>
        <v>1.161250439456466</v>
      </c>
      <c r="P16" s="133">
        <f t="shared" si="8"/>
        <v>-2.3877091050840751E-2</v>
      </c>
      <c r="Q16" s="133">
        <f t="shared" si="9"/>
        <v>0.28606958541342703</v>
      </c>
    </row>
    <row r="17" spans="1:17" x14ac:dyDescent="0.25">
      <c r="A17" s="26" t="s">
        <v>95</v>
      </c>
      <c r="B17" s="26" t="s">
        <v>34</v>
      </c>
      <c r="C17" s="30">
        <v>0.19585247475927223</v>
      </c>
      <c r="D17" s="30">
        <v>0.20145716529888139</v>
      </c>
      <c r="E17" s="30">
        <v>0.22357390482193507</v>
      </c>
      <c r="F17" s="30">
        <v>0.24852866380876262</v>
      </c>
      <c r="G17" s="30">
        <v>0.26498947135099193</v>
      </c>
      <c r="H17" s="30">
        <v>0.2721443417503206</v>
      </c>
      <c r="I17" s="30">
        <v>0.28611466220867343</v>
      </c>
      <c r="J17" s="30">
        <v>0.2984386525694615</v>
      </c>
      <c r="K17" s="30">
        <v>0.29045793243145485</v>
      </c>
      <c r="L17" s="30">
        <v>0.27860321291198431</v>
      </c>
      <c r="M17" s="30">
        <f t="shared" ref="M17:N17" si="12">M9/SUM(M9:M10)</f>
        <v>0.28133183688739244</v>
      </c>
      <c r="N17" s="30">
        <f t="shared" si="12"/>
        <v>0.26143815436548862</v>
      </c>
      <c r="O17" s="31">
        <f t="shared" si="7"/>
        <v>8.5479362128120204</v>
      </c>
      <c r="P17" s="31">
        <f t="shared" si="8"/>
        <v>0.91874951370718438</v>
      </c>
      <c r="Q17" s="31">
        <f t="shared" si="9"/>
        <v>0.27286239754081287</v>
      </c>
    </row>
    <row r="18" spans="1:17" x14ac:dyDescent="0.25">
      <c r="A18" s="145" t="s">
        <v>95</v>
      </c>
      <c r="B18" s="145" t="s">
        <v>35</v>
      </c>
      <c r="C18" s="146">
        <v>0.80414752524072775</v>
      </c>
      <c r="D18" s="146">
        <v>0.79854283470111864</v>
      </c>
      <c r="E18" s="146">
        <v>0.77642609517806493</v>
      </c>
      <c r="F18" s="146">
        <v>0.7514713361912374</v>
      </c>
      <c r="G18" s="146">
        <v>0.73501052864900807</v>
      </c>
      <c r="H18" s="146">
        <v>0.72785565824967935</v>
      </c>
      <c r="I18" s="146">
        <v>0.71388533779132657</v>
      </c>
      <c r="J18" s="146">
        <v>0.70156134743053844</v>
      </c>
      <c r="K18" s="146">
        <v>0.70954206756854521</v>
      </c>
      <c r="L18" s="146">
        <v>0.72139678708801569</v>
      </c>
      <c r="M18" s="146">
        <f t="shared" ref="M18:N18" si="13">M10/SUM(M9:M10)</f>
        <v>0.71866816311260751</v>
      </c>
      <c r="N18" s="146">
        <f t="shared" si="13"/>
        <v>0.73856184563451144</v>
      </c>
      <c r="O18" s="147">
        <f t="shared" si="7"/>
        <v>-8.547936212812024</v>
      </c>
      <c r="P18" s="147">
        <f t="shared" si="8"/>
        <v>-0.91874951370718438</v>
      </c>
      <c r="Q18" s="147">
        <f t="shared" si="9"/>
        <v>-0.27286239754081842</v>
      </c>
    </row>
  </sheetData>
  <pageMargins left="0.7" right="0.7" top="0.75" bottom="0.75" header="0.3" footer="0.3"/>
  <ignoredErrors>
    <ignoredError sqref="C12:N12 C9:N9"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72C30-34D0-443B-AA48-B9F5AD94967A}">
  <dimension ref="A1:D31"/>
  <sheetViews>
    <sheetView workbookViewId="0"/>
  </sheetViews>
  <sheetFormatPr defaultRowHeight="15" x14ac:dyDescent="0.25"/>
  <cols>
    <col min="1" max="1" width="31.5703125" customWidth="1"/>
    <col min="2" max="4" width="15.85546875" customWidth="1"/>
  </cols>
  <sheetData>
    <row r="1" spans="1:4" ht="15.75" x14ac:dyDescent="0.25">
      <c r="A1" s="13" t="s">
        <v>113</v>
      </c>
      <c r="B1" s="81"/>
      <c r="C1" s="81"/>
      <c r="D1" s="81"/>
    </row>
    <row r="2" spans="1:4" ht="15.75" x14ac:dyDescent="0.25">
      <c r="A2" s="1" t="s">
        <v>22</v>
      </c>
      <c r="B2" s="14"/>
      <c r="C2" s="81"/>
      <c r="D2" s="81"/>
    </row>
    <row r="3" spans="1:4" ht="15.75" x14ac:dyDescent="0.25">
      <c r="A3" s="1" t="s">
        <v>39</v>
      </c>
      <c r="B3" s="81"/>
      <c r="C3" s="81"/>
      <c r="D3" s="81"/>
    </row>
    <row r="4" spans="1:4" ht="40.5" customHeight="1" x14ac:dyDescent="0.25">
      <c r="A4" s="254" t="s">
        <v>101</v>
      </c>
      <c r="B4" s="255" t="s">
        <v>40</v>
      </c>
      <c r="C4" s="255" t="s">
        <v>102</v>
      </c>
      <c r="D4" s="255" t="s">
        <v>80</v>
      </c>
    </row>
    <row r="5" spans="1:4" x14ac:dyDescent="0.25">
      <c r="A5" s="82" t="s">
        <v>41</v>
      </c>
      <c r="B5" s="83">
        <v>8244</v>
      </c>
      <c r="C5" s="22">
        <f t="shared" ref="C5:C10" si="0">B5/$B$10</f>
        <v>0.85830296720458099</v>
      </c>
      <c r="D5" s="22">
        <f>B5/$B$29</f>
        <v>0.61683501683501685</v>
      </c>
    </row>
    <row r="6" spans="1:4" x14ac:dyDescent="0.25">
      <c r="A6" s="8" t="s">
        <v>42</v>
      </c>
      <c r="B6" s="84">
        <v>72</v>
      </c>
      <c r="C6" s="24">
        <f t="shared" si="0"/>
        <v>7.4960957834461217E-3</v>
      </c>
      <c r="D6" s="24">
        <f>B6/$B$29</f>
        <v>5.3872053872053875E-3</v>
      </c>
    </row>
    <row r="7" spans="1:4" x14ac:dyDescent="0.25">
      <c r="A7" s="8" t="s">
        <v>43</v>
      </c>
      <c r="B7" s="84">
        <v>123</v>
      </c>
      <c r="C7" s="24">
        <f t="shared" si="0"/>
        <v>1.2805830296720458E-2</v>
      </c>
      <c r="D7" s="24">
        <f>B7/$B$29</f>
        <v>9.2031425364758699E-3</v>
      </c>
    </row>
    <row r="8" spans="1:4" x14ac:dyDescent="0.25">
      <c r="A8" s="8" t="s">
        <v>91</v>
      </c>
      <c r="B8" s="84">
        <v>27</v>
      </c>
      <c r="C8" s="24">
        <f t="shared" si="0"/>
        <v>2.8110359187922956E-3</v>
      </c>
      <c r="D8" s="24">
        <f>B8/$B$29</f>
        <v>2.0202020202020202E-3</v>
      </c>
    </row>
    <row r="9" spans="1:4" x14ac:dyDescent="0.25">
      <c r="A9" s="160" t="s">
        <v>44</v>
      </c>
      <c r="B9" s="161">
        <v>1139</v>
      </c>
      <c r="C9" s="162">
        <f t="shared" si="0"/>
        <v>0.11858407079646018</v>
      </c>
      <c r="D9" s="162">
        <f t="shared" ref="D9:D28" si="1">B9/$B$29</f>
        <v>8.5222596333707448E-2</v>
      </c>
    </row>
    <row r="10" spans="1:4" x14ac:dyDescent="0.25">
      <c r="A10" s="141" t="s">
        <v>45</v>
      </c>
      <c r="B10" s="140">
        <f>SUM(B5:B9)</f>
        <v>9605</v>
      </c>
      <c r="C10" s="163">
        <f t="shared" si="0"/>
        <v>1</v>
      </c>
      <c r="D10" s="163">
        <f t="shared" si="1"/>
        <v>0.71866816311260751</v>
      </c>
    </row>
    <row r="11" spans="1:4" x14ac:dyDescent="0.25">
      <c r="A11" s="82" t="s">
        <v>46</v>
      </c>
      <c r="B11" s="83">
        <v>186</v>
      </c>
      <c r="C11" s="22">
        <f>B11/$B$15</f>
        <v>0.13726937269372694</v>
      </c>
      <c r="D11" s="22">
        <f t="shared" si="1"/>
        <v>1.3916947250280583E-2</v>
      </c>
    </row>
    <row r="12" spans="1:4" x14ac:dyDescent="0.25">
      <c r="A12" s="8" t="s">
        <v>47</v>
      </c>
      <c r="B12" s="84">
        <v>539</v>
      </c>
      <c r="C12" s="24">
        <f>B12/$B$15</f>
        <v>0.39778597785977859</v>
      </c>
      <c r="D12" s="24">
        <f t="shared" si="1"/>
        <v>4.0329218106995884E-2</v>
      </c>
    </row>
    <row r="13" spans="1:4" x14ac:dyDescent="0.25">
      <c r="A13" s="8" t="s">
        <v>48</v>
      </c>
      <c r="B13" s="84">
        <v>158</v>
      </c>
      <c r="C13" s="24">
        <f>B13/$B$15</f>
        <v>0.11660516605166052</v>
      </c>
      <c r="D13" s="24">
        <f t="shared" si="1"/>
        <v>1.1821922933034044E-2</v>
      </c>
    </row>
    <row r="14" spans="1:4" x14ac:dyDescent="0.25">
      <c r="A14" s="160" t="s">
        <v>49</v>
      </c>
      <c r="B14" s="161">
        <v>472</v>
      </c>
      <c r="C14" s="162">
        <f>B14/$B$15</f>
        <v>0.34833948339483395</v>
      </c>
      <c r="D14" s="162">
        <f t="shared" si="1"/>
        <v>3.5316124205013094E-2</v>
      </c>
    </row>
    <row r="15" spans="1:4" x14ac:dyDescent="0.25">
      <c r="A15" s="141" t="s">
        <v>50</v>
      </c>
      <c r="B15" s="164">
        <f>SUM(B11:B14)</f>
        <v>1355</v>
      </c>
      <c r="C15" s="163">
        <f>B15/$B$15</f>
        <v>1</v>
      </c>
      <c r="D15" s="163">
        <f t="shared" si="1"/>
        <v>0.1013842124953236</v>
      </c>
    </row>
    <row r="16" spans="1:4" x14ac:dyDescent="0.25">
      <c r="A16" s="82" t="s">
        <v>51</v>
      </c>
      <c r="B16" s="83">
        <v>50</v>
      </c>
      <c r="C16" s="22">
        <f t="shared" ref="C16:C21" si="2">B16/$B$21</f>
        <v>7.2780203784570591E-2</v>
      </c>
      <c r="D16" s="22">
        <f t="shared" si="1"/>
        <v>3.7411148522259632E-3</v>
      </c>
    </row>
    <row r="17" spans="1:4" x14ac:dyDescent="0.25">
      <c r="A17" s="8" t="s">
        <v>52</v>
      </c>
      <c r="B17" s="84">
        <v>289</v>
      </c>
      <c r="C17" s="24">
        <f t="shared" si="2"/>
        <v>0.42066957787481807</v>
      </c>
      <c r="D17" s="24">
        <f t="shared" si="1"/>
        <v>2.162364384586607E-2</v>
      </c>
    </row>
    <row r="18" spans="1:4" x14ac:dyDescent="0.25">
      <c r="A18" s="8" t="s">
        <v>53</v>
      </c>
      <c r="B18" s="84">
        <v>114</v>
      </c>
      <c r="C18" s="24">
        <f t="shared" si="2"/>
        <v>0.16593886462882096</v>
      </c>
      <c r="D18" s="24">
        <f t="shared" si="1"/>
        <v>8.5297418630751968E-3</v>
      </c>
    </row>
    <row r="19" spans="1:4" x14ac:dyDescent="0.25">
      <c r="A19" s="8" t="s">
        <v>54</v>
      </c>
      <c r="B19" s="84">
        <v>5</v>
      </c>
      <c r="C19" s="24">
        <f t="shared" si="2"/>
        <v>7.2780203784570596E-3</v>
      </c>
      <c r="D19" s="24">
        <f t="shared" si="1"/>
        <v>3.7411148522259631E-4</v>
      </c>
    </row>
    <row r="20" spans="1:4" x14ac:dyDescent="0.25">
      <c r="A20" s="160" t="s">
        <v>55</v>
      </c>
      <c r="B20" s="161">
        <v>229</v>
      </c>
      <c r="C20" s="162">
        <f t="shared" si="2"/>
        <v>0.33333333333333331</v>
      </c>
      <c r="D20" s="162">
        <f t="shared" si="1"/>
        <v>1.7134306023194913E-2</v>
      </c>
    </row>
    <row r="21" spans="1:4" x14ac:dyDescent="0.25">
      <c r="A21" s="141" t="s">
        <v>56</v>
      </c>
      <c r="B21" s="164">
        <f>SUM(B16:B20)</f>
        <v>687</v>
      </c>
      <c r="C21" s="163">
        <f t="shared" si="2"/>
        <v>1</v>
      </c>
      <c r="D21" s="163">
        <f t="shared" si="1"/>
        <v>5.140291806958474E-2</v>
      </c>
    </row>
    <row r="22" spans="1:4" x14ac:dyDescent="0.25">
      <c r="A22" s="82" t="s">
        <v>57</v>
      </c>
      <c r="B22" s="83">
        <v>577</v>
      </c>
      <c r="C22" s="22">
        <f>B22/$B$25</f>
        <v>0.39574759945130317</v>
      </c>
      <c r="D22" s="22">
        <f t="shared" si="1"/>
        <v>4.3172465394687616E-2</v>
      </c>
    </row>
    <row r="23" spans="1:4" x14ac:dyDescent="0.25">
      <c r="A23" s="8" t="s">
        <v>58</v>
      </c>
      <c r="B23" s="84">
        <v>440</v>
      </c>
      <c r="C23" s="24">
        <f>B23/$B$25</f>
        <v>0.30178326474622769</v>
      </c>
      <c r="D23" s="24">
        <f t="shared" si="1"/>
        <v>3.292181069958848E-2</v>
      </c>
    </row>
    <row r="24" spans="1:4" x14ac:dyDescent="0.25">
      <c r="A24" s="160" t="s">
        <v>59</v>
      </c>
      <c r="B24" s="161">
        <v>441</v>
      </c>
      <c r="C24" s="162">
        <f>B24/$B$25</f>
        <v>0.30246913580246915</v>
      </c>
      <c r="D24" s="162">
        <f t="shared" si="1"/>
        <v>3.2996632996632996E-2</v>
      </c>
    </row>
    <row r="25" spans="1:4" x14ac:dyDescent="0.25">
      <c r="A25" s="141" t="s">
        <v>60</v>
      </c>
      <c r="B25" s="164">
        <f>SUM(B22:B24)</f>
        <v>1458</v>
      </c>
      <c r="C25" s="163">
        <f>B25/$B$25</f>
        <v>1</v>
      </c>
      <c r="D25" s="163">
        <f t="shared" si="1"/>
        <v>0.10909090909090909</v>
      </c>
    </row>
    <row r="26" spans="1:4" x14ac:dyDescent="0.25">
      <c r="A26" s="82" t="s">
        <v>61</v>
      </c>
      <c r="B26" s="83">
        <v>53</v>
      </c>
      <c r="C26" s="22">
        <f>B26/$B$28</f>
        <v>0.20384615384615384</v>
      </c>
      <c r="D26" s="22">
        <f t="shared" si="1"/>
        <v>3.9655817433595208E-3</v>
      </c>
    </row>
    <row r="27" spans="1:4" x14ac:dyDescent="0.25">
      <c r="A27" s="160" t="s">
        <v>62</v>
      </c>
      <c r="B27" s="161">
        <v>207</v>
      </c>
      <c r="C27" s="162">
        <f>B27/$B$28</f>
        <v>0.7961538461538461</v>
      </c>
      <c r="D27" s="162">
        <f t="shared" si="1"/>
        <v>1.5488215488215488E-2</v>
      </c>
    </row>
    <row r="28" spans="1:4" x14ac:dyDescent="0.25">
      <c r="A28" s="141" t="s">
        <v>63</v>
      </c>
      <c r="B28" s="164">
        <f>B26+B27</f>
        <v>260</v>
      </c>
      <c r="C28" s="163">
        <f>B28/$B$28</f>
        <v>1</v>
      </c>
      <c r="D28" s="163">
        <f t="shared" si="1"/>
        <v>1.9453797231575011E-2</v>
      </c>
    </row>
    <row r="29" spans="1:4" x14ac:dyDescent="0.25">
      <c r="A29" s="134" t="s">
        <v>64</v>
      </c>
      <c r="B29" s="135">
        <f>SUM(B5:B28)/2</f>
        <v>13365</v>
      </c>
      <c r="C29" s="136" t="s">
        <v>65</v>
      </c>
      <c r="D29" s="136" t="s">
        <v>65</v>
      </c>
    </row>
    <row r="30" spans="1:4" x14ac:dyDescent="0.25">
      <c r="A30" s="137" t="s">
        <v>36</v>
      </c>
      <c r="B30" s="138">
        <v>321</v>
      </c>
      <c r="C30" s="139" t="s">
        <v>65</v>
      </c>
      <c r="D30" s="139" t="s">
        <v>65</v>
      </c>
    </row>
    <row r="31" spans="1:4" x14ac:dyDescent="0.25">
      <c r="A31" s="141" t="s">
        <v>94</v>
      </c>
      <c r="B31" s="140">
        <f>SUM(B29:B30)</f>
        <v>13686</v>
      </c>
      <c r="C31" s="142" t="s">
        <v>65</v>
      </c>
      <c r="D31" s="142" t="s">
        <v>65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3"/>
  <sheetViews>
    <sheetView workbookViewId="0"/>
  </sheetViews>
  <sheetFormatPr defaultColWidth="10.85546875" defaultRowHeight="15" customHeight="1" x14ac:dyDescent="0.2"/>
  <cols>
    <col min="1" max="1" width="22.85546875" style="40" customWidth="1"/>
    <col min="2" max="2" width="16.85546875" style="40" customWidth="1"/>
    <col min="3" max="13" width="8.85546875" style="40" customWidth="1"/>
    <col min="14" max="16" width="12.140625" style="40" customWidth="1"/>
    <col min="17" max="16384" width="10.85546875" style="40"/>
  </cols>
  <sheetData>
    <row r="1" spans="1:16" s="32" customFormat="1" ht="15" customHeight="1" x14ac:dyDescent="0.25">
      <c r="A1" s="13" t="s">
        <v>93</v>
      </c>
      <c r="B1" s="13"/>
    </row>
    <row r="2" spans="1:16" s="32" customFormat="1" ht="15" customHeight="1" x14ac:dyDescent="0.25">
      <c r="A2" s="33" t="s">
        <v>22</v>
      </c>
      <c r="B2" s="33"/>
    </row>
    <row r="3" spans="1:16" s="32" customFormat="1" ht="15" customHeight="1" x14ac:dyDescent="0.25">
      <c r="A3" s="16" t="s">
        <v>23</v>
      </c>
      <c r="B3" s="16"/>
      <c r="C3" s="16"/>
      <c r="D3" s="16"/>
      <c r="E3" s="16"/>
      <c r="F3" s="16"/>
      <c r="G3" s="16"/>
      <c r="H3" s="16"/>
      <c r="I3" s="16"/>
      <c r="J3" s="16"/>
      <c r="K3" s="16"/>
      <c r="L3" s="16"/>
      <c r="M3" s="16"/>
    </row>
    <row r="4" spans="1:16" s="32" customFormat="1" ht="59.25" customHeight="1" x14ac:dyDescent="0.25">
      <c r="A4" s="17" t="s">
        <v>24</v>
      </c>
      <c r="B4" s="17" t="s">
        <v>66</v>
      </c>
      <c r="C4" s="256">
        <v>2014</v>
      </c>
      <c r="D4" s="256">
        <v>2015</v>
      </c>
      <c r="E4" s="256">
        <v>2016</v>
      </c>
      <c r="F4" s="256">
        <v>2017</v>
      </c>
      <c r="G4" s="256">
        <v>2018</v>
      </c>
      <c r="H4" s="256">
        <v>2019</v>
      </c>
      <c r="I4" s="256">
        <v>2020</v>
      </c>
      <c r="J4" s="256">
        <v>2021</v>
      </c>
      <c r="K4" s="256">
        <v>2022</v>
      </c>
      <c r="L4" s="256">
        <v>2023</v>
      </c>
      <c r="M4" s="256">
        <v>2024</v>
      </c>
      <c r="N4" s="113" t="s">
        <v>26</v>
      </c>
      <c r="O4" s="113" t="s">
        <v>27</v>
      </c>
      <c r="P4" s="113" t="s">
        <v>28</v>
      </c>
    </row>
    <row r="5" spans="1:16" s="32" customFormat="1" ht="15" customHeight="1" x14ac:dyDescent="0.25">
      <c r="A5" s="148" t="s">
        <v>29</v>
      </c>
      <c r="B5" s="148" t="s">
        <v>67</v>
      </c>
      <c r="C5" s="21">
        <v>7720</v>
      </c>
      <c r="D5" s="21">
        <v>6790</v>
      </c>
      <c r="E5" s="21">
        <v>5837</v>
      </c>
      <c r="F5" s="21">
        <v>4681</v>
      </c>
      <c r="G5" s="21">
        <v>4405</v>
      </c>
      <c r="H5" s="21">
        <v>3500</v>
      </c>
      <c r="I5" s="21">
        <v>3085</v>
      </c>
      <c r="J5" s="21">
        <v>2172</v>
      </c>
      <c r="K5" s="21">
        <v>1821</v>
      </c>
      <c r="L5" s="21">
        <v>1769</v>
      </c>
      <c r="M5" s="21">
        <v>1977</v>
      </c>
      <c r="N5" s="149">
        <f>M5/C5-1</f>
        <v>-0.74391191709844562</v>
      </c>
      <c r="O5" s="149">
        <f>M5/H5-1</f>
        <v>-0.43514285714285716</v>
      </c>
      <c r="P5" s="149">
        <f>M5/L5-1</f>
        <v>0.11758055398530254</v>
      </c>
    </row>
    <row r="6" spans="1:16" s="32" customFormat="1" ht="15" customHeight="1" x14ac:dyDescent="0.25">
      <c r="A6" s="150" t="s">
        <v>29</v>
      </c>
      <c r="B6" s="150" t="s">
        <v>68</v>
      </c>
      <c r="C6" s="151">
        <v>33833</v>
      </c>
      <c r="D6" s="151">
        <v>31146</v>
      </c>
      <c r="E6" s="151">
        <v>27088</v>
      </c>
      <c r="F6" s="151">
        <v>23656</v>
      </c>
      <c r="G6" s="151">
        <v>23501</v>
      </c>
      <c r="H6" s="151">
        <v>19569</v>
      </c>
      <c r="I6" s="151">
        <v>17475</v>
      </c>
      <c r="J6" s="151">
        <v>13930</v>
      </c>
      <c r="K6" s="151">
        <v>11393</v>
      </c>
      <c r="L6" s="151">
        <v>11095</v>
      </c>
      <c r="M6" s="151">
        <v>11442</v>
      </c>
      <c r="N6" s="38">
        <f t="shared" ref="N6:N8" si="0">M6/C6-1</f>
        <v>-0.66180947595542805</v>
      </c>
      <c r="O6" s="38">
        <f t="shared" ref="O6:O8" si="1">M6/H6-1</f>
        <v>-0.41529970872298028</v>
      </c>
      <c r="P6" s="38">
        <f>M6/L6-1</f>
        <v>3.1275349256421725E-2</v>
      </c>
    </row>
    <row r="7" spans="1:16" s="32" customFormat="1" ht="15" customHeight="1" x14ac:dyDescent="0.25">
      <c r="A7" s="156" t="s">
        <v>29</v>
      </c>
      <c r="B7" s="156" t="s">
        <v>36</v>
      </c>
      <c r="C7" s="127">
        <v>16</v>
      </c>
      <c r="D7" s="127">
        <v>10</v>
      </c>
      <c r="E7" s="127">
        <v>24</v>
      </c>
      <c r="F7" s="127">
        <v>15</v>
      </c>
      <c r="G7" s="127">
        <v>156</v>
      </c>
      <c r="H7" s="127">
        <v>286</v>
      </c>
      <c r="I7" s="127">
        <v>445</v>
      </c>
      <c r="J7" s="127">
        <v>672</v>
      </c>
      <c r="K7" s="127">
        <v>1063</v>
      </c>
      <c r="L7" s="127">
        <v>879</v>
      </c>
      <c r="M7" s="127">
        <v>267</v>
      </c>
      <c r="N7" s="157">
        <f t="shared" si="0"/>
        <v>15.6875</v>
      </c>
      <c r="O7" s="157">
        <f t="shared" si="1"/>
        <v>-6.643356643356646E-2</v>
      </c>
      <c r="P7" s="157">
        <f>M7/L7-1</f>
        <v>-0.69624573378839583</v>
      </c>
    </row>
    <row r="8" spans="1:16" s="35" customFormat="1" ht="15" customHeight="1" x14ac:dyDescent="0.25">
      <c r="A8" s="158" t="s">
        <v>37</v>
      </c>
      <c r="B8" s="158" t="s">
        <v>38</v>
      </c>
      <c r="C8" s="130">
        <f t="shared" ref="C8:F8" si="2">SUM(C5:C7)</f>
        <v>41569</v>
      </c>
      <c r="D8" s="130">
        <f t="shared" si="2"/>
        <v>37946</v>
      </c>
      <c r="E8" s="130">
        <f t="shared" si="2"/>
        <v>32949</v>
      </c>
      <c r="F8" s="130">
        <f t="shared" si="2"/>
        <v>28352</v>
      </c>
      <c r="G8" s="130">
        <f t="shared" ref="G8:K8" si="3">SUM(G5:G7)</f>
        <v>28062</v>
      </c>
      <c r="H8" s="130">
        <f t="shared" si="3"/>
        <v>23355</v>
      </c>
      <c r="I8" s="130">
        <f t="shared" si="3"/>
        <v>21005</v>
      </c>
      <c r="J8" s="130">
        <f t="shared" si="3"/>
        <v>16774</v>
      </c>
      <c r="K8" s="130">
        <f t="shared" si="3"/>
        <v>14277</v>
      </c>
      <c r="L8" s="130">
        <f t="shared" ref="L8:M8" si="4">SUM(L5:L7)</f>
        <v>13743</v>
      </c>
      <c r="M8" s="130">
        <f t="shared" si="4"/>
        <v>13686</v>
      </c>
      <c r="N8" s="159">
        <f t="shared" si="0"/>
        <v>-0.67076427145228412</v>
      </c>
      <c r="O8" s="159">
        <f t="shared" si="1"/>
        <v>-0.41400128452151574</v>
      </c>
      <c r="P8" s="159">
        <f>M8/L8-1</f>
        <v>-4.1475660336171005E-3</v>
      </c>
    </row>
    <row r="9" spans="1:16" s="32" customFormat="1" ht="15" customHeight="1" x14ac:dyDescent="0.25">
      <c r="A9" s="148" t="s">
        <v>95</v>
      </c>
      <c r="B9" s="148" t="s">
        <v>67</v>
      </c>
      <c r="C9" s="37">
        <f t="shared" ref="C9:F9" si="5">C5/SUM(C$5:C$6)</f>
        <v>0.18578682646258995</v>
      </c>
      <c r="D9" s="37">
        <f t="shared" si="5"/>
        <v>0.17898566005904681</v>
      </c>
      <c r="E9" s="37">
        <f t="shared" si="5"/>
        <v>0.17728170083523159</v>
      </c>
      <c r="F9" s="37">
        <f t="shared" si="5"/>
        <v>0.16519038712637188</v>
      </c>
      <c r="G9" s="37">
        <f t="shared" ref="G9:H9" si="6">G5/SUM(G$5:G$6)</f>
        <v>0.15785135813086792</v>
      </c>
      <c r="H9" s="37">
        <f t="shared" si="6"/>
        <v>0.1517187567731588</v>
      </c>
      <c r="I9" s="37">
        <f t="shared" ref="I9" si="7">I5/SUM(I$5:I$6)</f>
        <v>0.15004863813229571</v>
      </c>
      <c r="J9" s="37">
        <f>J5/SUM(J$5:J$6)</f>
        <v>0.13489007576698547</v>
      </c>
      <c r="K9" s="37">
        <f>K5/SUM(K$5:K$6)</f>
        <v>0.13780838504616316</v>
      </c>
      <c r="L9" s="37">
        <f>L5/SUM(L$5:L$6)</f>
        <v>0.13751554726368159</v>
      </c>
      <c r="M9" s="37">
        <f>M5/SUM(M$5:M$6)</f>
        <v>0.14732841493404875</v>
      </c>
      <c r="N9" s="152">
        <f>SUM(M9-C9)*100</f>
        <v>-3.845841152854121</v>
      </c>
      <c r="O9" s="152">
        <f>SUM(M9-H9)*100</f>
        <v>-0.43903418391100513</v>
      </c>
      <c r="P9" s="152">
        <f>SUM(M9-L9)*100</f>
        <v>0.98128676703671536</v>
      </c>
    </row>
    <row r="10" spans="1:16" s="32" customFormat="1" ht="15" customHeight="1" x14ac:dyDescent="0.25">
      <c r="A10" s="153" t="s">
        <v>95</v>
      </c>
      <c r="B10" s="153" t="s">
        <v>68</v>
      </c>
      <c r="C10" s="154">
        <f t="shared" ref="C10:F10" si="8">C6/SUM(C$5:C$6)</f>
        <v>0.81421317353741007</v>
      </c>
      <c r="D10" s="154">
        <f t="shared" si="8"/>
        <v>0.82101433994095319</v>
      </c>
      <c r="E10" s="154">
        <f t="shared" si="8"/>
        <v>0.82271829916476846</v>
      </c>
      <c r="F10" s="154">
        <f t="shared" si="8"/>
        <v>0.83480961287362809</v>
      </c>
      <c r="G10" s="154">
        <f t="shared" ref="G10" si="9">G6/SUM(G$5:G$6)</f>
        <v>0.84214864186913208</v>
      </c>
      <c r="H10" s="154">
        <f>H6/SUM(H$5:H$6)</f>
        <v>0.84828124322684118</v>
      </c>
      <c r="I10" s="154">
        <f t="shared" ref="I10:K10" si="10">I6/SUM(I$5:I$6)</f>
        <v>0.84995136186770426</v>
      </c>
      <c r="J10" s="154">
        <f t="shared" si="10"/>
        <v>0.86510992423301458</v>
      </c>
      <c r="K10" s="154">
        <f t="shared" si="10"/>
        <v>0.86219161495383689</v>
      </c>
      <c r="L10" s="154">
        <f t="shared" ref="L10:M10" si="11">L6/SUM(L$5:L$6)</f>
        <v>0.86248445273631846</v>
      </c>
      <c r="M10" s="154">
        <f t="shared" si="11"/>
        <v>0.85267158506595131</v>
      </c>
      <c r="N10" s="155">
        <f>SUM(M10-C10)*100</f>
        <v>3.8458411528541236</v>
      </c>
      <c r="O10" s="155">
        <f>SUM(M10-H10)*100</f>
        <v>0.43903418391101345</v>
      </c>
      <c r="P10" s="155">
        <f>SUM(M10-L10)*100</f>
        <v>-0.98128676703671536</v>
      </c>
    </row>
    <row r="11" spans="1:16" s="32" customFormat="1" ht="15" customHeight="1" x14ac:dyDescent="0.25">
      <c r="A11" s="34"/>
      <c r="B11" s="34"/>
      <c r="C11" s="36"/>
      <c r="D11" s="36"/>
      <c r="E11" s="36"/>
      <c r="F11" s="36"/>
      <c r="G11" s="36"/>
      <c r="H11" s="36"/>
      <c r="I11" s="36"/>
      <c r="J11" s="36"/>
      <c r="K11" s="36"/>
      <c r="L11" s="36"/>
      <c r="M11" s="36"/>
      <c r="N11" s="38"/>
      <c r="O11" s="39"/>
    </row>
    <row r="12" spans="1:16" ht="15" customHeight="1" x14ac:dyDescent="0.2">
      <c r="K12" s="41"/>
      <c r="L12" s="61"/>
      <c r="M12" s="61"/>
    </row>
    <row r="13" spans="1:16" ht="15" customHeight="1" x14ac:dyDescent="0.2">
      <c r="M13" s="61"/>
    </row>
  </sheetData>
  <phoneticPr fontId="27" type="noConversion"/>
  <pageMargins left="0.7" right="0.7" top="0.75" bottom="0.75" header="0.3" footer="0.3"/>
  <pageSetup paperSize="9" orientation="portrait" r:id="rId1"/>
  <ignoredErrors>
    <ignoredError sqref="C8:M8" formulaRange="1"/>
    <ignoredError sqref="G10 I9"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0"/>
  <sheetViews>
    <sheetView workbookViewId="0"/>
  </sheetViews>
  <sheetFormatPr defaultColWidth="10.85546875" defaultRowHeight="15" customHeight="1" x14ac:dyDescent="0.2"/>
  <cols>
    <col min="1" max="2" width="16.85546875" style="65" customWidth="1"/>
    <col min="3" max="13" width="8.85546875" style="65" customWidth="1"/>
    <col min="14" max="16" width="15" style="65" customWidth="1"/>
    <col min="17" max="17" width="10.85546875" style="65"/>
    <col min="18" max="18" width="8.5703125" style="65" customWidth="1"/>
    <col min="19" max="27" width="7.140625" style="65" customWidth="1"/>
    <col min="28" max="16384" width="10.85546875" style="65"/>
  </cols>
  <sheetData>
    <row r="1" spans="1:22" ht="15" customHeight="1" x14ac:dyDescent="0.2">
      <c r="A1" s="63" t="s">
        <v>108</v>
      </c>
      <c r="B1" s="63"/>
      <c r="C1" s="63"/>
      <c r="D1" s="63"/>
      <c r="E1" s="63"/>
      <c r="F1" s="63"/>
      <c r="G1" s="63"/>
      <c r="H1" s="63"/>
      <c r="I1" s="63"/>
      <c r="J1" s="63"/>
      <c r="K1" s="63"/>
      <c r="L1" s="63"/>
      <c r="M1" s="63"/>
    </row>
    <row r="2" spans="1:22" ht="15" customHeight="1" x14ac:dyDescent="0.2">
      <c r="A2" s="66" t="s">
        <v>69</v>
      </c>
      <c r="B2" s="66"/>
      <c r="C2" s="66"/>
      <c r="D2" s="66"/>
      <c r="E2" s="66"/>
      <c r="F2" s="66"/>
      <c r="G2" s="66"/>
      <c r="H2" s="66"/>
      <c r="I2" s="66"/>
      <c r="J2" s="66"/>
      <c r="K2" s="66"/>
      <c r="L2" s="66"/>
      <c r="M2" s="66"/>
    </row>
    <row r="3" spans="1:22" ht="15" customHeight="1" x14ac:dyDescent="0.2">
      <c r="A3" s="66" t="s">
        <v>39</v>
      </c>
      <c r="B3" s="66"/>
      <c r="C3" s="66"/>
      <c r="D3" s="66"/>
      <c r="E3" s="66"/>
      <c r="F3" s="66"/>
      <c r="G3" s="66"/>
      <c r="H3" s="66"/>
      <c r="I3" s="66"/>
      <c r="J3" s="66"/>
      <c r="K3" s="66"/>
      <c r="L3" s="66"/>
      <c r="M3" s="66"/>
    </row>
    <row r="4" spans="1:22" ht="15" customHeight="1" x14ac:dyDescent="0.2">
      <c r="A4" s="67" t="s">
        <v>23</v>
      </c>
      <c r="B4" s="67"/>
      <c r="C4" s="67"/>
      <c r="D4" s="67"/>
      <c r="E4" s="67"/>
      <c r="F4" s="67"/>
      <c r="G4" s="67"/>
      <c r="H4" s="67"/>
      <c r="I4" s="67"/>
      <c r="J4" s="67"/>
      <c r="K4" s="67"/>
      <c r="L4" s="67"/>
      <c r="M4" s="67"/>
      <c r="N4" s="68"/>
      <c r="O4" s="68"/>
      <c r="P4" s="68"/>
    </row>
    <row r="5" spans="1:22" ht="54" customHeight="1" x14ac:dyDescent="0.2">
      <c r="A5" s="116" t="s">
        <v>24</v>
      </c>
      <c r="B5" s="116" t="s">
        <v>107</v>
      </c>
      <c r="C5" s="122">
        <v>2014</v>
      </c>
      <c r="D5" s="122">
        <v>2015</v>
      </c>
      <c r="E5" s="122">
        <v>2016</v>
      </c>
      <c r="F5" s="122">
        <v>2017</v>
      </c>
      <c r="G5" s="122">
        <v>2018</v>
      </c>
      <c r="H5" s="122">
        <v>2019</v>
      </c>
      <c r="I5" s="69">
        <v>2020</v>
      </c>
      <c r="J5" s="69">
        <v>2021</v>
      </c>
      <c r="K5" s="69">
        <v>2022</v>
      </c>
      <c r="L5" s="69">
        <v>2023</v>
      </c>
      <c r="M5" s="69">
        <v>2024</v>
      </c>
      <c r="N5" s="113" t="s">
        <v>26</v>
      </c>
      <c r="O5" s="113" t="s">
        <v>27</v>
      </c>
      <c r="P5" s="113" t="s">
        <v>28</v>
      </c>
    </row>
    <row r="6" spans="1:22" ht="15" customHeight="1" x14ac:dyDescent="0.2">
      <c r="A6" s="75" t="s">
        <v>29</v>
      </c>
      <c r="B6" s="248">
        <v>10</v>
      </c>
      <c r="C6" s="21">
        <v>116</v>
      </c>
      <c r="D6" s="21">
        <v>93</v>
      </c>
      <c r="E6" s="21">
        <v>69</v>
      </c>
      <c r="F6" s="21">
        <v>62</v>
      </c>
      <c r="G6" s="71">
        <v>100</v>
      </c>
      <c r="H6" s="71">
        <v>49</v>
      </c>
      <c r="I6" s="71">
        <v>42</v>
      </c>
      <c r="J6" s="71">
        <v>17</v>
      </c>
      <c r="K6" s="71">
        <v>17</v>
      </c>
      <c r="L6" s="71">
        <v>27</v>
      </c>
      <c r="M6" s="71">
        <v>24</v>
      </c>
      <c r="N6" s="123">
        <f>M6/C6-1</f>
        <v>-0.7931034482758621</v>
      </c>
      <c r="O6" s="123">
        <f>M6/H6-1</f>
        <v>-0.51020408163265307</v>
      </c>
      <c r="P6" s="123">
        <f>M6/L6-1</f>
        <v>-0.11111111111111116</v>
      </c>
      <c r="R6" s="72"/>
      <c r="S6" s="72"/>
      <c r="T6" s="72"/>
      <c r="U6" s="72"/>
      <c r="V6" s="73"/>
    </row>
    <row r="7" spans="1:22" ht="15" customHeight="1" x14ac:dyDescent="0.2">
      <c r="A7" s="198" t="s">
        <v>29</v>
      </c>
      <c r="B7" s="249">
        <v>11</v>
      </c>
      <c r="C7" s="151">
        <v>424</v>
      </c>
      <c r="D7" s="151">
        <v>385</v>
      </c>
      <c r="E7" s="151">
        <v>291</v>
      </c>
      <c r="F7" s="151">
        <v>226</v>
      </c>
      <c r="G7" s="199">
        <v>371</v>
      </c>
      <c r="H7" s="199">
        <v>223</v>
      </c>
      <c r="I7" s="199">
        <v>181</v>
      </c>
      <c r="J7" s="199">
        <v>113</v>
      </c>
      <c r="K7" s="199">
        <v>112</v>
      </c>
      <c r="L7" s="199">
        <v>118</v>
      </c>
      <c r="M7" s="199">
        <v>102</v>
      </c>
      <c r="N7" s="200">
        <f t="shared" ref="N7:N16" si="0">M7/C7-1</f>
        <v>-0.75943396226415094</v>
      </c>
      <c r="O7" s="200">
        <f t="shared" ref="O7:O16" si="1">M7/H7-1</f>
        <v>-0.54260089686098656</v>
      </c>
      <c r="P7" s="200">
        <f t="shared" ref="P7:P15" si="2">M7/L7-1</f>
        <v>-0.13559322033898302</v>
      </c>
      <c r="R7" s="72"/>
      <c r="S7" s="72"/>
      <c r="T7" s="72"/>
      <c r="U7" s="72"/>
      <c r="V7" s="73"/>
    </row>
    <row r="8" spans="1:22" ht="15" customHeight="1" x14ac:dyDescent="0.2">
      <c r="A8" s="198" t="s">
        <v>29</v>
      </c>
      <c r="B8" s="249">
        <v>12</v>
      </c>
      <c r="C8" s="151">
        <v>1102</v>
      </c>
      <c r="D8" s="151">
        <v>1032</v>
      </c>
      <c r="E8" s="151">
        <v>968</v>
      </c>
      <c r="F8" s="151">
        <v>812</v>
      </c>
      <c r="G8" s="199">
        <v>984</v>
      </c>
      <c r="H8" s="199">
        <v>786</v>
      </c>
      <c r="I8" s="199">
        <v>675</v>
      </c>
      <c r="J8" s="199">
        <v>413</v>
      </c>
      <c r="K8" s="199">
        <v>406</v>
      </c>
      <c r="L8" s="199">
        <v>434</v>
      </c>
      <c r="M8" s="199">
        <v>400</v>
      </c>
      <c r="N8" s="200">
        <f t="shared" si="0"/>
        <v>-0.63702359346642468</v>
      </c>
      <c r="O8" s="200">
        <f t="shared" si="1"/>
        <v>-0.4910941475826972</v>
      </c>
      <c r="P8" s="200">
        <f t="shared" si="2"/>
        <v>-7.8341013824884786E-2</v>
      </c>
      <c r="R8" s="72"/>
      <c r="S8" s="72"/>
      <c r="T8" s="72"/>
      <c r="U8" s="72"/>
      <c r="V8" s="73"/>
    </row>
    <row r="9" spans="1:22" ht="15" customHeight="1" x14ac:dyDescent="0.2">
      <c r="A9" s="198" t="s">
        <v>29</v>
      </c>
      <c r="B9" s="249">
        <v>13</v>
      </c>
      <c r="C9" s="151">
        <v>2633</v>
      </c>
      <c r="D9" s="151">
        <v>2462</v>
      </c>
      <c r="E9" s="151">
        <v>2214</v>
      </c>
      <c r="F9" s="151">
        <v>1930</v>
      </c>
      <c r="G9" s="199">
        <v>2209</v>
      </c>
      <c r="H9" s="199">
        <v>1777</v>
      </c>
      <c r="I9" s="199">
        <v>1645</v>
      </c>
      <c r="J9" s="199">
        <v>1029</v>
      </c>
      <c r="K9" s="199">
        <v>996</v>
      </c>
      <c r="L9" s="199">
        <v>1032</v>
      </c>
      <c r="M9" s="199">
        <v>1017</v>
      </c>
      <c r="N9" s="200">
        <f t="shared" si="0"/>
        <v>-0.6137485757690847</v>
      </c>
      <c r="O9" s="200">
        <f t="shared" si="1"/>
        <v>-0.42768711311198648</v>
      </c>
      <c r="P9" s="200">
        <f t="shared" si="2"/>
        <v>-1.4534883720930258E-2</v>
      </c>
      <c r="R9" s="72"/>
      <c r="S9" s="72"/>
      <c r="T9" s="72"/>
      <c r="U9" s="72"/>
      <c r="V9" s="73"/>
    </row>
    <row r="10" spans="1:22" ht="15" customHeight="1" x14ac:dyDescent="0.2">
      <c r="A10" s="198" t="s">
        <v>29</v>
      </c>
      <c r="B10" s="249">
        <v>14</v>
      </c>
      <c r="C10" s="114">
        <v>4904</v>
      </c>
      <c r="D10" s="114">
        <v>4658</v>
      </c>
      <c r="E10" s="114">
        <v>4250</v>
      </c>
      <c r="F10" s="114">
        <v>3663</v>
      </c>
      <c r="G10" s="74">
        <v>3925</v>
      </c>
      <c r="H10" s="74">
        <v>3336</v>
      </c>
      <c r="I10" s="199">
        <v>2973</v>
      </c>
      <c r="J10" s="199">
        <v>2186</v>
      </c>
      <c r="K10" s="199">
        <v>1818</v>
      </c>
      <c r="L10" s="199">
        <v>1948</v>
      </c>
      <c r="M10" s="199">
        <v>1860</v>
      </c>
      <c r="N10" s="200">
        <f t="shared" si="0"/>
        <v>-0.62071778140293632</v>
      </c>
      <c r="O10" s="200">
        <f t="shared" si="1"/>
        <v>-0.44244604316546765</v>
      </c>
      <c r="P10" s="200">
        <f t="shared" si="2"/>
        <v>-4.5174537987679675E-2</v>
      </c>
      <c r="R10" s="72"/>
      <c r="S10" s="72"/>
      <c r="T10" s="72"/>
      <c r="U10" s="72"/>
      <c r="V10" s="73"/>
    </row>
    <row r="11" spans="1:22" ht="15" customHeight="1" x14ac:dyDescent="0.2">
      <c r="A11" s="198" t="s">
        <v>29</v>
      </c>
      <c r="B11" s="249">
        <v>15</v>
      </c>
      <c r="C11" s="151">
        <v>7951</v>
      </c>
      <c r="D11" s="151">
        <v>7243</v>
      </c>
      <c r="E11" s="151">
        <v>6343</v>
      </c>
      <c r="F11" s="151">
        <v>5488</v>
      </c>
      <c r="G11" s="199">
        <v>5469</v>
      </c>
      <c r="H11" s="199">
        <v>4825</v>
      </c>
      <c r="I11" s="199">
        <v>4332</v>
      </c>
      <c r="J11" s="199">
        <v>3406</v>
      </c>
      <c r="K11" s="199">
        <v>2932</v>
      </c>
      <c r="L11" s="199">
        <v>2709</v>
      </c>
      <c r="M11" s="199">
        <v>2739</v>
      </c>
      <c r="N11" s="200">
        <f t="shared" si="0"/>
        <v>-0.65551502955603069</v>
      </c>
      <c r="O11" s="200">
        <f t="shared" si="1"/>
        <v>-0.43233160621761657</v>
      </c>
      <c r="P11" s="200">
        <f t="shared" si="2"/>
        <v>1.1074197120708673E-2</v>
      </c>
      <c r="R11" s="72"/>
      <c r="S11" s="72"/>
      <c r="T11" s="72"/>
      <c r="U11" s="72"/>
      <c r="V11" s="73"/>
    </row>
    <row r="12" spans="1:22" ht="15" customHeight="1" x14ac:dyDescent="0.2">
      <c r="A12" s="198" t="s">
        <v>29</v>
      </c>
      <c r="B12" s="249">
        <v>16</v>
      </c>
      <c r="C12" s="151">
        <v>10666</v>
      </c>
      <c r="D12" s="151">
        <v>9669</v>
      </c>
      <c r="E12" s="151">
        <v>8193</v>
      </c>
      <c r="F12" s="151">
        <v>7045</v>
      </c>
      <c r="G12" s="199">
        <v>6988</v>
      </c>
      <c r="H12" s="199">
        <v>5798</v>
      </c>
      <c r="I12" s="199">
        <v>5290</v>
      </c>
      <c r="J12" s="199">
        <v>4489</v>
      </c>
      <c r="K12" s="199">
        <v>3656</v>
      </c>
      <c r="L12" s="199">
        <v>3445</v>
      </c>
      <c r="M12" s="199">
        <v>3498</v>
      </c>
      <c r="N12" s="200">
        <f t="shared" si="0"/>
        <v>-0.67204200262516411</v>
      </c>
      <c r="O12" s="200">
        <f t="shared" si="1"/>
        <v>-0.39668851328044152</v>
      </c>
      <c r="P12" s="200">
        <f t="shared" si="2"/>
        <v>1.538461538461533E-2</v>
      </c>
      <c r="R12" s="72"/>
      <c r="S12" s="72"/>
      <c r="T12" s="72"/>
      <c r="U12" s="72"/>
      <c r="V12" s="73"/>
    </row>
    <row r="13" spans="1:22" ht="15" customHeight="1" x14ac:dyDescent="0.2">
      <c r="A13" s="78" t="s">
        <v>29</v>
      </c>
      <c r="B13" s="250" t="s">
        <v>77</v>
      </c>
      <c r="C13" s="201">
        <v>13773</v>
      </c>
      <c r="D13" s="201">
        <v>12404</v>
      </c>
      <c r="E13" s="201">
        <v>10621</v>
      </c>
      <c r="F13" s="201">
        <v>9126</v>
      </c>
      <c r="G13" s="202">
        <v>8016</v>
      </c>
      <c r="H13" s="202">
        <v>6561</v>
      </c>
      <c r="I13" s="202">
        <v>5867</v>
      </c>
      <c r="J13" s="202">
        <v>5121</v>
      </c>
      <c r="K13" s="202">
        <v>4340</v>
      </c>
      <c r="L13" s="202">
        <v>4030</v>
      </c>
      <c r="M13" s="202">
        <v>4046</v>
      </c>
      <c r="N13" s="203">
        <f t="shared" si="0"/>
        <v>-0.70623684019458355</v>
      </c>
      <c r="O13" s="203">
        <f t="shared" si="1"/>
        <v>-0.38332571254381953</v>
      </c>
      <c r="P13" s="203">
        <f t="shared" si="2"/>
        <v>3.9702233250620278E-3</v>
      </c>
      <c r="R13" s="72"/>
      <c r="S13" s="72"/>
      <c r="T13" s="72"/>
      <c r="U13" s="72"/>
      <c r="V13" s="73"/>
    </row>
    <row r="14" spans="1:22" ht="15" customHeight="1" x14ac:dyDescent="0.2">
      <c r="A14" s="75" t="s">
        <v>29</v>
      </c>
      <c r="B14" s="248" t="s">
        <v>78</v>
      </c>
      <c r="C14" s="115">
        <f>SUM(C6:C10)</f>
        <v>9179</v>
      </c>
      <c r="D14" s="115">
        <f t="shared" ref="D14:M14" si="3">SUM(D6:D10)</f>
        <v>8630</v>
      </c>
      <c r="E14" s="115">
        <f t="shared" si="3"/>
        <v>7792</v>
      </c>
      <c r="F14" s="115">
        <f t="shared" si="3"/>
        <v>6693</v>
      </c>
      <c r="G14" s="115">
        <f t="shared" si="3"/>
        <v>7589</v>
      </c>
      <c r="H14" s="115">
        <f t="shared" si="3"/>
        <v>6171</v>
      </c>
      <c r="I14" s="115">
        <f t="shared" si="3"/>
        <v>5516</v>
      </c>
      <c r="J14" s="115">
        <f t="shared" si="3"/>
        <v>3758</v>
      </c>
      <c r="K14" s="115">
        <f t="shared" si="3"/>
        <v>3349</v>
      </c>
      <c r="L14" s="115">
        <f t="shared" si="3"/>
        <v>3559</v>
      </c>
      <c r="M14" s="115">
        <f t="shared" si="3"/>
        <v>3403</v>
      </c>
      <c r="N14" s="123">
        <f t="shared" si="0"/>
        <v>-0.62926244688963939</v>
      </c>
      <c r="O14" s="123">
        <f t="shared" si="1"/>
        <v>-0.44854966780100469</v>
      </c>
      <c r="P14" s="123">
        <f t="shared" si="2"/>
        <v>-4.3832537229558821E-2</v>
      </c>
    </row>
    <row r="15" spans="1:22" ht="15" customHeight="1" x14ac:dyDescent="0.2">
      <c r="A15" s="242" t="s">
        <v>29</v>
      </c>
      <c r="B15" s="251" t="s">
        <v>79</v>
      </c>
      <c r="C15" s="243">
        <f>SUM(C11:C13)</f>
        <v>32390</v>
      </c>
      <c r="D15" s="243">
        <f t="shared" ref="D15:M15" si="4">SUM(D11:D13)</f>
        <v>29316</v>
      </c>
      <c r="E15" s="243">
        <f t="shared" si="4"/>
        <v>25157</v>
      </c>
      <c r="F15" s="243">
        <f t="shared" si="4"/>
        <v>21659</v>
      </c>
      <c r="G15" s="243">
        <f t="shared" si="4"/>
        <v>20473</v>
      </c>
      <c r="H15" s="243">
        <f t="shared" si="4"/>
        <v>17184</v>
      </c>
      <c r="I15" s="243">
        <f t="shared" si="4"/>
        <v>15489</v>
      </c>
      <c r="J15" s="243">
        <f t="shared" si="4"/>
        <v>13016</v>
      </c>
      <c r="K15" s="243">
        <f t="shared" si="4"/>
        <v>10928</v>
      </c>
      <c r="L15" s="243">
        <f t="shared" si="4"/>
        <v>10184</v>
      </c>
      <c r="M15" s="243">
        <f t="shared" si="4"/>
        <v>10283</v>
      </c>
      <c r="N15" s="244">
        <f t="shared" si="0"/>
        <v>-0.68252547082432846</v>
      </c>
      <c r="O15" s="244">
        <f t="shared" si="1"/>
        <v>-0.40159450651769091</v>
      </c>
      <c r="P15" s="244">
        <f t="shared" si="2"/>
        <v>9.7211311861744587E-3</v>
      </c>
    </row>
    <row r="16" spans="1:22" ht="15" customHeight="1" x14ac:dyDescent="0.2">
      <c r="A16" s="245" t="s">
        <v>37</v>
      </c>
      <c r="B16" s="252" t="s">
        <v>38</v>
      </c>
      <c r="C16" s="130">
        <v>41569</v>
      </c>
      <c r="D16" s="130">
        <v>37946</v>
      </c>
      <c r="E16" s="130">
        <v>32949</v>
      </c>
      <c r="F16" s="130">
        <v>28352</v>
      </c>
      <c r="G16" s="246">
        <v>28062</v>
      </c>
      <c r="H16" s="246">
        <v>23355</v>
      </c>
      <c r="I16" s="246">
        <v>21005</v>
      </c>
      <c r="J16" s="246">
        <v>16774</v>
      </c>
      <c r="K16" s="246">
        <v>14277</v>
      </c>
      <c r="L16" s="246">
        <v>13743</v>
      </c>
      <c r="M16" s="246">
        <f>SUM(M14:M15)</f>
        <v>13686</v>
      </c>
      <c r="N16" s="247">
        <f t="shared" si="0"/>
        <v>-0.67076427145228412</v>
      </c>
      <c r="O16" s="247">
        <f t="shared" si="1"/>
        <v>-0.41400128452151574</v>
      </c>
      <c r="P16" s="247">
        <f>M16/L16-1</f>
        <v>-4.1475660336171005E-3</v>
      </c>
    </row>
    <row r="17" spans="1:18" ht="15" customHeight="1" x14ac:dyDescent="0.2">
      <c r="A17" s="70" t="s">
        <v>80</v>
      </c>
      <c r="B17" s="248">
        <v>10</v>
      </c>
      <c r="C17" s="76">
        <f t="shared" ref="C17:L17" si="5">C6/C$16</f>
        <v>2.7905410281700307E-3</v>
      </c>
      <c r="D17" s="76">
        <f t="shared" si="5"/>
        <v>2.4508512096136615E-3</v>
      </c>
      <c r="E17" s="76">
        <f t="shared" si="5"/>
        <v>2.0941454975871802E-3</v>
      </c>
      <c r="F17" s="76">
        <f t="shared" si="5"/>
        <v>2.1867945823927765E-3</v>
      </c>
      <c r="G17" s="76">
        <f t="shared" si="5"/>
        <v>3.5635378804076689E-3</v>
      </c>
      <c r="H17" s="76">
        <f t="shared" si="5"/>
        <v>2.098051809034468E-3</v>
      </c>
      <c r="I17" s="76">
        <f t="shared" si="5"/>
        <v>1.9995239228755056E-3</v>
      </c>
      <c r="J17" s="76">
        <f t="shared" si="5"/>
        <v>1.0134732323834506E-3</v>
      </c>
      <c r="K17" s="76">
        <f t="shared" si="5"/>
        <v>1.1907263430692722E-3</v>
      </c>
      <c r="L17" s="76">
        <f t="shared" si="5"/>
        <v>1.9646365422396855E-3</v>
      </c>
      <c r="M17" s="76">
        <f t="shared" ref="M17:M26" si="6">M6/M$16</f>
        <v>1.7536168347216134E-3</v>
      </c>
      <c r="N17" s="77">
        <f>SUM(M17-C17)*100</f>
        <v>-0.10369241934484173</v>
      </c>
      <c r="O17" s="77">
        <f>SUM(M17-H17)*100</f>
        <v>-3.4443497431285455E-2</v>
      </c>
      <c r="P17" s="77">
        <f>SUM(M17-L17)*100</f>
        <v>-2.1101970751807211E-2</v>
      </c>
    </row>
    <row r="18" spans="1:18" ht="15" customHeight="1" x14ac:dyDescent="0.2">
      <c r="A18" s="70" t="s">
        <v>80</v>
      </c>
      <c r="B18" s="253">
        <v>11</v>
      </c>
      <c r="C18" s="76">
        <f t="shared" ref="C18:L18" si="7">C7/C$16</f>
        <v>1.019990858572494E-2</v>
      </c>
      <c r="D18" s="76">
        <f t="shared" si="7"/>
        <v>1.0145996943024298E-2</v>
      </c>
      <c r="E18" s="76">
        <f t="shared" si="7"/>
        <v>8.831831011563325E-3</v>
      </c>
      <c r="F18" s="76">
        <f t="shared" si="7"/>
        <v>7.9712189616252815E-3</v>
      </c>
      <c r="G18" s="76">
        <f t="shared" si="7"/>
        <v>1.322072553631245E-2</v>
      </c>
      <c r="H18" s="76">
        <f t="shared" si="7"/>
        <v>9.548276600299721E-3</v>
      </c>
      <c r="I18" s="76">
        <f t="shared" si="7"/>
        <v>8.6169959533444421E-3</v>
      </c>
      <c r="J18" s="76">
        <f t="shared" si="7"/>
        <v>6.7366161917252892E-3</v>
      </c>
      <c r="K18" s="76">
        <f t="shared" si="7"/>
        <v>7.8447853190446171E-3</v>
      </c>
      <c r="L18" s="76">
        <f t="shared" si="7"/>
        <v>8.5861893327512182E-3</v>
      </c>
      <c r="M18" s="76">
        <f t="shared" si="6"/>
        <v>7.4528715475668562E-3</v>
      </c>
      <c r="N18" s="77">
        <f t="shared" ref="N18:N26" si="8">SUM(M18-C18)*100</f>
        <v>-0.27470370381580833</v>
      </c>
      <c r="O18" s="77">
        <f t="shared" ref="O18:O25" si="9">SUM(M18-H18)*100</f>
        <v>-0.20954050527328649</v>
      </c>
      <c r="P18" s="77">
        <f t="shared" ref="P18:P26" si="10">SUM(M18-L18)*100</f>
        <v>-0.1133317785184362</v>
      </c>
      <c r="R18" s="72"/>
    </row>
    <row r="19" spans="1:18" ht="15" customHeight="1" x14ac:dyDescent="0.2">
      <c r="A19" s="70" t="s">
        <v>80</v>
      </c>
      <c r="B19" s="253">
        <v>12</v>
      </c>
      <c r="C19" s="76">
        <f t="shared" ref="C19:L19" si="11">C8/C$16</f>
        <v>2.6510139767615289E-2</v>
      </c>
      <c r="D19" s="76">
        <f t="shared" si="11"/>
        <v>2.7196542455067727E-2</v>
      </c>
      <c r="E19" s="76">
        <f t="shared" si="11"/>
        <v>2.9378736835715805E-2</v>
      </c>
      <c r="F19" s="76">
        <f t="shared" si="11"/>
        <v>2.8639954853273138E-2</v>
      </c>
      <c r="G19" s="76">
        <f t="shared" si="11"/>
        <v>3.5065212743211463E-2</v>
      </c>
      <c r="H19" s="76">
        <f t="shared" si="11"/>
        <v>3.3654463712267178E-2</v>
      </c>
      <c r="I19" s="76">
        <f t="shared" si="11"/>
        <v>3.2135205903356341E-2</v>
      </c>
      <c r="J19" s="76">
        <f t="shared" si="11"/>
        <v>2.4621437939668533E-2</v>
      </c>
      <c r="K19" s="76">
        <f t="shared" si="11"/>
        <v>2.8437346781536737E-2</v>
      </c>
      <c r="L19" s="76">
        <f t="shared" si="11"/>
        <v>3.1579713308593466E-2</v>
      </c>
      <c r="M19" s="76">
        <f t="shared" si="6"/>
        <v>2.9226947245360221E-2</v>
      </c>
      <c r="N19" s="77">
        <f t="shared" si="8"/>
        <v>0.27168074777449319</v>
      </c>
      <c r="O19" s="77">
        <f t="shared" si="9"/>
        <v>-0.44275164669069567</v>
      </c>
      <c r="P19" s="77">
        <f t="shared" si="10"/>
        <v>-0.23527660632332442</v>
      </c>
    </row>
    <row r="20" spans="1:18" ht="15" customHeight="1" x14ac:dyDescent="0.2">
      <c r="A20" s="70" t="s">
        <v>80</v>
      </c>
      <c r="B20" s="253">
        <v>13</v>
      </c>
      <c r="C20" s="76">
        <f t="shared" ref="C20:L20" si="12">C9/C$16</f>
        <v>6.3340470061824916E-2</v>
      </c>
      <c r="D20" s="76">
        <f t="shared" si="12"/>
        <v>6.488167395772941E-2</v>
      </c>
      <c r="E20" s="76">
        <f t="shared" si="12"/>
        <v>6.7194755531275602E-2</v>
      </c>
      <c r="F20" s="76">
        <f t="shared" si="12"/>
        <v>6.8072799097065456E-2</v>
      </c>
      <c r="G20" s="76">
        <f t="shared" si="12"/>
        <v>7.8718551778205401E-2</v>
      </c>
      <c r="H20" s="76">
        <f t="shared" si="12"/>
        <v>7.6086491115392854E-2</v>
      </c>
      <c r="I20" s="76">
        <f t="shared" si="12"/>
        <v>7.8314686979290643E-2</v>
      </c>
      <c r="J20" s="76">
        <f t="shared" si="12"/>
        <v>6.1344938595445334E-2</v>
      </c>
      <c r="K20" s="76">
        <f t="shared" si="12"/>
        <v>6.976255515864678E-2</v>
      </c>
      <c r="L20" s="76">
        <f t="shared" si="12"/>
        <v>7.5092774503383544E-2</v>
      </c>
      <c r="M20" s="76">
        <f t="shared" si="6"/>
        <v>7.4309513371328365E-2</v>
      </c>
      <c r="N20" s="77">
        <f t="shared" si="8"/>
        <v>1.0969043309503448</v>
      </c>
      <c r="O20" s="77">
        <f t="shared" si="9"/>
        <v>-0.17769777440644896</v>
      </c>
      <c r="P20" s="77">
        <f t="shared" si="10"/>
        <v>-7.8326113205517967E-2</v>
      </c>
    </row>
    <row r="21" spans="1:18" ht="15" customHeight="1" x14ac:dyDescent="0.2">
      <c r="A21" s="70" t="s">
        <v>80</v>
      </c>
      <c r="B21" s="253">
        <v>14</v>
      </c>
      <c r="C21" s="76">
        <f t="shared" ref="C21:L21" si="13">C10/C$16</f>
        <v>0.11797252760470543</v>
      </c>
      <c r="D21" s="76">
        <f t="shared" si="13"/>
        <v>0.12275338639118748</v>
      </c>
      <c r="E21" s="76">
        <f t="shared" si="13"/>
        <v>0.12898722267747123</v>
      </c>
      <c r="F21" s="76">
        <f t="shared" si="13"/>
        <v>0.12919723476297967</v>
      </c>
      <c r="G21" s="76">
        <f t="shared" si="13"/>
        <v>0.139868861806001</v>
      </c>
      <c r="H21" s="76">
        <f t="shared" si="13"/>
        <v>0.14283879254977522</v>
      </c>
      <c r="I21" s="76">
        <f t="shared" si="13"/>
        <v>0.14153772911211615</v>
      </c>
      <c r="J21" s="76">
        <f t="shared" si="13"/>
        <v>0.13032073447001311</v>
      </c>
      <c r="K21" s="76">
        <f t="shared" si="13"/>
        <v>0.12733767598234924</v>
      </c>
      <c r="L21" s="76">
        <f t="shared" si="13"/>
        <v>0.14174488830677437</v>
      </c>
      <c r="M21" s="76">
        <f t="shared" si="6"/>
        <v>0.13590530469092504</v>
      </c>
      <c r="N21" s="77">
        <f t="shared" si="8"/>
        <v>1.7932777086219611</v>
      </c>
      <c r="O21" s="77">
        <f t="shared" si="9"/>
        <v>-0.69334878588501736</v>
      </c>
      <c r="P21" s="77">
        <f t="shared" si="10"/>
        <v>-0.58395836158493253</v>
      </c>
    </row>
    <row r="22" spans="1:18" ht="15" customHeight="1" x14ac:dyDescent="0.2">
      <c r="A22" s="70" t="s">
        <v>80</v>
      </c>
      <c r="B22" s="253">
        <v>15</v>
      </c>
      <c r="C22" s="76">
        <f t="shared" ref="C22:L22" si="14">C11/C$16</f>
        <v>0.19127234237051649</v>
      </c>
      <c r="D22" s="76">
        <f t="shared" si="14"/>
        <v>0.19087650872292206</v>
      </c>
      <c r="E22" s="76">
        <f t="shared" si="14"/>
        <v>0.19250963610428237</v>
      </c>
      <c r="F22" s="76">
        <f t="shared" si="14"/>
        <v>0.1935665914221219</v>
      </c>
      <c r="G22" s="76">
        <f t="shared" si="14"/>
        <v>0.19488988667949542</v>
      </c>
      <c r="H22" s="76">
        <f t="shared" si="14"/>
        <v>0.20659387711410832</v>
      </c>
      <c r="I22" s="76">
        <f t="shared" si="14"/>
        <v>0.20623661033087359</v>
      </c>
      <c r="J22" s="76">
        <f t="shared" si="14"/>
        <v>0.20305234291164898</v>
      </c>
      <c r="K22" s="76">
        <f t="shared" si="14"/>
        <v>0.205365272816418</v>
      </c>
      <c r="L22" s="76">
        <f t="shared" si="14"/>
        <v>0.1971185330713818</v>
      </c>
      <c r="M22" s="76">
        <f t="shared" si="6"/>
        <v>0.20013152126260411</v>
      </c>
      <c r="N22" s="77">
        <f t="shared" si="8"/>
        <v>0.88591788920876213</v>
      </c>
      <c r="O22" s="77">
        <f t="shared" si="9"/>
        <v>-0.64623558515042034</v>
      </c>
      <c r="P22" s="77">
        <f t="shared" si="10"/>
        <v>0.301298819122231</v>
      </c>
    </row>
    <row r="23" spans="1:18" ht="15" customHeight="1" x14ac:dyDescent="0.2">
      <c r="A23" s="70" t="s">
        <v>80</v>
      </c>
      <c r="B23" s="253">
        <v>16</v>
      </c>
      <c r="C23" s="76">
        <f t="shared" ref="C23:L23" si="15">C12/C$16</f>
        <v>0.25658543626259955</v>
      </c>
      <c r="D23" s="76">
        <f t="shared" si="15"/>
        <v>0.25480946608338167</v>
      </c>
      <c r="E23" s="76">
        <f t="shared" si="15"/>
        <v>0.24865701538741691</v>
      </c>
      <c r="F23" s="76">
        <f t="shared" si="15"/>
        <v>0.24848335214446954</v>
      </c>
      <c r="G23" s="76">
        <f t="shared" si="15"/>
        <v>0.2490200270828879</v>
      </c>
      <c r="H23" s="76">
        <f t="shared" si="15"/>
        <v>0.24825519160779277</v>
      </c>
      <c r="I23" s="76">
        <f t="shared" si="15"/>
        <v>0.2518447988574149</v>
      </c>
      <c r="J23" s="76">
        <f t="shared" si="15"/>
        <v>0.26761654942172408</v>
      </c>
      <c r="K23" s="76">
        <f t="shared" si="15"/>
        <v>0.25607620648595641</v>
      </c>
      <c r="L23" s="76">
        <f t="shared" si="15"/>
        <v>0.25067306992650806</v>
      </c>
      <c r="M23" s="76">
        <f t="shared" si="6"/>
        <v>0.25558965366067515</v>
      </c>
      <c r="N23" s="77">
        <f t="shared" si="8"/>
        <v>-9.9578260192439982E-2</v>
      </c>
      <c r="O23" s="77">
        <f t="shared" si="9"/>
        <v>0.7334462052882379</v>
      </c>
      <c r="P23" s="77">
        <f t="shared" si="10"/>
        <v>0.49165837341670904</v>
      </c>
    </row>
    <row r="24" spans="1:18" ht="15" customHeight="1" x14ac:dyDescent="0.2">
      <c r="A24" s="78" t="s">
        <v>80</v>
      </c>
      <c r="B24" s="253" t="s">
        <v>77</v>
      </c>
      <c r="C24" s="76">
        <f t="shared" ref="C24:L24" si="16">C13/C$16</f>
        <v>0.33132863431884335</v>
      </c>
      <c r="D24" s="76">
        <f t="shared" si="16"/>
        <v>0.32688557423707376</v>
      </c>
      <c r="E24" s="76">
        <f t="shared" si="16"/>
        <v>0.32234665695468756</v>
      </c>
      <c r="F24" s="76">
        <f t="shared" si="16"/>
        <v>0.32188205417607224</v>
      </c>
      <c r="G24" s="76">
        <f t="shared" si="16"/>
        <v>0.2856531964934787</v>
      </c>
      <c r="H24" s="76">
        <f t="shared" si="16"/>
        <v>0.28092485549132951</v>
      </c>
      <c r="I24" s="76">
        <f t="shared" si="16"/>
        <v>0.27931444894072838</v>
      </c>
      <c r="J24" s="76">
        <f t="shared" si="16"/>
        <v>0.30529390723739119</v>
      </c>
      <c r="K24" s="76">
        <f t="shared" si="16"/>
        <v>0.30398543111297893</v>
      </c>
      <c r="L24" s="76">
        <f t="shared" si="16"/>
        <v>0.2932401950083679</v>
      </c>
      <c r="M24" s="76">
        <f t="shared" si="6"/>
        <v>0.29563057138681864</v>
      </c>
      <c r="N24" s="77">
        <f t="shared" si="8"/>
        <v>-3.569806293202471</v>
      </c>
      <c r="O24" s="77">
        <f t="shared" si="9"/>
        <v>1.4705715895489135</v>
      </c>
      <c r="P24" s="77">
        <f t="shared" si="10"/>
        <v>0.23903763784507426</v>
      </c>
    </row>
    <row r="25" spans="1:18" ht="15" customHeight="1" x14ac:dyDescent="0.2">
      <c r="A25" s="75" t="s">
        <v>80</v>
      </c>
      <c r="B25" s="248" t="s">
        <v>78</v>
      </c>
      <c r="C25" s="79">
        <f t="shared" ref="C25:L25" si="17">C14/C$16</f>
        <v>0.2208135870480406</v>
      </c>
      <c r="D25" s="79">
        <f t="shared" si="17"/>
        <v>0.22742845095662256</v>
      </c>
      <c r="E25" s="79">
        <f t="shared" si="17"/>
        <v>0.23648669155361315</v>
      </c>
      <c r="F25" s="79">
        <f t="shared" si="17"/>
        <v>0.23606800225733635</v>
      </c>
      <c r="G25" s="79">
        <f t="shared" si="17"/>
        <v>0.27043688974413799</v>
      </c>
      <c r="H25" s="79">
        <f t="shared" si="17"/>
        <v>0.26422607578676943</v>
      </c>
      <c r="I25" s="79">
        <f t="shared" si="17"/>
        <v>0.26260414187098308</v>
      </c>
      <c r="J25" s="79">
        <f t="shared" si="17"/>
        <v>0.22403720042923572</v>
      </c>
      <c r="K25" s="79">
        <f t="shared" si="17"/>
        <v>0.23457308958464662</v>
      </c>
      <c r="L25" s="79">
        <f t="shared" si="17"/>
        <v>0.25896820199374226</v>
      </c>
      <c r="M25" s="79">
        <f t="shared" si="6"/>
        <v>0.24864825368990209</v>
      </c>
      <c r="N25" s="80">
        <f t="shared" si="8"/>
        <v>2.783466664186149</v>
      </c>
      <c r="O25" s="80">
        <f t="shared" si="9"/>
        <v>-1.5577822096867338</v>
      </c>
      <c r="P25" s="80">
        <f t="shared" si="10"/>
        <v>-1.0319948303840172</v>
      </c>
    </row>
    <row r="26" spans="1:18" ht="15" customHeight="1" x14ac:dyDescent="0.2">
      <c r="A26" s="78" t="s">
        <v>80</v>
      </c>
      <c r="B26" s="250" t="s">
        <v>79</v>
      </c>
      <c r="C26" s="240">
        <f t="shared" ref="C26:L26" si="18">C15/C$16</f>
        <v>0.77918641295195934</v>
      </c>
      <c r="D26" s="240">
        <f t="shared" si="18"/>
        <v>0.77257154904337744</v>
      </c>
      <c r="E26" s="240">
        <f t="shared" si="18"/>
        <v>0.76351330844638687</v>
      </c>
      <c r="F26" s="240">
        <f t="shared" si="18"/>
        <v>0.76393199774266363</v>
      </c>
      <c r="G26" s="240">
        <f t="shared" si="18"/>
        <v>0.72956311025586207</v>
      </c>
      <c r="H26" s="240">
        <f t="shared" si="18"/>
        <v>0.73577392421323062</v>
      </c>
      <c r="I26" s="240">
        <f t="shared" si="18"/>
        <v>0.73739585812901687</v>
      </c>
      <c r="J26" s="240">
        <f t="shared" si="18"/>
        <v>0.77596279957076431</v>
      </c>
      <c r="K26" s="240">
        <f t="shared" si="18"/>
        <v>0.76542691041535338</v>
      </c>
      <c r="L26" s="240">
        <f t="shared" si="18"/>
        <v>0.74103179800625774</v>
      </c>
      <c r="M26" s="240">
        <f t="shared" si="6"/>
        <v>0.75135174631009793</v>
      </c>
      <c r="N26" s="241">
        <f t="shared" si="8"/>
        <v>-2.7834666641861405</v>
      </c>
      <c r="O26" s="241">
        <f>SUM(M26-H26)*100</f>
        <v>1.5577822096867311</v>
      </c>
      <c r="P26" s="241">
        <f t="shared" si="10"/>
        <v>1.0319948303840198</v>
      </c>
    </row>
    <row r="29" spans="1:18" ht="16.350000000000001" customHeight="1" x14ac:dyDescent="0.2">
      <c r="A29" s="64"/>
      <c r="B29" s="64"/>
      <c r="C29" s="72"/>
      <c r="D29" s="72"/>
      <c r="E29" s="72"/>
      <c r="F29" s="72"/>
      <c r="G29" s="72"/>
      <c r="H29" s="72"/>
    </row>
    <row r="30" spans="1:18" ht="16.350000000000001" customHeight="1" x14ac:dyDescent="0.2"/>
  </sheetData>
  <phoneticPr fontId="27" type="noConversion"/>
  <pageMargins left="0.75" right="0.75" top="1" bottom="1" header="0.5" footer="0.5"/>
  <pageSetup paperSize="9" orientation="landscape" r:id="rId1"/>
  <headerFooter alignWithMargins="0"/>
  <ignoredErrors>
    <ignoredError sqref="B14 B25" twoDigitTextYear="1"/>
    <ignoredError sqref="C14:M1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A09DB-D557-4ED6-B1B9-E209F1A479B3}">
  <dimension ref="A1:L11"/>
  <sheetViews>
    <sheetView workbookViewId="0"/>
  </sheetViews>
  <sheetFormatPr defaultRowHeight="15" x14ac:dyDescent="0.25"/>
  <cols>
    <col min="1" max="1" width="20.42578125" customWidth="1"/>
    <col min="2" max="12" width="10.85546875" customWidth="1"/>
  </cols>
  <sheetData>
    <row r="1" spans="1:12" ht="15.75" x14ac:dyDescent="0.25">
      <c r="A1" s="13" t="s">
        <v>109</v>
      </c>
      <c r="B1" s="85"/>
      <c r="C1" s="85"/>
      <c r="D1" s="85"/>
      <c r="E1" s="85"/>
      <c r="F1" s="86"/>
      <c r="G1" s="86"/>
      <c r="H1" s="86"/>
      <c r="I1" s="86"/>
      <c r="J1" s="86"/>
      <c r="K1" s="86"/>
      <c r="L1" s="86"/>
    </row>
    <row r="2" spans="1:12" x14ac:dyDescent="0.25">
      <c r="A2" s="87" t="s">
        <v>22</v>
      </c>
      <c r="B2" s="88"/>
      <c r="C2" s="85"/>
      <c r="D2" s="85"/>
      <c r="E2" s="85"/>
      <c r="F2" s="86"/>
      <c r="G2" s="86"/>
      <c r="H2" s="86"/>
      <c r="I2" s="86"/>
      <c r="J2" s="86"/>
      <c r="K2" s="86"/>
      <c r="L2" s="86"/>
    </row>
    <row r="3" spans="1:12" ht="33.75" customHeight="1" x14ac:dyDescent="0.25">
      <c r="A3" s="18" t="s">
        <v>101</v>
      </c>
      <c r="B3" s="89" t="s">
        <v>70</v>
      </c>
      <c r="C3" s="89" t="s">
        <v>71</v>
      </c>
      <c r="D3" s="89" t="s">
        <v>72</v>
      </c>
      <c r="E3" s="89" t="s">
        <v>73</v>
      </c>
      <c r="F3" s="89" t="s">
        <v>74</v>
      </c>
      <c r="G3" s="89" t="s">
        <v>75</v>
      </c>
      <c r="H3" s="89" t="s">
        <v>76</v>
      </c>
      <c r="I3" s="189" t="s">
        <v>77</v>
      </c>
      <c r="J3" s="190" t="s">
        <v>81</v>
      </c>
      <c r="K3" s="189" t="s">
        <v>82</v>
      </c>
      <c r="L3" s="195" t="s">
        <v>38</v>
      </c>
    </row>
    <row r="4" spans="1:12" x14ac:dyDescent="0.25">
      <c r="A4" s="92" t="s">
        <v>30</v>
      </c>
      <c r="B4" s="21">
        <v>1</v>
      </c>
      <c r="C4" s="21">
        <v>3</v>
      </c>
      <c r="D4" s="93">
        <v>11</v>
      </c>
      <c r="E4" s="93">
        <v>23</v>
      </c>
      <c r="F4" s="93">
        <v>75</v>
      </c>
      <c r="G4" s="93">
        <v>126</v>
      </c>
      <c r="H4" s="93">
        <v>175</v>
      </c>
      <c r="I4" s="213">
        <v>273</v>
      </c>
      <c r="J4" s="214">
        <f t="shared" ref="J4:J11" si="0">SUM(B4:F4)</f>
        <v>113</v>
      </c>
      <c r="K4" s="207">
        <f t="shared" ref="K4:K11" si="1">SUM(G4:I4)</f>
        <v>574</v>
      </c>
      <c r="L4" s="208">
        <f>SUM(ChildrenCautionedSentenced_Age_EthnicGrp2[[#This Row],[10]:[Aged
15 to 17+]])/2</f>
        <v>687</v>
      </c>
    </row>
    <row r="5" spans="1:12" x14ac:dyDescent="0.25">
      <c r="A5" s="92" t="s">
        <v>31</v>
      </c>
      <c r="B5" s="93">
        <v>0</v>
      </c>
      <c r="C5" s="93">
        <v>6</v>
      </c>
      <c r="D5" s="93">
        <v>20</v>
      </c>
      <c r="E5" s="93">
        <v>58</v>
      </c>
      <c r="F5" s="93">
        <v>169</v>
      </c>
      <c r="G5" s="93">
        <v>297</v>
      </c>
      <c r="H5" s="93">
        <v>451</v>
      </c>
      <c r="I5" s="213">
        <v>457</v>
      </c>
      <c r="J5" s="214">
        <f t="shared" si="0"/>
        <v>253</v>
      </c>
      <c r="K5" s="207">
        <f t="shared" si="1"/>
        <v>1205</v>
      </c>
      <c r="L5" s="208">
        <f>SUM(ChildrenCautionedSentenced_Age_EthnicGrp2[[#This Row],[10]:[Aged
15 to 17+]])/2</f>
        <v>1458</v>
      </c>
    </row>
    <row r="6" spans="1:12" x14ac:dyDescent="0.25">
      <c r="A6" s="92" t="s">
        <v>32</v>
      </c>
      <c r="B6" s="93">
        <v>1</v>
      </c>
      <c r="C6" s="93">
        <v>7</v>
      </c>
      <c r="D6" s="93">
        <v>36</v>
      </c>
      <c r="E6" s="93">
        <v>88</v>
      </c>
      <c r="F6" s="93">
        <v>196</v>
      </c>
      <c r="G6" s="93">
        <v>316</v>
      </c>
      <c r="H6" s="93">
        <v>359</v>
      </c>
      <c r="I6" s="213">
        <v>351</v>
      </c>
      <c r="J6" s="214">
        <f t="shared" si="0"/>
        <v>328</v>
      </c>
      <c r="K6" s="207">
        <f t="shared" si="1"/>
        <v>1026</v>
      </c>
      <c r="L6" s="208">
        <f>SUM(ChildrenCautionedSentenced_Age_EthnicGrp2[[#This Row],[10]:[Aged
15 to 17+]])/2</f>
        <v>1354</v>
      </c>
    </row>
    <row r="7" spans="1:12" x14ac:dyDescent="0.25">
      <c r="A7" s="94" t="s">
        <v>33</v>
      </c>
      <c r="B7" s="93">
        <v>0</v>
      </c>
      <c r="C7" s="93">
        <v>4</v>
      </c>
      <c r="D7" s="93">
        <v>8</v>
      </c>
      <c r="E7" s="93">
        <v>14</v>
      </c>
      <c r="F7" s="93">
        <v>31</v>
      </c>
      <c r="G7" s="93">
        <v>48</v>
      </c>
      <c r="H7" s="93">
        <v>72</v>
      </c>
      <c r="I7" s="213">
        <v>84</v>
      </c>
      <c r="J7" s="215">
        <f t="shared" si="0"/>
        <v>57</v>
      </c>
      <c r="K7" s="209">
        <f t="shared" si="1"/>
        <v>204</v>
      </c>
      <c r="L7" s="210">
        <f>SUM(ChildrenCautionedSentenced_Age_EthnicGrp2[[#This Row],[10]:[Aged
15 to 17+]])/2</f>
        <v>261</v>
      </c>
    </row>
    <row r="8" spans="1:12" x14ac:dyDescent="0.25">
      <c r="A8" s="29" t="s">
        <v>34</v>
      </c>
      <c r="B8" s="95">
        <f>SUM(B4:B7)</f>
        <v>2</v>
      </c>
      <c r="C8" s="95">
        <f t="shared" ref="C8:I8" si="2">SUM(C4:C7)</f>
        <v>20</v>
      </c>
      <c r="D8" s="95">
        <f t="shared" si="2"/>
        <v>75</v>
      </c>
      <c r="E8" s="95">
        <f t="shared" si="2"/>
        <v>183</v>
      </c>
      <c r="F8" s="95">
        <f t="shared" si="2"/>
        <v>471</v>
      </c>
      <c r="G8" s="95">
        <f t="shared" si="2"/>
        <v>787</v>
      </c>
      <c r="H8" s="95">
        <f t="shared" si="2"/>
        <v>1057</v>
      </c>
      <c r="I8" s="216">
        <f t="shared" si="2"/>
        <v>1165</v>
      </c>
      <c r="J8" s="215">
        <f t="shared" si="0"/>
        <v>751</v>
      </c>
      <c r="K8" s="209">
        <f t="shared" si="1"/>
        <v>3009</v>
      </c>
      <c r="L8" s="210">
        <f>SUM(ChildrenCautionedSentenced_Age_EthnicGrp2[[#This Row],[10]:[Aged
15 to 17+]])/2</f>
        <v>3760</v>
      </c>
    </row>
    <row r="9" spans="1:12" x14ac:dyDescent="0.25">
      <c r="A9" s="92" t="s">
        <v>35</v>
      </c>
      <c r="B9" s="93">
        <v>21</v>
      </c>
      <c r="C9" s="93">
        <v>82</v>
      </c>
      <c r="D9" s="93">
        <v>321</v>
      </c>
      <c r="E9" s="93">
        <v>815</v>
      </c>
      <c r="F9" s="93">
        <v>1358</v>
      </c>
      <c r="G9" s="93">
        <v>1909</v>
      </c>
      <c r="H9" s="93">
        <v>2361</v>
      </c>
      <c r="I9" s="213">
        <v>2738</v>
      </c>
      <c r="J9" s="214">
        <f t="shared" si="0"/>
        <v>2597</v>
      </c>
      <c r="K9" s="207">
        <f t="shared" si="1"/>
        <v>7008</v>
      </c>
      <c r="L9" s="208">
        <f>SUM(ChildrenCautionedSentenced_Age_EthnicGrp2[[#This Row],[10]:[Aged
15 to 17+]])/2</f>
        <v>9605</v>
      </c>
    </row>
    <row r="10" spans="1:12" x14ac:dyDescent="0.25">
      <c r="A10" s="94" t="s">
        <v>36</v>
      </c>
      <c r="B10" s="204">
        <v>1</v>
      </c>
      <c r="C10" s="204">
        <v>0</v>
      </c>
      <c r="D10" s="204">
        <v>4</v>
      </c>
      <c r="E10" s="204">
        <v>19</v>
      </c>
      <c r="F10" s="204">
        <v>31</v>
      </c>
      <c r="G10" s="204">
        <v>43</v>
      </c>
      <c r="H10" s="204">
        <v>80</v>
      </c>
      <c r="I10" s="217">
        <v>143</v>
      </c>
      <c r="J10" s="215">
        <f t="shared" si="0"/>
        <v>55</v>
      </c>
      <c r="K10" s="209">
        <f t="shared" si="1"/>
        <v>266</v>
      </c>
      <c r="L10" s="210">
        <f>SUM(ChildrenCautionedSentenced_Age_EthnicGrp2[[#This Row],[10]:[Aged
15 to 17+]])/2</f>
        <v>321</v>
      </c>
    </row>
    <row r="11" spans="1:12" x14ac:dyDescent="0.25">
      <c r="A11" s="205" t="s">
        <v>38</v>
      </c>
      <c r="B11" s="206">
        <f>SUM(B8:B10)</f>
        <v>24</v>
      </c>
      <c r="C11" s="206">
        <f t="shared" ref="C11:I11" si="3">SUM(C8:C10)</f>
        <v>102</v>
      </c>
      <c r="D11" s="206">
        <f t="shared" si="3"/>
        <v>400</v>
      </c>
      <c r="E11" s="206">
        <f t="shared" si="3"/>
        <v>1017</v>
      </c>
      <c r="F11" s="206">
        <f t="shared" si="3"/>
        <v>1860</v>
      </c>
      <c r="G11" s="206">
        <f t="shared" si="3"/>
        <v>2739</v>
      </c>
      <c r="H11" s="206">
        <f t="shared" si="3"/>
        <v>3498</v>
      </c>
      <c r="I11" s="211">
        <f t="shared" si="3"/>
        <v>4046</v>
      </c>
      <c r="J11" s="212">
        <f t="shared" si="0"/>
        <v>3403</v>
      </c>
      <c r="K11" s="211">
        <f t="shared" si="1"/>
        <v>10283</v>
      </c>
      <c r="L11" s="212">
        <f>SUM(ChildrenCautionedSentenced_Age_EthnicGrp2[[#This Row],[10]:[Aged
15 to 17+]])/2</f>
        <v>13686</v>
      </c>
    </row>
  </sheetData>
  <pageMargins left="0.7" right="0.7" top="0.75" bottom="0.75" header="0.3" footer="0.3"/>
  <ignoredErrors>
    <ignoredError sqref="J4:K11" formulaRange="1"/>
  </ignoredErrors>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12"/>
  <sheetViews>
    <sheetView workbookViewId="0"/>
  </sheetViews>
  <sheetFormatPr defaultColWidth="10.85546875" defaultRowHeight="15" customHeight="1" x14ac:dyDescent="0.2"/>
  <cols>
    <col min="1" max="1" width="21.85546875" style="86" customWidth="1"/>
    <col min="2" max="2" width="19.140625" style="86" customWidth="1"/>
    <col min="3" max="11" width="10.85546875" style="86" customWidth="1"/>
    <col min="12" max="240" width="10.85546875" style="86"/>
    <col min="241" max="241" width="12.85546875" style="86" customWidth="1"/>
    <col min="242" max="249" width="10.85546875" style="86"/>
    <col min="250" max="250" width="2.140625" style="86" customWidth="1"/>
    <col min="251" max="252" width="10.85546875" style="86"/>
    <col min="253" max="253" width="2.140625" style="86" customWidth="1"/>
    <col min="254" max="16384" width="10.85546875" style="86"/>
  </cols>
  <sheetData>
    <row r="1" spans="1:11" ht="15" customHeight="1" x14ac:dyDescent="0.2">
      <c r="A1" s="13" t="s">
        <v>83</v>
      </c>
      <c r="B1" s="13"/>
      <c r="C1" s="85"/>
      <c r="D1" s="85"/>
      <c r="E1" s="85"/>
      <c r="F1" s="85"/>
    </row>
    <row r="2" spans="1:11" ht="15" customHeight="1" x14ac:dyDescent="0.2">
      <c r="A2" s="87" t="s">
        <v>84</v>
      </c>
      <c r="B2" s="87"/>
      <c r="C2" s="85"/>
      <c r="D2" s="85"/>
      <c r="E2" s="85"/>
      <c r="F2" s="85"/>
    </row>
    <row r="3" spans="1:11" ht="15" customHeight="1" x14ac:dyDescent="0.2">
      <c r="A3" s="98" t="s">
        <v>85</v>
      </c>
      <c r="B3" s="98"/>
      <c r="C3" s="99"/>
      <c r="D3" s="99"/>
      <c r="E3" s="99"/>
      <c r="F3" s="99"/>
      <c r="G3" s="99"/>
      <c r="H3" s="99"/>
      <c r="I3" s="99"/>
      <c r="J3" s="99"/>
      <c r="K3" s="99"/>
    </row>
    <row r="4" spans="1:11" s="91" customFormat="1" ht="24" customHeight="1" x14ac:dyDescent="0.25">
      <c r="A4" s="100" t="s">
        <v>24</v>
      </c>
      <c r="B4" s="100" t="s">
        <v>66</v>
      </c>
      <c r="C4" s="101" t="s">
        <v>70</v>
      </c>
      <c r="D4" s="101" t="s">
        <v>71</v>
      </c>
      <c r="E4" s="101" t="s">
        <v>72</v>
      </c>
      <c r="F4" s="101" t="s">
        <v>73</v>
      </c>
      <c r="G4" s="101" t="s">
        <v>74</v>
      </c>
      <c r="H4" s="101" t="s">
        <v>75</v>
      </c>
      <c r="I4" s="101" t="s">
        <v>76</v>
      </c>
      <c r="J4" s="101" t="s">
        <v>77</v>
      </c>
      <c r="K4" s="101" t="s">
        <v>38</v>
      </c>
    </row>
    <row r="5" spans="1:11" ht="15" customHeight="1" x14ac:dyDescent="0.2">
      <c r="A5" s="86" t="s">
        <v>29</v>
      </c>
      <c r="B5" s="86" t="s">
        <v>67</v>
      </c>
      <c r="C5" s="21">
        <v>1</v>
      </c>
      <c r="D5" s="21">
        <v>21</v>
      </c>
      <c r="E5" s="21">
        <v>97</v>
      </c>
      <c r="F5" s="21">
        <v>255</v>
      </c>
      <c r="G5" s="21">
        <v>389</v>
      </c>
      <c r="H5" s="21">
        <v>416</v>
      </c>
      <c r="I5" s="21">
        <v>390</v>
      </c>
      <c r="J5" s="21">
        <v>408</v>
      </c>
      <c r="K5" s="102">
        <f>SUM(ChildrenCautionedSentenced_Age_Sex[[#This Row],[10]:[17+]])</f>
        <v>1977</v>
      </c>
    </row>
    <row r="6" spans="1:11" ht="15" customHeight="1" x14ac:dyDescent="0.2">
      <c r="A6" s="86" t="s">
        <v>29</v>
      </c>
      <c r="B6" s="86" t="s">
        <v>68</v>
      </c>
      <c r="C6" s="102">
        <v>22</v>
      </c>
      <c r="D6" s="102">
        <v>81</v>
      </c>
      <c r="E6" s="102">
        <v>296</v>
      </c>
      <c r="F6" s="102">
        <v>745</v>
      </c>
      <c r="G6" s="102">
        <v>1440</v>
      </c>
      <c r="H6" s="102">
        <v>2272</v>
      </c>
      <c r="I6" s="102">
        <v>3048</v>
      </c>
      <c r="J6" s="102">
        <v>3538</v>
      </c>
      <c r="K6" s="102">
        <f>SUM(ChildrenCautionedSentenced_Age_Sex[[#This Row],[10]:[17+]])</f>
        <v>11442</v>
      </c>
    </row>
    <row r="7" spans="1:11" ht="15" customHeight="1" x14ac:dyDescent="0.2">
      <c r="A7" s="170" t="s">
        <v>29</v>
      </c>
      <c r="B7" s="170" t="s">
        <v>36</v>
      </c>
      <c r="C7" s="171">
        <v>1</v>
      </c>
      <c r="D7" s="171">
        <v>0</v>
      </c>
      <c r="E7" s="171">
        <v>7</v>
      </c>
      <c r="F7" s="171">
        <v>17</v>
      </c>
      <c r="G7" s="171">
        <v>31</v>
      </c>
      <c r="H7" s="171">
        <v>51</v>
      </c>
      <c r="I7" s="171">
        <v>60</v>
      </c>
      <c r="J7" s="171">
        <v>100</v>
      </c>
      <c r="K7" s="171">
        <f>SUM(ChildrenCautionedSentenced_Age_Sex[[#This Row],[10]:[17+]])</f>
        <v>267</v>
      </c>
    </row>
    <row r="8" spans="1:11" ht="15" customHeight="1" x14ac:dyDescent="0.2">
      <c r="A8" s="172" t="s">
        <v>37</v>
      </c>
      <c r="B8" s="172" t="s">
        <v>38</v>
      </c>
      <c r="C8" s="173">
        <f t="shared" ref="C8:J8" si="0">SUM(C5:C7)</f>
        <v>24</v>
      </c>
      <c r="D8" s="173">
        <f t="shared" si="0"/>
        <v>102</v>
      </c>
      <c r="E8" s="173">
        <f t="shared" si="0"/>
        <v>400</v>
      </c>
      <c r="F8" s="173">
        <f t="shared" si="0"/>
        <v>1017</v>
      </c>
      <c r="G8" s="173">
        <f t="shared" si="0"/>
        <v>1860</v>
      </c>
      <c r="H8" s="173">
        <f t="shared" si="0"/>
        <v>2739</v>
      </c>
      <c r="I8" s="173">
        <f t="shared" si="0"/>
        <v>3498</v>
      </c>
      <c r="J8" s="173">
        <f t="shared" si="0"/>
        <v>4046</v>
      </c>
      <c r="K8" s="173">
        <f>SUM(ChildrenCautionedSentenced_Age_Sex[[#This Row],[10]:[17+]])</f>
        <v>13686</v>
      </c>
    </row>
    <row r="9" spans="1:11" ht="15" customHeight="1" x14ac:dyDescent="0.2">
      <c r="A9" s="103" t="s">
        <v>105</v>
      </c>
      <c r="B9" s="103" t="s">
        <v>67</v>
      </c>
      <c r="C9" s="104">
        <f t="shared" ref="C9:K9" si="1">C5/SUM(C5:C6)</f>
        <v>4.3478260869565216E-2</v>
      </c>
      <c r="D9" s="104">
        <f t="shared" si="1"/>
        <v>0.20588235294117646</v>
      </c>
      <c r="E9" s="104">
        <f t="shared" si="1"/>
        <v>0.24681933842239187</v>
      </c>
      <c r="F9" s="104">
        <f t="shared" si="1"/>
        <v>0.255</v>
      </c>
      <c r="G9" s="104">
        <f t="shared" si="1"/>
        <v>0.21268452706396937</v>
      </c>
      <c r="H9" s="104">
        <f t="shared" si="1"/>
        <v>0.15476190476190477</v>
      </c>
      <c r="I9" s="104">
        <f t="shared" si="1"/>
        <v>0.11343804537521815</v>
      </c>
      <c r="J9" s="104">
        <f t="shared" si="1"/>
        <v>0.10339584389254941</v>
      </c>
      <c r="K9" s="104">
        <f t="shared" si="1"/>
        <v>0.14732841493404875</v>
      </c>
    </row>
    <row r="10" spans="1:11" ht="15" customHeight="1" x14ac:dyDescent="0.2">
      <c r="A10" s="170" t="s">
        <v>105</v>
      </c>
      <c r="B10" s="170" t="s">
        <v>68</v>
      </c>
      <c r="C10" s="174">
        <f t="shared" ref="C10:K10" si="2">C6/SUM(C5:C6)</f>
        <v>0.95652173913043481</v>
      </c>
      <c r="D10" s="174">
        <f t="shared" si="2"/>
        <v>0.79411764705882348</v>
      </c>
      <c r="E10" s="174">
        <f t="shared" si="2"/>
        <v>0.7531806615776081</v>
      </c>
      <c r="F10" s="174">
        <f t="shared" si="2"/>
        <v>0.745</v>
      </c>
      <c r="G10" s="174">
        <f t="shared" si="2"/>
        <v>0.78731547293603066</v>
      </c>
      <c r="H10" s="174">
        <f t="shared" si="2"/>
        <v>0.84523809523809523</v>
      </c>
      <c r="I10" s="174">
        <f t="shared" si="2"/>
        <v>0.88656195462478182</v>
      </c>
      <c r="J10" s="174">
        <f t="shared" si="2"/>
        <v>0.89660415610745059</v>
      </c>
      <c r="K10" s="174">
        <f t="shared" si="2"/>
        <v>0.85267158506595131</v>
      </c>
    </row>
    <row r="11" spans="1:11" ht="15" customHeight="1" x14ac:dyDescent="0.2">
      <c r="A11" s="175" t="s">
        <v>86</v>
      </c>
      <c r="B11" s="175" t="s">
        <v>87</v>
      </c>
      <c r="C11" s="176">
        <f>C8/$K$8</f>
        <v>1.7536168347216134E-3</v>
      </c>
      <c r="D11" s="176">
        <f t="shared" ref="D11:K11" si="3">D8/$K$8</f>
        <v>7.4528715475668562E-3</v>
      </c>
      <c r="E11" s="176">
        <f t="shared" si="3"/>
        <v>2.9226947245360221E-2</v>
      </c>
      <c r="F11" s="176">
        <f t="shared" si="3"/>
        <v>7.4309513371328365E-2</v>
      </c>
      <c r="G11" s="176">
        <f t="shared" si="3"/>
        <v>0.13590530469092504</v>
      </c>
      <c r="H11" s="176">
        <f t="shared" si="3"/>
        <v>0.20013152126260411</v>
      </c>
      <c r="I11" s="176">
        <f t="shared" si="3"/>
        <v>0.25558965366067515</v>
      </c>
      <c r="J11" s="176">
        <f t="shared" si="3"/>
        <v>0.29563057138681864</v>
      </c>
      <c r="K11" s="176">
        <f t="shared" si="3"/>
        <v>1</v>
      </c>
    </row>
    <row r="12" spans="1:11" ht="15" customHeight="1" x14ac:dyDescent="0.2">
      <c r="A12" s="96"/>
      <c r="B12" s="96"/>
      <c r="C12" s="97"/>
      <c r="D12" s="97"/>
      <c r="E12" s="97"/>
      <c r="F12" s="97"/>
      <c r="G12" s="97"/>
      <c r="H12" s="97"/>
      <c r="I12" s="97"/>
      <c r="J12" s="97"/>
      <c r="K12" s="97"/>
    </row>
  </sheetData>
  <pageMargins left="0.75" right="0.75" top="1" bottom="1" header="0.5" footer="0.5"/>
  <pageSetup paperSize="9" orientation="landscape" r:id="rId1"/>
  <headerFooter alignWithMargins="0"/>
  <ignoredErrors>
    <ignoredError sqref="C9:K10" formulaRange="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12"/>
  <sheetViews>
    <sheetView workbookViewId="0"/>
  </sheetViews>
  <sheetFormatPr defaultColWidth="2.140625" defaultRowHeight="15" customHeight="1" x14ac:dyDescent="0.2"/>
  <cols>
    <col min="1" max="1" width="25.5703125" style="46" customWidth="1"/>
    <col min="2" max="5" width="9.140625" style="46" customWidth="1"/>
    <col min="6" max="6" width="10.140625" style="46" customWidth="1"/>
    <col min="7" max="9" width="9.140625" style="46" customWidth="1"/>
    <col min="10" max="243" width="10.85546875" style="46" customWidth="1"/>
    <col min="244" max="244" width="12.85546875" style="46" customWidth="1"/>
    <col min="245" max="252" width="10.85546875" style="46" customWidth="1"/>
    <col min="253" max="253" width="2.140625" style="46" customWidth="1"/>
    <col min="254" max="255" width="10.85546875" style="46" customWidth="1"/>
    <col min="256" max="16384" width="2.140625" style="46"/>
  </cols>
  <sheetData>
    <row r="1" spans="1:11" ht="15" customHeight="1" x14ac:dyDescent="0.2">
      <c r="A1" s="44" t="s">
        <v>104</v>
      </c>
      <c r="B1" s="45"/>
      <c r="C1" s="45"/>
      <c r="D1" s="45"/>
      <c r="E1" s="45"/>
    </row>
    <row r="2" spans="1:11" ht="15" customHeight="1" x14ac:dyDescent="0.2">
      <c r="A2" s="47" t="s">
        <v>22</v>
      </c>
      <c r="B2" s="45"/>
      <c r="C2" s="45"/>
      <c r="D2" s="45"/>
      <c r="E2" s="45"/>
    </row>
    <row r="3" spans="1:11" ht="15" customHeight="1" x14ac:dyDescent="0.2">
      <c r="A3" s="47" t="s">
        <v>39</v>
      </c>
      <c r="B3" s="45"/>
      <c r="C3" s="45"/>
      <c r="D3" s="45"/>
      <c r="E3" s="45"/>
    </row>
    <row r="4" spans="1:11" s="49" customFormat="1" ht="38.85" customHeight="1" x14ac:dyDescent="0.25">
      <c r="A4" s="48" t="s">
        <v>66</v>
      </c>
      <c r="B4" s="166" t="s">
        <v>30</v>
      </c>
      <c r="C4" s="166" t="s">
        <v>31</v>
      </c>
      <c r="D4" s="166" t="s">
        <v>32</v>
      </c>
      <c r="E4" s="167" t="s">
        <v>33</v>
      </c>
      <c r="F4" s="124" t="s">
        <v>34</v>
      </c>
      <c r="G4" s="166" t="s">
        <v>35</v>
      </c>
      <c r="H4" s="125" t="s">
        <v>36</v>
      </c>
      <c r="I4" s="125" t="s">
        <v>38</v>
      </c>
      <c r="J4" s="168" t="s">
        <v>105</v>
      </c>
    </row>
    <row r="5" spans="1:11" ht="15" customHeight="1" x14ac:dyDescent="0.2">
      <c r="A5" s="50" t="s">
        <v>67</v>
      </c>
      <c r="B5" s="165">
        <v>30</v>
      </c>
      <c r="C5" s="165">
        <v>130</v>
      </c>
      <c r="D5" s="165">
        <v>214</v>
      </c>
      <c r="E5" s="165">
        <v>23</v>
      </c>
      <c r="F5" s="165">
        <f>SUM(ChildrenCautionedSentenced_EthnicGrp_Sex[[#This Row],[Asian]:[Other]])</f>
        <v>397</v>
      </c>
      <c r="G5" s="165">
        <v>1546</v>
      </c>
      <c r="H5" s="165">
        <v>34</v>
      </c>
      <c r="I5" s="51">
        <f>SUM(F5:H5)</f>
        <v>1977</v>
      </c>
      <c r="J5" s="169">
        <f>SUM(ChildrenCautionedSentenced_EthnicGrp_Sex[[#This Row],[Ethnic minority groups]:[White]])/SUM(F$5:G$6)</f>
        <v>0.14792539017891129</v>
      </c>
      <c r="K5" s="52"/>
    </row>
    <row r="6" spans="1:11" ht="15" customHeight="1" x14ac:dyDescent="0.2">
      <c r="A6" s="50" t="s">
        <v>68</v>
      </c>
      <c r="B6" s="53">
        <v>643</v>
      </c>
      <c r="C6" s="53">
        <v>1318</v>
      </c>
      <c r="D6" s="53">
        <v>1120</v>
      </c>
      <c r="E6" s="53">
        <v>234</v>
      </c>
      <c r="F6" s="53">
        <f>SUM(ChildrenCautionedSentenced_EthnicGrp_Sex[[#This Row],[Asian]:[Other]])</f>
        <v>3315</v>
      </c>
      <c r="G6" s="53">
        <v>7877</v>
      </c>
      <c r="H6" s="53">
        <v>250</v>
      </c>
      <c r="I6" s="51">
        <f>SUM(F6:H6)</f>
        <v>11442</v>
      </c>
      <c r="J6" s="169">
        <f>SUM(ChildrenCautionedSentenced_EthnicGrp_Sex[[#This Row],[Ethnic minority groups]:[White]])/SUM(F$5:G$6)</f>
        <v>0.85207460982108874</v>
      </c>
      <c r="K6" s="52"/>
    </row>
    <row r="7" spans="1:11" ht="15" customHeight="1" x14ac:dyDescent="0.2">
      <c r="A7" s="177" t="s">
        <v>36</v>
      </c>
      <c r="B7" s="178">
        <v>14</v>
      </c>
      <c r="C7" s="178">
        <v>10</v>
      </c>
      <c r="D7" s="178">
        <v>20</v>
      </c>
      <c r="E7" s="178">
        <v>4</v>
      </c>
      <c r="F7" s="178">
        <f>SUM(ChildrenCautionedSentenced_EthnicGrp_Sex[[#This Row],[Asian]:[Other]])</f>
        <v>48</v>
      </c>
      <c r="G7" s="178">
        <v>182</v>
      </c>
      <c r="H7" s="178">
        <v>37</v>
      </c>
      <c r="I7" s="179">
        <f>SUM(F7:H7)</f>
        <v>267</v>
      </c>
      <c r="J7" s="180" t="s">
        <v>65</v>
      </c>
      <c r="K7" s="52"/>
    </row>
    <row r="8" spans="1:11" ht="15" customHeight="1" x14ac:dyDescent="0.2">
      <c r="A8" s="181" t="s">
        <v>38</v>
      </c>
      <c r="B8" s="182">
        <f>SUM(B5:B7)</f>
        <v>687</v>
      </c>
      <c r="C8" s="182">
        <f>SUM(C5:C7)</f>
        <v>1458</v>
      </c>
      <c r="D8" s="182">
        <f>SUM(D5:D7)</f>
        <v>1354</v>
      </c>
      <c r="E8" s="183">
        <f>SUM(E5:E7)</f>
        <v>261</v>
      </c>
      <c r="F8" s="183">
        <f>SUM(B8:E8)</f>
        <v>3760</v>
      </c>
      <c r="G8" s="182">
        <f>SUM(G5:G7)</f>
        <v>9605</v>
      </c>
      <c r="H8" s="182">
        <f>SUM(H5:H7)</f>
        <v>321</v>
      </c>
      <c r="I8" s="182">
        <f>SUM(F8:H8)</f>
        <v>13686</v>
      </c>
      <c r="J8" s="184" t="s">
        <v>65</v>
      </c>
      <c r="K8" s="54"/>
    </row>
    <row r="9" spans="1:11" ht="15" customHeight="1" x14ac:dyDescent="0.2">
      <c r="A9" s="185" t="s">
        <v>103</v>
      </c>
      <c r="B9" s="186">
        <f t="shared" ref="B9:G9" si="0">B8/SUM($F$8:$G$8)</f>
        <v>5.140291806958474E-2</v>
      </c>
      <c r="C9" s="186">
        <f t="shared" si="0"/>
        <v>0.10909090909090909</v>
      </c>
      <c r="D9" s="186">
        <f t="shared" si="0"/>
        <v>0.10130939019827909</v>
      </c>
      <c r="E9" s="187">
        <f t="shared" si="0"/>
        <v>1.9528619528619527E-2</v>
      </c>
      <c r="F9" s="187">
        <f t="shared" si="0"/>
        <v>0.28133183688739244</v>
      </c>
      <c r="G9" s="186">
        <f t="shared" si="0"/>
        <v>0.71866816311260751</v>
      </c>
      <c r="H9" s="186" t="s">
        <v>65</v>
      </c>
      <c r="I9" s="186" t="s">
        <v>65</v>
      </c>
      <c r="J9" s="188" t="s">
        <v>65</v>
      </c>
      <c r="K9" s="55"/>
    </row>
    <row r="10" spans="1:11" ht="15" customHeight="1" x14ac:dyDescent="0.2">
      <c r="A10" s="56"/>
      <c r="B10" s="57"/>
      <c r="C10" s="57"/>
      <c r="D10" s="57"/>
      <c r="E10" s="57"/>
      <c r="F10" s="57"/>
      <c r="G10" s="57"/>
      <c r="H10" s="57"/>
      <c r="I10" s="57"/>
      <c r="J10" s="55"/>
    </row>
    <row r="11" spans="1:11" ht="15" customHeight="1" x14ac:dyDescent="0.2">
      <c r="B11" s="57"/>
      <c r="C11" s="57"/>
      <c r="D11" s="57"/>
      <c r="E11" s="57"/>
      <c r="F11" s="57"/>
      <c r="G11" s="57"/>
      <c r="H11" s="58"/>
      <c r="I11" s="57"/>
      <c r="J11" s="55"/>
    </row>
    <row r="12" spans="1:11" ht="15" customHeight="1" x14ac:dyDescent="0.2">
      <c r="A12" s="56"/>
      <c r="B12" s="57"/>
      <c r="C12" s="57"/>
      <c r="D12" s="57"/>
      <c r="E12" s="57"/>
      <c r="F12" s="57"/>
      <c r="G12" s="57"/>
      <c r="H12" s="57"/>
      <c r="I12" s="57"/>
      <c r="J12" s="55"/>
    </row>
  </sheetData>
  <pageMargins left="0.75" right="0.75" top="1" bottom="1" header="0.5" footer="0.5"/>
  <pageSetup paperSize="9" orientation="landscape" r:id="rId1"/>
  <headerFooter alignWithMargins="0"/>
  <ignoredErrors>
    <ignoredError sqref="F8" formula="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652EE86BFED84BB10C7705E9092399" ma:contentTypeVersion="24" ma:contentTypeDescription="Create a new document." ma:contentTypeScope="" ma:versionID="0c24870e937f82b8dbe3e4355d00c89b">
  <xsd:schema xmlns:xsd="http://www.w3.org/2001/XMLSchema" xmlns:xs="http://www.w3.org/2001/XMLSchema" xmlns:p="http://schemas.microsoft.com/office/2006/metadata/properties" xmlns:ns1="http://schemas.microsoft.com/sharepoint/v3" xmlns:ns2="dfa5b71b-593b-4447-9578-fe176d6be02d" xmlns:ns3="0f13c265-9706-4cf4-a569-ee2f853908ca" targetNamespace="http://schemas.microsoft.com/office/2006/metadata/properties" ma:root="true" ma:fieldsID="3c1dbb3d8a66e37079dac6f84ac26e9c" ns1:_="" ns2:_="" ns3:_="">
    <xsd:import namespace="http://schemas.microsoft.com/sharepoint/v3"/>
    <xsd:import namespace="dfa5b71b-593b-4447-9578-fe176d6be02d"/>
    <xsd:import namespace="0f13c265-9706-4cf4-a569-ee2f853908ca"/>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a5b71b-593b-4447-9578-fe176d6be02d" elementFormDefault="qualified">
    <xsd:import namespace="http://schemas.microsoft.com/office/2006/documentManagement/types"/>
    <xsd:import namespace="http://schemas.microsoft.com/office/infopath/2007/PartnerControls"/>
    <xsd:element name="TypeofContent_x0028_Local_x0029_" ma:index="1" nillable="true" ma:displayName="Type of Content(Local)" ma:format="Dropdown"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2" nillable="true" ma:displayName="Data Requests" ma:format="Dropdown" ma:internalName="DataRequests" ma:readOnly="false">
      <xsd:complexType>
        <xsd:complexContent>
          <xsd:extension base="dms:MultiChoice">
            <xsd:sequence>
              <xsd:element name="Value" maxOccurs="unbounded" minOccurs="0" nillable="true">
                <xsd:simpleType>
                  <xsd:restriction base="dms:Choice">
                    <xsd:enumeration value="Internal "/>
                    <xsd:enumeration value="External"/>
                  </xsd:restriction>
                </xsd:simpleType>
              </xsd:element>
            </xsd:sequence>
          </xsd:extension>
        </xsd:complexContent>
      </xsd:complexType>
    </xsd:element>
    <xsd:element name="RequestSource" ma:index="3" nillable="true" ma:displayName="Request Source" ma:format="Dropdown" ma:internalName="RequestSource" ma:readOnly="false">
      <xsd:simpleType>
        <xsd:restriction base="dms:Choice">
          <xsd:enumeration value="Internal "/>
          <xsd:enumeration value="External"/>
        </xsd:restriction>
      </xsd:simpleType>
    </xsd:element>
    <xsd:element name="EditItem" ma:index="11"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12" nillable="true" ma:displayName="Preview" ma:format="Thumbnail" ma:internalName="Preview">
      <xsd:simpleType>
        <xsd:restriction base="dms:Unknow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5d181a0-e905-40cb-a64d-73a8bb49145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IndexID" ma:index="23" nillable="true" ma:displayName="IndexID" ma:internalName="IndexID">
      <xsd:simpleType>
        <xsd:restriction base="dms:Number"/>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3c265-9706-4cf4-a569-ee2f853908c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9889836-f4aa-493a-9143-0e6d6787cf03}" ma:internalName="TaxCatchAll" ma:showField="CatchAllData" ma:web="0f13c265-9706-4cf4-a569-ee2f853908ca">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ypeofContent_x0028_Local_x0029_ xmlns="dfa5b71b-593b-4447-9578-fe176d6be02d" xsi:nil="true"/>
    <_ip_UnifiedCompliancePolicyUIAction xmlns="http://schemas.microsoft.com/sharepoint/v3" xsi:nil="true"/>
    <TaxCatchAll xmlns="0f13c265-9706-4cf4-a569-ee2f853908ca" xsi:nil="true"/>
    <DataRequests xmlns="dfa5b71b-593b-4447-9578-fe176d6be02d" xsi:nil="true"/>
    <IndexID xmlns="dfa5b71b-593b-4447-9578-fe176d6be02d" xsi:nil="true"/>
    <EditItem xmlns="dfa5b71b-593b-4447-9578-fe176d6be02d">
      <Url xsi:nil="true"/>
      <Description xsi:nil="true"/>
    </EditItem>
    <_ip_UnifiedCompliancePolicyProperties xmlns="http://schemas.microsoft.com/sharepoint/v3" xsi:nil="true"/>
    <Preview xmlns="dfa5b71b-593b-4447-9578-fe176d6be02d" xsi:nil="true"/>
    <lcf76f155ced4ddcb4097134ff3c332f xmlns="dfa5b71b-593b-4447-9578-fe176d6be02d">
      <Terms xmlns="http://schemas.microsoft.com/office/infopath/2007/PartnerControls"/>
    </lcf76f155ced4ddcb4097134ff3c332f>
    <RequestSource xmlns="dfa5b71b-593b-4447-9578-fe176d6be02d" xsi:nil="true"/>
  </documentManagement>
</p:properties>
</file>

<file path=customXml/item4.xml>��< ? x m l   v e r s i o n = " 1 . 0 "   e n c o d i n g = " u t f - 1 6 " ? > < D a t a M a s h u p   x m l n s = " h t t p : / / s c h e m a s . m i c r o s o f t . c o m / D a t a M a s h u p " > A A A A A B U D A A B Q S w M E F A A C A A g A 3 F Q 0 W v 6 X e m O l A A A A 9 Q A A A B I A H A B D b 2 5 m a W c v U G F j a 2 F n Z S 5 4 b W w g o h g A K K A U A A A A A A A A A A A A A A A A A A A A A A A A A A A A h Y + x C s I w G I R f p W R v k k a E W v 6 m o I O L B U E Q 1 5 D G N t i m 0 q S m 7 + b g I / k K V r T q 5 n j f 3 c H d / X q D b G j q 4 K I 6 q 1 u T o g h T F C g j 2 0 K b M k W 9 O 4 Y x y j h s h T y J U g V j 2 N h k s D p F l X P n h B D v P f Y z 3 H Y l Y Z R G 5 J B v d r J S j Q i 1 s U 4 Y q d C n V f x v I Q 7 7 1 x j O 8 I L i e c w w B T I x y L X 5 + m y c + 3 R / I K z 6 2 v W d 4 s q E 6 y W Q S Q J 5 X + A P U E s D B B Q A A g A I A N x U N F 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c V D R a K I p H u A 4 A A A A R A A A A E w A c A E Z v c m 1 1 b G F z L 1 N l Y 3 R p b 2 4 x L m 0 g o h g A K K A U A A A A A A A A A A A A A A A A A A A A A A A A A A A A K 0 5 N L s n M z 1 M I h t C G 1 g B Q S w E C L Q A U A A I A C A D c V D R a / p d 6 Y 6 U A A A D 1 A A A A E g A A A A A A A A A A A A A A A A A A A A A A Q 2 9 u Z m l n L 1 B h Y 2 t h Z 2 U u e G 1 s U E s B A i 0 A F A A C A A g A 3 F Q 0 W g / K 6 a u k A A A A 6 Q A A A B M A A A A A A A A A A A A A A A A A 8 Q A A A F t D b 2 5 0 Z W 5 0 X 1 R 5 c G V z X S 5 4 b W x Q S w E C L Q A U A A I A C A D c V D R a 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l t D J Q B u 1 s k i 7 z q Z D o D H w d Q A A A A A C A A A A A A A D Z g A A w A A A A B A A A A B 3 O O 7 K J W g A e b L I R 1 Y d 7 B G C A A A A A A S A A A C g A A A A E A A A A F p t X Y + h E w a t x t 4 X 6 P P 3 0 1 h Q A A A A D L i X 2 I + d S Q b I O G J U w Q T X g f 1 r l W 0 W N s / h A V W B 0 w 7 H G y 8 o V N E n f R e P Y E W u Z Q U 6 6 L 1 A I c x + B + x n l E H F E V N c f X 7 q M L + Y R Y n 1 Y m o y U n b N z P A k O G k U A A A A I A Z H I w h n r 6 J 2 N 5 r t O P O P 3 w + B w Z s = < / D a t a M a s h u p > 
</file>

<file path=customXml/itemProps1.xml><?xml version="1.0" encoding="utf-8"?>
<ds:datastoreItem xmlns:ds="http://schemas.openxmlformats.org/officeDocument/2006/customXml" ds:itemID="{BF10E2F1-708E-4530-905D-91AED248C5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fa5b71b-593b-4447-9578-fe176d6be02d"/>
    <ds:schemaRef ds:uri="0f13c265-9706-4cf4-a569-ee2f853908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363F1CB-E490-4052-9156-23134321FB51}">
  <ds:schemaRefs>
    <ds:schemaRef ds:uri="http://schemas.microsoft.com/sharepoint/v3/contenttype/forms"/>
  </ds:schemaRefs>
</ds:datastoreItem>
</file>

<file path=customXml/itemProps3.xml><?xml version="1.0" encoding="utf-8"?>
<ds:datastoreItem xmlns:ds="http://schemas.openxmlformats.org/officeDocument/2006/customXml" ds:itemID="{7DDE1064-E3D7-4107-BA35-639DE8EEDD28}">
  <ds:schemaRefs>
    <ds:schemaRef ds:uri="http://schemas.microsoft.com/office/2006/documentManagement/types"/>
    <ds:schemaRef ds:uri="http://schemas.microsoft.com/sharepoint/v3"/>
    <ds:schemaRef ds:uri="http://purl.org/dc/elements/1.1/"/>
    <ds:schemaRef ds:uri="http://purl.org/dc/terms/"/>
    <ds:schemaRef ds:uri="http://schemas.openxmlformats.org/package/2006/metadata/core-properties"/>
    <ds:schemaRef ds:uri="http://purl.org/dc/dcmitype/"/>
    <ds:schemaRef ds:uri="dfa5b71b-593b-4447-9578-fe176d6be02d"/>
    <ds:schemaRef ds:uri="http://schemas.microsoft.com/office/infopath/2007/PartnerControls"/>
    <ds:schemaRef ds:uri="0f13c265-9706-4cf4-a569-ee2f853908ca"/>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1315F5B1-7B26-443D-8CE4-8EEF7F532E61}">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Notes</vt:lpstr>
      <vt:lpstr>3.1</vt:lpstr>
      <vt:lpstr>3.2</vt:lpstr>
      <vt:lpstr>3.3</vt:lpstr>
      <vt:lpstr>3.4</vt:lpstr>
      <vt:lpstr>3.5</vt:lpstr>
      <vt:lpstr>3.6</vt:lpstr>
      <vt:lpstr>3.7</vt:lpstr>
      <vt:lpstr>3.8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Read, Nick (YJB)</dc:creator>
  <cp:keywords/>
  <dc:description/>
  <cp:lastModifiedBy>Strevens, Chris (YJB)</cp:lastModifiedBy>
  <cp:revision/>
  <cp:lastPrinted>2025-01-20T09:57:13Z</cp:lastPrinted>
  <dcterms:created xsi:type="dcterms:W3CDTF">2018-12-13T14:10:52Z</dcterms:created>
  <dcterms:modified xsi:type="dcterms:W3CDTF">2025-01-29T10:26:40Z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0x010100DA652EE86BFED84BB10C7705E9092399</vt:lpwstr>
  </property>
  <property fmtid="{D5CDD505-2E9C-101B-9397-08002B2CF9AE}" pid="3" name="MediaServiceImageTags">
    <vt:lpwstr/>
  </property>
</Properties>
</file>