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/>
  <mc:AlternateContent xmlns:mc="http://schemas.openxmlformats.org/markup-compatibility/2006">
    <mc:Choice Requires="x15">
      <x15ac:absPath xmlns:x15ac="http://schemas.microsoft.com/office/spreadsheetml/2010/11/ac" url="https://yjbexchange.sharepoint.com/sites/BusinessIntelligenceandInsights/Statistics and Analysis/Annual Statistics/00 24 - YJ Stats 23-24/Ch4 - Proven Offences/"/>
    </mc:Choice>
  </mc:AlternateContent>
  <xr:revisionPtr revIDLastSave="705" documentId="13_ncr:1_{486A774D-C754-4C1C-90D1-28444C952097}" xr6:coauthVersionLast="47" xr6:coauthVersionMax="47" xr10:uidLastSave="{324ECC36-3462-0742-9953-405B8A1151F7}"/>
  <bookViews>
    <workbookView xWindow="-17420" yWindow="-21600" windowWidth="38400" windowHeight="21600" xr2:uid="{00000000-000D-0000-FFFF-FFFF00000000}"/>
  </bookViews>
  <sheets>
    <sheet name="Cover" sheetId="1" r:id="rId1"/>
    <sheet name="Notes" sheetId="20" r:id="rId2"/>
    <sheet name="4.1" sheetId="3" r:id="rId3"/>
    <sheet name="4.2" sheetId="2" r:id="rId4"/>
    <sheet name="4.3" sheetId="17" r:id="rId5"/>
    <sheet name="4.4" sheetId="13" r:id="rId6"/>
    <sheet name="4.5" sheetId="26" r:id="rId7"/>
    <sheet name="4.6" sheetId="25" r:id="rId8"/>
    <sheet name="4.7" sheetId="24" r:id="rId9"/>
    <sheet name="4.7a" sheetId="23" r:id="rId10"/>
    <sheet name="4.7b" sheetId="22" r:id="rId11"/>
    <sheet name="Sheet1" sheetId="21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26" l="1"/>
  <c r="K23" i="26"/>
  <c r="K24" i="26"/>
  <c r="K25" i="26"/>
  <c r="K26" i="26"/>
  <c r="K27" i="26"/>
  <c r="K28" i="26"/>
  <c r="K29" i="26"/>
  <c r="K30" i="26"/>
  <c r="K31" i="26"/>
  <c r="K32" i="26"/>
  <c r="K33" i="26"/>
  <c r="K74" i="13"/>
  <c r="K73" i="13"/>
  <c r="K72" i="13"/>
  <c r="K71" i="13"/>
  <c r="K70" i="13"/>
  <c r="K69" i="13"/>
  <c r="K68" i="13"/>
  <c r="K67" i="13"/>
  <c r="K66" i="13"/>
  <c r="K65" i="13"/>
  <c r="K64" i="13"/>
  <c r="K63" i="13"/>
  <c r="K62" i="13"/>
  <c r="K61" i="13"/>
  <c r="K60" i="13"/>
  <c r="K59" i="13"/>
  <c r="K58" i="13"/>
  <c r="K57" i="13"/>
  <c r="K56" i="13"/>
  <c r="K55" i="13"/>
  <c r="K54" i="13"/>
  <c r="J50" i="26"/>
  <c r="I50" i="26"/>
  <c r="H50" i="26"/>
  <c r="G50" i="26"/>
  <c r="F50" i="26"/>
  <c r="E50" i="26"/>
  <c r="D50" i="26"/>
  <c r="C50" i="26"/>
  <c r="J49" i="26"/>
  <c r="I49" i="26"/>
  <c r="H49" i="26"/>
  <c r="G49" i="26"/>
  <c r="F49" i="26"/>
  <c r="E49" i="26"/>
  <c r="D49" i="26"/>
  <c r="C49" i="26"/>
  <c r="J47" i="26"/>
  <c r="I47" i="26"/>
  <c r="H47" i="26"/>
  <c r="G47" i="26"/>
  <c r="F47" i="26"/>
  <c r="E47" i="26"/>
  <c r="D47" i="26"/>
  <c r="C47" i="26"/>
  <c r="J46" i="26"/>
  <c r="I46" i="26"/>
  <c r="H46" i="26"/>
  <c r="G46" i="26"/>
  <c r="F46" i="26"/>
  <c r="E46" i="26"/>
  <c r="D46" i="26"/>
  <c r="C46" i="26"/>
  <c r="H43" i="26"/>
  <c r="J41" i="26"/>
  <c r="F41" i="26"/>
  <c r="E41" i="26"/>
  <c r="D41" i="26"/>
  <c r="G40" i="26"/>
  <c r="F40" i="26"/>
  <c r="E40" i="26"/>
  <c r="D40" i="26"/>
  <c r="C40" i="26"/>
  <c r="H39" i="26"/>
  <c r="G39" i="26"/>
  <c r="F39" i="26"/>
  <c r="E39" i="26"/>
  <c r="D39" i="26"/>
  <c r="H38" i="26"/>
  <c r="G38" i="26"/>
  <c r="F38" i="26"/>
  <c r="E38" i="26"/>
  <c r="J34" i="26"/>
  <c r="I34" i="26"/>
  <c r="H34" i="26"/>
  <c r="G34" i="26"/>
  <c r="F34" i="26"/>
  <c r="E34" i="26"/>
  <c r="D34" i="26"/>
  <c r="C34" i="26"/>
  <c r="J33" i="26"/>
  <c r="I33" i="26"/>
  <c r="H33" i="26"/>
  <c r="G33" i="26"/>
  <c r="F33" i="26"/>
  <c r="E33" i="26"/>
  <c r="D33" i="26"/>
  <c r="C33" i="26"/>
  <c r="J32" i="26"/>
  <c r="I32" i="26"/>
  <c r="H32" i="26"/>
  <c r="G32" i="26"/>
  <c r="F32" i="26"/>
  <c r="E32" i="26"/>
  <c r="D32" i="26"/>
  <c r="C32" i="26"/>
  <c r="J31" i="26"/>
  <c r="I31" i="26"/>
  <c r="H31" i="26"/>
  <c r="G31" i="26"/>
  <c r="F31" i="26"/>
  <c r="E31" i="26"/>
  <c r="D31" i="26"/>
  <c r="C31" i="26"/>
  <c r="J30" i="26"/>
  <c r="I30" i="26"/>
  <c r="H30" i="26"/>
  <c r="G30" i="26"/>
  <c r="F30" i="26"/>
  <c r="E30" i="26"/>
  <c r="D30" i="26"/>
  <c r="C30" i="26"/>
  <c r="J29" i="26"/>
  <c r="I29" i="26"/>
  <c r="H29" i="26"/>
  <c r="G29" i="26"/>
  <c r="F29" i="26"/>
  <c r="E29" i="26"/>
  <c r="D29" i="26"/>
  <c r="C29" i="26"/>
  <c r="J28" i="26"/>
  <c r="I28" i="26"/>
  <c r="H28" i="26"/>
  <c r="G28" i="26"/>
  <c r="F28" i="26"/>
  <c r="E28" i="26"/>
  <c r="D28" i="26"/>
  <c r="C28" i="26"/>
  <c r="J26" i="26"/>
  <c r="I26" i="26"/>
  <c r="H26" i="26"/>
  <c r="G26" i="26"/>
  <c r="F26" i="26"/>
  <c r="E26" i="26"/>
  <c r="D26" i="26"/>
  <c r="C26" i="26"/>
  <c r="J25" i="26"/>
  <c r="I25" i="26"/>
  <c r="H25" i="26"/>
  <c r="G25" i="26"/>
  <c r="F25" i="26"/>
  <c r="E25" i="26"/>
  <c r="D25" i="26"/>
  <c r="C25" i="26"/>
  <c r="J24" i="26"/>
  <c r="I24" i="26"/>
  <c r="H24" i="26"/>
  <c r="G24" i="26"/>
  <c r="F24" i="26"/>
  <c r="E24" i="26"/>
  <c r="D24" i="26"/>
  <c r="C24" i="26"/>
  <c r="J23" i="26"/>
  <c r="I23" i="26"/>
  <c r="H23" i="26"/>
  <c r="G23" i="26"/>
  <c r="F23" i="26"/>
  <c r="E23" i="26"/>
  <c r="D23" i="26"/>
  <c r="C23" i="26"/>
  <c r="K19" i="26"/>
  <c r="K18" i="26"/>
  <c r="K50" i="26" s="1"/>
  <c r="K17" i="26"/>
  <c r="K49" i="26" s="1"/>
  <c r="K16" i="26"/>
  <c r="K47" i="26" s="1"/>
  <c r="K15" i="26"/>
  <c r="K46" i="26" s="1"/>
  <c r="K14" i="26"/>
  <c r="K13" i="26"/>
  <c r="J12" i="26"/>
  <c r="J40" i="26" s="1"/>
  <c r="I12" i="26"/>
  <c r="I41" i="26" s="1"/>
  <c r="H12" i="26"/>
  <c r="H42" i="26" s="1"/>
  <c r="G12" i="26"/>
  <c r="G43" i="26" s="1"/>
  <c r="F12" i="26"/>
  <c r="F43" i="26" s="1"/>
  <c r="E12" i="26"/>
  <c r="E42" i="26" s="1"/>
  <c r="D12" i="26"/>
  <c r="D38" i="26" s="1"/>
  <c r="C12" i="26"/>
  <c r="C39" i="26" s="1"/>
  <c r="B12" i="26"/>
  <c r="K11" i="26"/>
  <c r="K10" i="26"/>
  <c r="H70" i="25"/>
  <c r="H69" i="25"/>
  <c r="H68" i="25"/>
  <c r="H67" i="25"/>
  <c r="H66" i="25"/>
  <c r="H65" i="25"/>
  <c r="H64" i="25"/>
  <c r="H63" i="25"/>
  <c r="H62" i="25"/>
  <c r="H61" i="25"/>
  <c r="H60" i="25"/>
  <c r="H59" i="25"/>
  <c r="H58" i="25"/>
  <c r="H57" i="25"/>
  <c r="H56" i="25"/>
  <c r="H55" i="25"/>
  <c r="H54" i="25"/>
  <c r="H53" i="25"/>
  <c r="H52" i="25"/>
  <c r="H51" i="25"/>
  <c r="H50" i="25"/>
  <c r="H49" i="25"/>
  <c r="H48" i="25"/>
  <c r="H47" i="25"/>
  <c r="H46" i="25"/>
  <c r="H45" i="25"/>
  <c r="H44" i="25"/>
  <c r="H43" i="25"/>
  <c r="H42" i="25"/>
  <c r="H41" i="25"/>
  <c r="H40" i="25"/>
  <c r="H39" i="25"/>
  <c r="H38" i="25"/>
  <c r="H37" i="25"/>
  <c r="H36" i="25"/>
  <c r="H35" i="25"/>
  <c r="H34" i="25"/>
  <c r="H33" i="25"/>
  <c r="H32" i="25"/>
  <c r="H31" i="25"/>
  <c r="H30" i="25"/>
  <c r="H29" i="25"/>
  <c r="H28" i="25"/>
  <c r="H27" i="25"/>
  <c r="H26" i="25"/>
  <c r="H25" i="25"/>
  <c r="H24" i="25"/>
  <c r="H23" i="25"/>
  <c r="H22" i="25"/>
  <c r="H21" i="25"/>
  <c r="H20" i="25"/>
  <c r="H19" i="25"/>
  <c r="H18" i="25"/>
  <c r="H17" i="25"/>
  <c r="H16" i="25"/>
  <c r="H15" i="25"/>
  <c r="H14" i="25"/>
  <c r="H13" i="25"/>
  <c r="H12" i="25"/>
  <c r="H11" i="25"/>
  <c r="H10" i="25"/>
  <c r="H9" i="25"/>
  <c r="H8" i="25"/>
  <c r="H7" i="25"/>
  <c r="H6" i="25"/>
  <c r="H5" i="25"/>
  <c r="H17" i="24"/>
  <c r="G17" i="24"/>
  <c r="F17" i="24"/>
  <c r="E17" i="24"/>
  <c r="D17" i="24"/>
  <c r="C17" i="24"/>
  <c r="B17" i="24"/>
  <c r="H16" i="24"/>
  <c r="G16" i="24"/>
  <c r="F16" i="24"/>
  <c r="E16" i="24"/>
  <c r="D16" i="24"/>
  <c r="C16" i="24"/>
  <c r="B16" i="24"/>
  <c r="H15" i="24"/>
  <c r="G15" i="24"/>
  <c r="F15" i="24"/>
  <c r="E15" i="24"/>
  <c r="D15" i="24"/>
  <c r="C15" i="24"/>
  <c r="B15" i="24"/>
  <c r="H15" i="23"/>
  <c r="G15" i="23"/>
  <c r="F15" i="23"/>
  <c r="E15" i="23"/>
  <c r="D15" i="23"/>
  <c r="C15" i="23"/>
  <c r="H16" i="23"/>
  <c r="G16" i="23"/>
  <c r="F16" i="23"/>
  <c r="E16" i="23"/>
  <c r="D16" i="23"/>
  <c r="C16" i="23"/>
  <c r="H17" i="23"/>
  <c r="G17" i="23"/>
  <c r="F17" i="23"/>
  <c r="E17" i="23"/>
  <c r="D17" i="23"/>
  <c r="C17" i="23"/>
  <c r="B16" i="23"/>
  <c r="B15" i="23"/>
  <c r="B17" i="23"/>
  <c r="H18" i="22"/>
  <c r="G18" i="22"/>
  <c r="F18" i="22"/>
  <c r="D18" i="22"/>
  <c r="C18" i="22"/>
  <c r="H17" i="22"/>
  <c r="G17" i="22"/>
  <c r="F17" i="22"/>
  <c r="C17" i="22"/>
  <c r="H16" i="22"/>
  <c r="G16" i="22"/>
  <c r="F16" i="22"/>
  <c r="C16" i="22"/>
  <c r="B18" i="22"/>
  <c r="B17" i="22"/>
  <c r="B16" i="22"/>
  <c r="F27" i="26" l="1"/>
  <c r="C41" i="26"/>
  <c r="J42" i="26"/>
  <c r="I43" i="26"/>
  <c r="G27" i="26"/>
  <c r="C42" i="26"/>
  <c r="K12" i="26"/>
  <c r="K41" i="26" s="1"/>
  <c r="J43" i="26"/>
  <c r="J27" i="26"/>
  <c r="J38" i="26"/>
  <c r="I39" i="26"/>
  <c r="H40" i="26"/>
  <c r="G41" i="26"/>
  <c r="F42" i="26"/>
  <c r="E43" i="26"/>
  <c r="E27" i="26"/>
  <c r="C43" i="26"/>
  <c r="I27" i="26"/>
  <c r="I38" i="26"/>
  <c r="C27" i="26"/>
  <c r="C38" i="26"/>
  <c r="J39" i="26"/>
  <c r="I40" i="26"/>
  <c r="H41" i="26"/>
  <c r="G42" i="26"/>
  <c r="I42" i="26"/>
  <c r="H27" i="26"/>
  <c r="D42" i="26"/>
  <c r="D43" i="26"/>
  <c r="D27" i="26"/>
  <c r="N6" i="3"/>
  <c r="N7" i="3"/>
  <c r="N8" i="3"/>
  <c r="N9" i="3"/>
  <c r="N10" i="3"/>
  <c r="N11" i="3"/>
  <c r="N12" i="3"/>
  <c r="N13" i="3"/>
  <c r="N14" i="3"/>
  <c r="N15" i="3"/>
  <c r="N16" i="3"/>
  <c r="B66" i="13"/>
  <c r="B53" i="17"/>
  <c r="K43" i="26" l="1"/>
  <c r="K39" i="26"/>
  <c r="K42" i="26"/>
  <c r="K38" i="26"/>
  <c r="K40" i="26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L17" i="3" l="1"/>
  <c r="L29" i="3" s="1"/>
  <c r="K17" i="3"/>
  <c r="K29" i="3" s="1"/>
  <c r="J17" i="3"/>
  <c r="J29" i="3" s="1"/>
  <c r="I17" i="3"/>
  <c r="I26" i="3" s="1"/>
  <c r="H17" i="3"/>
  <c r="H26" i="3" s="1"/>
  <c r="G17" i="3"/>
  <c r="G27" i="3" s="1"/>
  <c r="F17" i="3"/>
  <c r="F27" i="3" s="1"/>
  <c r="E17" i="3"/>
  <c r="E28" i="3" s="1"/>
  <c r="D17" i="3"/>
  <c r="D29" i="3" s="1"/>
  <c r="C17" i="3"/>
  <c r="C29" i="3" s="1"/>
  <c r="C18" i="3" l="1"/>
  <c r="F20" i="3"/>
  <c r="C23" i="3"/>
  <c r="I24" i="3"/>
  <c r="J27" i="3"/>
  <c r="K19" i="3"/>
  <c r="K22" i="3"/>
  <c r="H24" i="3"/>
  <c r="I27" i="3"/>
  <c r="J18" i="3"/>
  <c r="G20" i="3"/>
  <c r="H23" i="3"/>
  <c r="J24" i="3"/>
  <c r="K27" i="3"/>
  <c r="K18" i="3"/>
  <c r="H20" i="3"/>
  <c r="I23" i="3"/>
  <c r="C26" i="3"/>
  <c r="F28" i="3"/>
  <c r="C19" i="3"/>
  <c r="I20" i="3"/>
  <c r="J23" i="3"/>
  <c r="J26" i="3"/>
  <c r="G28" i="3"/>
  <c r="H19" i="3"/>
  <c r="J20" i="3"/>
  <c r="K23" i="3"/>
  <c r="K26" i="3"/>
  <c r="H28" i="3"/>
  <c r="I19" i="3"/>
  <c r="C22" i="3"/>
  <c r="F24" i="3"/>
  <c r="C27" i="3"/>
  <c r="I28" i="3"/>
  <c r="J19" i="3"/>
  <c r="J22" i="3"/>
  <c r="G24" i="3"/>
  <c r="H27" i="3"/>
  <c r="J28" i="3"/>
  <c r="E21" i="3"/>
  <c r="L18" i="3"/>
  <c r="N18" i="3" s="1"/>
  <c r="F21" i="3"/>
  <c r="D22" i="3"/>
  <c r="F25" i="3"/>
  <c r="L26" i="3"/>
  <c r="F29" i="3"/>
  <c r="E22" i="3"/>
  <c r="G25" i="3"/>
  <c r="E26" i="3"/>
  <c r="G29" i="3"/>
  <c r="F18" i="3"/>
  <c r="L19" i="3"/>
  <c r="N19" i="3" s="1"/>
  <c r="H21" i="3"/>
  <c r="F22" i="3"/>
  <c r="D23" i="3"/>
  <c r="L23" i="3"/>
  <c r="N23" i="3" s="1"/>
  <c r="H25" i="3"/>
  <c r="F26" i="3"/>
  <c r="D27" i="3"/>
  <c r="L27" i="3"/>
  <c r="H29" i="3"/>
  <c r="G18" i="3"/>
  <c r="E19" i="3"/>
  <c r="C20" i="3"/>
  <c r="K20" i="3"/>
  <c r="I21" i="3"/>
  <c r="G22" i="3"/>
  <c r="E23" i="3"/>
  <c r="C24" i="3"/>
  <c r="K24" i="3"/>
  <c r="I25" i="3"/>
  <c r="G26" i="3"/>
  <c r="E27" i="3"/>
  <c r="C28" i="3"/>
  <c r="K28" i="3"/>
  <c r="I29" i="3"/>
  <c r="H18" i="3"/>
  <c r="F19" i="3"/>
  <c r="D20" i="3"/>
  <c r="L20" i="3"/>
  <c r="N20" i="3" s="1"/>
  <c r="J21" i="3"/>
  <c r="H22" i="3"/>
  <c r="F23" i="3"/>
  <c r="D24" i="3"/>
  <c r="L24" i="3"/>
  <c r="N24" i="3" s="1"/>
  <c r="J25" i="3"/>
  <c r="D28" i="3"/>
  <c r="L28" i="3"/>
  <c r="N28" i="3" s="1"/>
  <c r="D21" i="3"/>
  <c r="E25" i="3"/>
  <c r="E29" i="3"/>
  <c r="D18" i="3"/>
  <c r="L22" i="3"/>
  <c r="D26" i="3"/>
  <c r="E18" i="3"/>
  <c r="G21" i="3"/>
  <c r="D19" i="3"/>
  <c r="I18" i="3"/>
  <c r="G19" i="3"/>
  <c r="E20" i="3"/>
  <c r="C21" i="3"/>
  <c r="K21" i="3"/>
  <c r="I22" i="3"/>
  <c r="G23" i="3"/>
  <c r="E24" i="3"/>
  <c r="C25" i="3"/>
  <c r="K25" i="3"/>
  <c r="L21" i="3"/>
  <c r="N21" i="3" s="1"/>
  <c r="D25" i="3"/>
  <c r="L25" i="3"/>
  <c r="N25" i="3" s="1"/>
  <c r="N22" i="3" l="1"/>
  <c r="N26" i="3"/>
  <c r="N27" i="3"/>
  <c r="L18" i="17"/>
  <c r="K18" i="17"/>
  <c r="J18" i="17"/>
  <c r="J7" i="17"/>
  <c r="J19" i="17"/>
  <c r="K19" i="17"/>
  <c r="L19" i="17"/>
  <c r="B27" i="17"/>
  <c r="C27" i="17"/>
  <c r="D27" i="17"/>
  <c r="E27" i="17"/>
  <c r="F27" i="17"/>
  <c r="G27" i="17"/>
  <c r="H27" i="17"/>
  <c r="I27" i="17"/>
  <c r="M17" i="3" l="1"/>
  <c r="N17" i="3" l="1"/>
  <c r="M18" i="3"/>
  <c r="O18" i="3" s="1"/>
  <c r="H77" i="17"/>
  <c r="G77" i="17"/>
  <c r="E77" i="17"/>
  <c r="D77" i="17"/>
  <c r="C77" i="17"/>
  <c r="B77" i="17"/>
  <c r="I77" i="17" l="1"/>
  <c r="B24" i="2" l="1"/>
  <c r="C15" i="2" s="1"/>
  <c r="J8" i="17"/>
  <c r="J9" i="17"/>
  <c r="J10" i="17"/>
  <c r="J11" i="17"/>
  <c r="J12" i="17"/>
  <c r="J13" i="17"/>
  <c r="J14" i="17"/>
  <c r="J15" i="17"/>
  <c r="J16" i="17"/>
  <c r="J17" i="17"/>
  <c r="P6" i="3"/>
  <c r="P10" i="3"/>
  <c r="O11" i="3"/>
  <c r="P14" i="3"/>
  <c r="O15" i="3"/>
  <c r="K23" i="17"/>
  <c r="L10" i="17"/>
  <c r="K17" i="17"/>
  <c r="K9" i="17"/>
  <c r="L15" i="17"/>
  <c r="L26" i="17"/>
  <c r="L25" i="17"/>
  <c r="L8" i="17"/>
  <c r="C52" i="17"/>
  <c r="L23" i="17"/>
  <c r="J25" i="17"/>
  <c r="K24" i="17"/>
  <c r="L22" i="17"/>
  <c r="L21" i="17"/>
  <c r="L20" i="17"/>
  <c r="K16" i="17"/>
  <c r="K14" i="17"/>
  <c r="K11" i="17"/>
  <c r="K7" i="17"/>
  <c r="J20" i="17"/>
  <c r="L17" i="17"/>
  <c r="K26" i="17"/>
  <c r="L16" i="17"/>
  <c r="L13" i="17"/>
  <c r="L12" i="17"/>
  <c r="L11" i="17"/>
  <c r="J22" i="17"/>
  <c r="L7" i="17"/>
  <c r="J21" i="17"/>
  <c r="L24" i="17"/>
  <c r="K22" i="17"/>
  <c r="K21" i="17"/>
  <c r="K20" i="17"/>
  <c r="K15" i="17"/>
  <c r="L9" i="17"/>
  <c r="D52" i="17"/>
  <c r="B52" i="17"/>
  <c r="K13" i="17"/>
  <c r="K12" i="17"/>
  <c r="J26" i="17"/>
  <c r="J24" i="17"/>
  <c r="L14" i="17"/>
  <c r="K10" i="17"/>
  <c r="K25" i="17"/>
  <c r="J23" i="17"/>
  <c r="K8" i="17"/>
  <c r="O10" i="3"/>
  <c r="O13" i="3"/>
  <c r="P7" i="3"/>
  <c r="P15" i="3"/>
  <c r="O7" i="3"/>
  <c r="O9" i="3"/>
  <c r="P9" i="3"/>
  <c r="P13" i="3"/>
  <c r="P11" i="3"/>
  <c r="O6" i="3"/>
  <c r="O14" i="3"/>
  <c r="P12" i="3"/>
  <c r="P8" i="3"/>
  <c r="P16" i="3"/>
  <c r="O8" i="3"/>
  <c r="P17" i="3"/>
  <c r="O12" i="3"/>
  <c r="O16" i="3"/>
  <c r="K8" i="13" l="1"/>
  <c r="G32" i="13" s="1"/>
  <c r="K21" i="13"/>
  <c r="K10" i="13"/>
  <c r="K9" i="13"/>
  <c r="K11" i="13"/>
  <c r="K7" i="13"/>
  <c r="K31" i="13" s="1"/>
  <c r="K22" i="13"/>
  <c r="K20" i="13"/>
  <c r="J44" i="13" s="1"/>
  <c r="K19" i="13"/>
  <c r="K17" i="13"/>
  <c r="K16" i="13"/>
  <c r="K15" i="13"/>
  <c r="K14" i="13"/>
  <c r="K13" i="13"/>
  <c r="K24" i="13"/>
  <c r="C48" i="13" s="1"/>
  <c r="K18" i="13"/>
  <c r="K23" i="13"/>
  <c r="K12" i="13"/>
  <c r="K25" i="13"/>
  <c r="M23" i="3"/>
  <c r="C24" i="2"/>
  <c r="C17" i="2"/>
  <c r="C19" i="2"/>
  <c r="C8" i="2"/>
  <c r="C9" i="2"/>
  <c r="C12" i="2"/>
  <c r="C4" i="2"/>
  <c r="C11" i="2"/>
  <c r="C22" i="2"/>
  <c r="C7" i="2"/>
  <c r="C18" i="2"/>
  <c r="C10" i="2"/>
  <c r="C6" i="2"/>
  <c r="C13" i="2"/>
  <c r="C5" i="2"/>
  <c r="C16" i="2"/>
  <c r="J27" i="17"/>
  <c r="H28" i="17" s="1"/>
  <c r="K27" i="17"/>
  <c r="L27" i="17"/>
  <c r="C23" i="2"/>
  <c r="C14" i="2"/>
  <c r="C21" i="2"/>
  <c r="C20" i="2"/>
  <c r="M28" i="3"/>
  <c r="E52" i="17"/>
  <c r="C53" i="17"/>
  <c r="F77" i="17"/>
  <c r="M20" i="3"/>
  <c r="M25" i="3"/>
  <c r="M21" i="3"/>
  <c r="M22" i="3"/>
  <c r="M19" i="3"/>
  <c r="M24" i="3"/>
  <c r="M29" i="3"/>
  <c r="N29" i="3" s="1"/>
  <c r="M27" i="3"/>
  <c r="M26" i="3"/>
  <c r="O17" i="3"/>
  <c r="C32" i="13" l="1"/>
  <c r="F32" i="13"/>
  <c r="J32" i="13"/>
  <c r="O22" i="3"/>
  <c r="P28" i="3"/>
  <c r="O24" i="3"/>
  <c r="O19" i="3"/>
  <c r="P18" i="3"/>
  <c r="P25" i="3"/>
  <c r="J28" i="17"/>
  <c r="C28" i="17"/>
  <c r="D28" i="17"/>
  <c r="L28" i="17"/>
  <c r="D78" i="17"/>
  <c r="C78" i="17"/>
  <c r="B78" i="17"/>
  <c r="G28" i="17"/>
  <c r="E28" i="17"/>
  <c r="O23" i="3"/>
  <c r="I32" i="13"/>
  <c r="K32" i="13"/>
  <c r="H32" i="13"/>
  <c r="D32" i="13"/>
  <c r="F44" i="13"/>
  <c r="B32" i="13"/>
  <c r="H44" i="13"/>
  <c r="F47" i="13"/>
  <c r="G39" i="13"/>
  <c r="J35" i="13"/>
  <c r="E49" i="13"/>
  <c r="D42" i="13"/>
  <c r="E40" i="13"/>
  <c r="D33" i="13"/>
  <c r="J36" i="13"/>
  <c r="C43" i="13"/>
  <c r="C34" i="13"/>
  <c r="F48" i="13"/>
  <c r="K44" i="13"/>
  <c r="C45" i="13"/>
  <c r="E38" i="13"/>
  <c r="K41" i="13"/>
  <c r="H46" i="13"/>
  <c r="B31" i="13"/>
  <c r="H37" i="13"/>
  <c r="E32" i="13"/>
  <c r="I31" i="13"/>
  <c r="H31" i="13"/>
  <c r="D31" i="13"/>
  <c r="J34" i="13"/>
  <c r="G48" i="13"/>
  <c r="G31" i="13"/>
  <c r="F31" i="13"/>
  <c r="K36" i="13"/>
  <c r="F39" i="13"/>
  <c r="I39" i="13"/>
  <c r="H39" i="13"/>
  <c r="J39" i="13"/>
  <c r="I34" i="13"/>
  <c r="B39" i="13"/>
  <c r="K39" i="13"/>
  <c r="K48" i="13"/>
  <c r="G42" i="13"/>
  <c r="H33" i="13"/>
  <c r="H34" i="13"/>
  <c r="J31" i="13"/>
  <c r="C31" i="13"/>
  <c r="I33" i="13"/>
  <c r="E31" i="13"/>
  <c r="I48" i="13"/>
  <c r="I44" i="13"/>
  <c r="D35" i="13"/>
  <c r="I41" i="13"/>
  <c r="B41" i="13"/>
  <c r="D44" i="13"/>
  <c r="E46" i="13"/>
  <c r="K34" i="13"/>
  <c r="H42" i="13"/>
  <c r="F36" i="13"/>
  <c r="C41" i="13"/>
  <c r="J41" i="13"/>
  <c r="B44" i="13"/>
  <c r="F34" i="13"/>
  <c r="E35" i="13"/>
  <c r="K42" i="13"/>
  <c r="G34" i="13"/>
  <c r="E48" i="13"/>
  <c r="D48" i="13"/>
  <c r="B34" i="13"/>
  <c r="B48" i="13"/>
  <c r="G44" i="13"/>
  <c r="C44" i="13"/>
  <c r="K35" i="13"/>
  <c r="C42" i="13"/>
  <c r="J48" i="13"/>
  <c r="H48" i="13"/>
  <c r="E44" i="13"/>
  <c r="E45" i="13"/>
  <c r="J46" i="13"/>
  <c r="H45" i="13"/>
  <c r="E41" i="13"/>
  <c r="H41" i="13"/>
  <c r="B45" i="13"/>
  <c r="K33" i="13"/>
  <c r="K46" i="13"/>
  <c r="G45" i="13"/>
  <c r="J47" i="13"/>
  <c r="D34" i="13"/>
  <c r="E34" i="13"/>
  <c r="J45" i="13"/>
  <c r="D45" i="13"/>
  <c r="E39" i="13"/>
  <c r="D46" i="13"/>
  <c r="E33" i="13"/>
  <c r="J33" i="13"/>
  <c r="D41" i="13"/>
  <c r="G41" i="13"/>
  <c r="F43" i="13"/>
  <c r="C39" i="13"/>
  <c r="I47" i="13"/>
  <c r="D39" i="13"/>
  <c r="B33" i="13"/>
  <c r="K45" i="13"/>
  <c r="F33" i="13"/>
  <c r="F41" i="13"/>
  <c r="H47" i="13"/>
  <c r="B42" i="13"/>
  <c r="H35" i="13"/>
  <c r="C49" i="13"/>
  <c r="F35" i="13"/>
  <c r="I45" i="13"/>
  <c r="C47" i="13"/>
  <c r="K38" i="13"/>
  <c r="B47" i="13"/>
  <c r="B46" i="13"/>
  <c r="E42" i="13"/>
  <c r="K47" i="13"/>
  <c r="G35" i="13"/>
  <c r="J38" i="13"/>
  <c r="D49" i="13"/>
  <c r="G47" i="13"/>
  <c r="E47" i="13"/>
  <c r="F46" i="13"/>
  <c r="F45" i="13"/>
  <c r="C37" i="13"/>
  <c r="D47" i="13"/>
  <c r="C35" i="13"/>
  <c r="J42" i="13"/>
  <c r="F42" i="13"/>
  <c r="G49" i="13"/>
  <c r="I35" i="13"/>
  <c r="B35" i="13"/>
  <c r="K43" i="13"/>
  <c r="H43" i="13"/>
  <c r="B38" i="13"/>
  <c r="G33" i="13"/>
  <c r="E36" i="13"/>
  <c r="C33" i="13"/>
  <c r="C46" i="13"/>
  <c r="E43" i="13"/>
  <c r="I38" i="13"/>
  <c r="I43" i="13"/>
  <c r="B43" i="13"/>
  <c r="G46" i="13"/>
  <c r="G36" i="13"/>
  <c r="J43" i="13"/>
  <c r="D43" i="13"/>
  <c r="I46" i="13"/>
  <c r="G43" i="13"/>
  <c r="G37" i="13"/>
  <c r="I40" i="13"/>
  <c r="F38" i="13"/>
  <c r="F37" i="13"/>
  <c r="J37" i="13"/>
  <c r="D40" i="13"/>
  <c r="E37" i="13"/>
  <c r="C38" i="13"/>
  <c r="B40" i="13"/>
  <c r="I37" i="13"/>
  <c r="F40" i="13"/>
  <c r="G40" i="13"/>
  <c r="J40" i="13"/>
  <c r="I42" i="13"/>
  <c r="C40" i="13"/>
  <c r="K37" i="13"/>
  <c r="G38" i="13"/>
  <c r="H40" i="13"/>
  <c r="D38" i="13"/>
  <c r="K40" i="13"/>
  <c r="D37" i="13"/>
  <c r="H38" i="13"/>
  <c r="B37" i="13"/>
  <c r="D36" i="13"/>
  <c r="H36" i="13"/>
  <c r="H49" i="13"/>
  <c r="J49" i="13"/>
  <c r="I49" i="13"/>
  <c r="F49" i="13"/>
  <c r="C36" i="13"/>
  <c r="I36" i="13"/>
  <c r="B36" i="13"/>
  <c r="K49" i="13"/>
  <c r="B49" i="13"/>
  <c r="P23" i="3"/>
  <c r="B28" i="17"/>
  <c r="F28" i="17"/>
  <c r="K28" i="17"/>
  <c r="I28" i="17"/>
  <c r="P19" i="3"/>
  <c r="O28" i="3"/>
  <c r="G78" i="17"/>
  <c r="F78" i="17"/>
  <c r="E78" i="17"/>
  <c r="P22" i="3"/>
  <c r="P24" i="3"/>
  <c r="O21" i="3"/>
  <c r="P21" i="3"/>
  <c r="O20" i="3"/>
  <c r="P20" i="3"/>
  <c r="P26" i="3"/>
  <c r="O25" i="3"/>
  <c r="O27" i="3"/>
  <c r="O26" i="3"/>
  <c r="P27" i="3"/>
  <c r="B26" i="13"/>
  <c r="B56" i="13" l="1"/>
  <c r="B60" i="13"/>
  <c r="B64" i="13"/>
  <c r="B68" i="13"/>
  <c r="B72" i="13"/>
  <c r="B57" i="13"/>
  <c r="B61" i="13"/>
  <c r="B65" i="13"/>
  <c r="B69" i="13"/>
  <c r="B73" i="13"/>
  <c r="B58" i="13"/>
  <c r="B62" i="13"/>
  <c r="B70" i="13"/>
  <c r="B59" i="13"/>
  <c r="B63" i="13"/>
  <c r="B67" i="13"/>
  <c r="B71" i="13"/>
  <c r="B54" i="13"/>
  <c r="B55" i="13"/>
  <c r="H26" i="13"/>
  <c r="G26" i="13"/>
  <c r="C26" i="13"/>
  <c r="D26" i="13"/>
  <c r="E26" i="13"/>
  <c r="K6" i="13"/>
  <c r="C30" i="13" s="1"/>
  <c r="J26" i="13"/>
  <c r="F26" i="13"/>
  <c r="I26" i="13"/>
  <c r="I56" i="13" l="1"/>
  <c r="I60" i="13"/>
  <c r="I64" i="13"/>
  <c r="I68" i="13"/>
  <c r="I72" i="13"/>
  <c r="I59" i="13"/>
  <c r="I57" i="13"/>
  <c r="I61" i="13"/>
  <c r="I65" i="13"/>
  <c r="I69" i="13"/>
  <c r="I73" i="13"/>
  <c r="I67" i="13"/>
  <c r="I71" i="13"/>
  <c r="I58" i="13"/>
  <c r="I62" i="13"/>
  <c r="I66" i="13"/>
  <c r="I70" i="13"/>
  <c r="I63" i="13"/>
  <c r="D59" i="13"/>
  <c r="D63" i="13"/>
  <c r="D67" i="13"/>
  <c r="D71" i="13"/>
  <c r="D56" i="13"/>
  <c r="D60" i="13"/>
  <c r="D64" i="13"/>
  <c r="D68" i="13"/>
  <c r="D72" i="13"/>
  <c r="D73" i="13"/>
  <c r="D57" i="13"/>
  <c r="D61" i="13"/>
  <c r="D65" i="13"/>
  <c r="D69" i="13"/>
  <c r="D58" i="13"/>
  <c r="D62" i="13"/>
  <c r="D66" i="13"/>
  <c r="D70" i="13"/>
  <c r="H71" i="13"/>
  <c r="H57" i="13"/>
  <c r="H61" i="13"/>
  <c r="H65" i="13"/>
  <c r="H69" i="13"/>
  <c r="H73" i="13"/>
  <c r="H58" i="13"/>
  <c r="H62" i="13"/>
  <c r="H66" i="13"/>
  <c r="H70" i="13"/>
  <c r="H59" i="13"/>
  <c r="H63" i="13"/>
  <c r="H67" i="13"/>
  <c r="H56" i="13"/>
  <c r="H60" i="13"/>
  <c r="H64" i="13"/>
  <c r="H68" i="13"/>
  <c r="H72" i="13"/>
  <c r="C59" i="13"/>
  <c r="C63" i="13"/>
  <c r="C67" i="13"/>
  <c r="C71" i="13"/>
  <c r="C66" i="13"/>
  <c r="C56" i="13"/>
  <c r="C60" i="13"/>
  <c r="C64" i="13"/>
  <c r="C68" i="13"/>
  <c r="C72" i="13"/>
  <c r="C73" i="13"/>
  <c r="C62" i="13"/>
  <c r="C57" i="13"/>
  <c r="C61" i="13"/>
  <c r="C65" i="13"/>
  <c r="C69" i="13"/>
  <c r="C58" i="13"/>
  <c r="C70" i="13"/>
  <c r="G57" i="13"/>
  <c r="G61" i="13"/>
  <c r="G65" i="13"/>
  <c r="G69" i="13"/>
  <c r="G73" i="13"/>
  <c r="G72" i="13"/>
  <c r="G56" i="13"/>
  <c r="G64" i="13"/>
  <c r="G68" i="13"/>
  <c r="G58" i="13"/>
  <c r="G62" i="13"/>
  <c r="G66" i="13"/>
  <c r="G70" i="13"/>
  <c r="G60" i="13"/>
  <c r="G59" i="13"/>
  <c r="G63" i="13"/>
  <c r="G67" i="13"/>
  <c r="G71" i="13"/>
  <c r="J56" i="13"/>
  <c r="J60" i="13"/>
  <c r="J64" i="13"/>
  <c r="J68" i="13"/>
  <c r="J72" i="13"/>
  <c r="J70" i="13"/>
  <c r="J57" i="13"/>
  <c r="J61" i="13"/>
  <c r="J65" i="13"/>
  <c r="J69" i="13"/>
  <c r="J73" i="13"/>
  <c r="J58" i="13"/>
  <c r="J62" i="13"/>
  <c r="J66" i="13"/>
  <c r="J59" i="13"/>
  <c r="J63" i="13"/>
  <c r="J67" i="13"/>
  <c r="J71" i="13"/>
  <c r="F58" i="13"/>
  <c r="F62" i="13"/>
  <c r="F66" i="13"/>
  <c r="F70" i="13"/>
  <c r="F59" i="13"/>
  <c r="F63" i="13"/>
  <c r="F67" i="13"/>
  <c r="F71" i="13"/>
  <c r="F72" i="13"/>
  <c r="F56" i="13"/>
  <c r="F60" i="13"/>
  <c r="F64" i="13"/>
  <c r="F68" i="13"/>
  <c r="F57" i="13"/>
  <c r="F61" i="13"/>
  <c r="F65" i="13"/>
  <c r="F69" i="13"/>
  <c r="F73" i="13"/>
  <c r="E58" i="13"/>
  <c r="E62" i="13"/>
  <c r="E66" i="13"/>
  <c r="E70" i="13"/>
  <c r="E61" i="13"/>
  <c r="E73" i="13"/>
  <c r="E59" i="13"/>
  <c r="E63" i="13"/>
  <c r="E67" i="13"/>
  <c r="E71" i="13"/>
  <c r="E56" i="13"/>
  <c r="E60" i="13"/>
  <c r="E64" i="13"/>
  <c r="E68" i="13"/>
  <c r="E72" i="13"/>
  <c r="E69" i="13"/>
  <c r="E57" i="13"/>
  <c r="E65" i="13"/>
  <c r="E54" i="13"/>
  <c r="B30" i="13"/>
  <c r="E74" i="13"/>
  <c r="K26" i="13"/>
  <c r="J50" i="13" s="1"/>
  <c r="H30" i="13"/>
  <c r="K30" i="13"/>
  <c r="J30" i="13"/>
  <c r="D30" i="13"/>
  <c r="F30" i="13"/>
  <c r="I30" i="13"/>
  <c r="E30" i="13"/>
  <c r="F74" i="13"/>
  <c r="E55" i="13"/>
  <c r="C55" i="13"/>
  <c r="C54" i="13"/>
  <c r="C74" i="13"/>
  <c r="G55" i="13"/>
  <c r="F54" i="13"/>
  <c r="F55" i="13"/>
  <c r="J54" i="13"/>
  <c r="H74" i="13"/>
  <c r="I55" i="13"/>
  <c r="G74" i="13"/>
  <c r="D55" i="13"/>
  <c r="H55" i="13"/>
  <c r="J74" i="13"/>
  <c r="I74" i="13"/>
  <c r="J55" i="13"/>
  <c r="G54" i="13"/>
  <c r="D74" i="13"/>
  <c r="I54" i="13"/>
  <c r="D54" i="13"/>
  <c r="G30" i="13"/>
  <c r="H54" i="13"/>
  <c r="H50" i="13" l="1"/>
  <c r="G50" i="13"/>
  <c r="I50" i="13"/>
  <c r="K50" i="13"/>
  <c r="F50" i="13"/>
  <c r="C50" i="13"/>
  <c r="B50" i="13"/>
  <c r="E50" i="13"/>
  <c r="D50" i="13"/>
</calcChain>
</file>

<file path=xl/sharedStrings.xml><?xml version="1.0" encoding="utf-8"?>
<sst xmlns="http://schemas.openxmlformats.org/spreadsheetml/2006/main" count="686" uniqueCount="203">
  <si>
    <t>Chapter 4: Proven offences by children</t>
  </si>
  <si>
    <t>Table</t>
  </si>
  <si>
    <t>Title</t>
  </si>
  <si>
    <t>Table 4.1</t>
  </si>
  <si>
    <t>Proven offences by children by offence group, years ending March 2014 to 2024</t>
  </si>
  <si>
    <t>Table 4.2</t>
  </si>
  <si>
    <t>Proven offences by children by offence type, year ending March 2024</t>
  </si>
  <si>
    <t>Table 4.3</t>
  </si>
  <si>
    <t>Proven offences by children by offence type, age, sex and ethnicity, year ending March 2024</t>
  </si>
  <si>
    <t>Table 4.4</t>
  </si>
  <si>
    <t>Proven offences by children by offence type and gravity score, year ending March 2024</t>
  </si>
  <si>
    <t>Table 4.5</t>
  </si>
  <si>
    <t>Proven offences by children by demographic characteristics and gravity score, year ending March 2024</t>
  </si>
  <si>
    <t>Table 4.6</t>
  </si>
  <si>
    <t>Proven offences by children by offence type, gravity score and ethnicity, year ending March 2024</t>
  </si>
  <si>
    <t>Table 4.7</t>
  </si>
  <si>
    <t>Table 4.7a</t>
  </si>
  <si>
    <t>Table 4.7b</t>
  </si>
  <si>
    <t>Source:</t>
  </si>
  <si>
    <t>Bespoke analysis of the Youth Justice Application Framework</t>
  </si>
  <si>
    <t>Knife and offensive weapon sentencing statistics</t>
  </si>
  <si>
    <t>Notes</t>
  </si>
  <si>
    <t>Note number</t>
  </si>
  <si>
    <t>Note Text</t>
  </si>
  <si>
    <t>Offence groups listed under 'Other' include; Arson, Breach of bail, Breach of conditional discharge, Death or injury by dangerous driving, Fraud and forgery, Not known, Other, Racially aggravated offences, Vehicle theft / Unauthorised taking.</t>
  </si>
  <si>
    <t>Youth justice services work with a small number of young people who are aged over 17 and finishing their disposal.</t>
  </si>
  <si>
    <t>Offence seriousness score / gravity is scored out of eight, with the most serious offence receiving a score of 8. The offence list reflects that of the Police National Legal Database (PNLD) and is in line with other criminal justice agencies.</t>
  </si>
  <si>
    <t>The disposal given in this table is only the most severe of the disposals given as a result of the child being found guilty and may also be dependent on other offences committed at the same time.</t>
  </si>
  <si>
    <t>Reprimands and final warnings were replaced by youth cautions for all 10 to 17 year olds from 8 April 2013 and youth conditional cautions were made available for all 10 to 17 year olds from 8 April 2013.</t>
  </si>
  <si>
    <t>Includes cases where a child is committed to the Crown court for sentencing and is otherwise dealt with on conviction.</t>
  </si>
  <si>
    <t>This worksheet contains one table. Some cells refer to notes, which can be found in the notes worksheet.</t>
  </si>
  <si>
    <t>Some cells have no available data. ".." = Not available</t>
  </si>
  <si>
    <t>The year on year change for proportion of total refers to percentage point change.</t>
  </si>
  <si>
    <t>Number or proportion</t>
  </si>
  <si>
    <t>Offence group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</si>
  <si>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</si>
  <si>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</si>
  <si>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</si>
  <si>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</si>
  <si>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</si>
  <si>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</si>
  <si>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</si>
  <si>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</si>
  <si>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</si>
  <si>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</si>
  <si>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Number</t>
  </si>
  <si>
    <t>Violence against the person</t>
  </si>
  <si>
    <t>Theft and handling stolen goods</t>
  </si>
  <si>
    <t>Other [note 1]</t>
  </si>
  <si>
    <t>Motoring offences</t>
  </si>
  <si>
    <t>Drugs</t>
  </si>
  <si>
    <t>Criminal damage</t>
  </si>
  <si>
    <t>Public order</t>
  </si>
  <si>
    <t>Robbery</t>
  </si>
  <si>
    <t>Burglary</t>
  </si>
  <si>
    <t>Breach of statutory order</t>
  </si>
  <si>
    <t>Sexual offences</t>
  </si>
  <si>
    <t>Total number</t>
  </si>
  <si>
    <t>Total proven offences</t>
  </si>
  <si>
    <t>Proportion of total</t>
  </si>
  <si>
    <t>Total proportion</t>
  </si>
  <si>
    <t>..</t>
  </si>
  <si>
    <t>This worksheet contain one table.</t>
  </si>
  <si>
    <t>YJB offence type</t>
  </si>
  <si>
    <t>Number of offences</t>
  </si>
  <si>
    <t>Arson</t>
  </si>
  <si>
    <t>Breach of bail</t>
  </si>
  <si>
    <t>Breach of conditional discharge</t>
  </si>
  <si>
    <t>Death or injury by dangerous driving</t>
  </si>
  <si>
    <t>Domestic burglary</t>
  </si>
  <si>
    <t>Fraud and forgery</t>
  </si>
  <si>
    <t>Non domestic burglary</t>
  </si>
  <si>
    <t>Not Known</t>
  </si>
  <si>
    <t>Other</t>
  </si>
  <si>
    <t>Racially aggravated</t>
  </si>
  <si>
    <t>Vehicle theft / unauthorised taking</t>
  </si>
  <si>
    <t>This worksheet contains three tables presented vertical down.</t>
  </si>
  <si>
    <t>4.3a refers to offence type by age, 4.3b refers to offence type by sex and 4.3c refers to offence type by ethnicity.</t>
  </si>
  <si>
    <t>Some cells are blank to separate the three tables. Some cells have no data available. ".." = Not available, "-" = 0.</t>
  </si>
  <si>
    <t>4.3a Age and age group breakdown by offence type</t>
  </si>
  <si>
    <t>10</t>
  </si>
  <si>
    <t>11</t>
  </si>
  <si>
    <t>12</t>
  </si>
  <si>
    <t>13</t>
  </si>
  <si>
    <t>14</t>
  </si>
  <si>
    <t>15</t>
  </si>
  <si>
    <t>16</t>
  </si>
  <si>
    <t>17+
[note 2]</t>
  </si>
  <si>
    <t>Total</t>
  </si>
  <si>
    <t>Aged
10 to 14</t>
  </si>
  <si>
    <t>Aged
15 to 17</t>
  </si>
  <si>
    <t>Breach Of Bail</t>
  </si>
  <si>
    <t>Breach Of Conditional Discharge</t>
  </si>
  <si>
    <t>Breach Of Statutory Order</t>
  </si>
  <si>
    <t>Criminal Damage</t>
  </si>
  <si>
    <t>Death Or Injury By Dangerous Driving</t>
  </si>
  <si>
    <t>Domestic Burglary</t>
  </si>
  <si>
    <t>Fraud And Forgery</t>
  </si>
  <si>
    <t>Motoring Offences</t>
  </si>
  <si>
    <t>Non Domestic Burglary</t>
  </si>
  <si>
    <t>Public Order</t>
  </si>
  <si>
    <t>Racially Aggravated</t>
  </si>
  <si>
    <t>Sexual Offences</t>
  </si>
  <si>
    <t>Theft And Handling Stolen Goods</t>
  </si>
  <si>
    <t>Vehicle Theft / Unauthorised Taking</t>
  </si>
  <si>
    <t>Violence Against The Person</t>
  </si>
  <si>
    <t>4.3b Sex breakdown by offence type</t>
  </si>
  <si>
    <t>Girls</t>
  </si>
  <si>
    <t>Boys</t>
  </si>
  <si>
    <t>Unknown</t>
  </si>
  <si>
    <t>4.3c Ethnicity breakdown by offence type</t>
  </si>
  <si>
    <t>Asian</t>
  </si>
  <si>
    <t>Black</t>
  </si>
  <si>
    <t>Mixed</t>
  </si>
  <si>
    <t>Ethnic minority groups</t>
  </si>
  <si>
    <t>White</t>
  </si>
  <si>
    <t>This worksheet contains three tables vertical down. Table 4.4a refers to the number of proven offences by offence type and gravity score.</t>
  </si>
  <si>
    <t>Table 4.4b refers to proportions of offences, while table 4.4c refers to the proportions of proven offences.</t>
  </si>
  <si>
    <t>Some cells are blank to help breakdown the three tables. Some cells have no data available. ".." = Not available, "-" = 0.</t>
  </si>
  <si>
    <t>1</t>
  </si>
  <si>
    <t>2</t>
  </si>
  <si>
    <t>3</t>
  </si>
  <si>
    <t>4</t>
  </si>
  <si>
    <t>5</t>
  </si>
  <si>
    <t>6</t>
  </si>
  <si>
    <t>7</t>
  </si>
  <si>
    <t>8</t>
  </si>
  <si>
    <t>Not known</t>
  </si>
  <si>
    <t>This worksheet contains three tables. Table 4.5a refers to the number of proven offences by demographics and gravity score</t>
  </si>
  <si>
    <t>Some cells have no data available. Some cells are blank to break down the 3 tables.</t>
  </si>
  <si>
    <t>".." = Not available</t>
  </si>
  <si>
    <t>Characteristic</t>
  </si>
  <si>
    <t>10 to 14</t>
  </si>
  <si>
    <t>15 to 17</t>
  </si>
  <si>
    <t>10-14</t>
  </si>
  <si>
    <t>15-17</t>
  </si>
  <si>
    <t>This worksheet contains one table.</t>
  </si>
  <si>
    <t>Some cells have no available data. "-" = 0.</t>
  </si>
  <si>
    <t>Ethnicity</t>
  </si>
  <si>
    <t>Offence type</t>
  </si>
  <si>
    <t>1 to 2</t>
  </si>
  <si>
    <t>3 to 4</t>
  </si>
  <si>
    <t>5 to 6</t>
  </si>
  <si>
    <t>7 to 8</t>
  </si>
  <si>
    <t>Total including unknown</t>
  </si>
  <si>
    <t>Year ending March</t>
  </si>
  <si>
    <t>Youth cautions [note 7]</t>
  </si>
  <si>
    <t>Absolute / conditional discharge</t>
  </si>
  <si>
    <t>Fine</t>
  </si>
  <si>
    <t>Community sentence</t>
  </si>
  <si>
    <t>Immediate custody</t>
  </si>
  <si>
    <t>Other disposal [note 8]</t>
  </si>
  <si>
    <t>Some cells have no available data. ".." = Not available.</t>
  </si>
  <si>
    <t>N/A</t>
  </si>
  <si>
    <t>Knife and offensive weapon offences committed by children, resulting in a caution or sentence, years ending March 2014 to 2024</t>
  </si>
  <si>
    <t>Possession of a knife or offensive weapon offence committed by children, resulting in a caution or sentence, years ending March 2014 to 2024</t>
  </si>
  <si>
    <t>Threatening with a knife or offensive weapon offences committed by children, resulting in a caution or sentence, years ending March 2014 to 2024</t>
  </si>
  <si>
    <t>2024</t>
  </si>
  <si>
    <t>Table 4.1: Proven offences by children by offence group, years ending March 2014 to 2024</t>
  </si>
  <si>
    <t>% change March 2014 to March 2024</t>
  </si>
  <si>
    <t>% change March 2019 to March 2024</t>
  </si>
  <si>
    <t>% change March 2023 to March 2024</t>
  </si>
  <si>
    <t>Share in year ending March 2024</t>
  </si>
  <si>
    <t>Table 4.2: Proven offences by children by offence type, year ending March 2024</t>
  </si>
  <si>
    <t>Table 4.3 Proven offences by children by offence type, age, sex and ethnicity, year ending March 2024</t>
  </si>
  <si>
    <t>Table 4.4a: Proven offences by children by offence type and gravity score, year ending March 2024 [note 3]</t>
  </si>
  <si>
    <t>Table 4.4b: Proportion of offences by children by offence type and gravity score, year ending March 2024 [note 3][note 4]</t>
  </si>
  <si>
    <t>Table 4.4c: Proportion of proven offences by children by gravity score and offence type, year ending March 2024 [note 3][note 4]</t>
  </si>
  <si>
    <t>Table 4.5a: Proven offences by children by demographic characteristics and gravity score, year ending March 2024 [note 3]</t>
  </si>
  <si>
    <t>Table 4.5b: Proportion of gravity score by demographic characteristics, year ending March 2024 [note 3][note 4][note 5]</t>
  </si>
  <si>
    <t>Table 4.5c: Proportion of demographic characteristics by gravity score, year ending March 2024 [note 3][note 4][note 5]</t>
  </si>
  <si>
    <t>Table 4.5b refers to proportion of gravity score by demographics for year ending March 2024</t>
  </si>
  <si>
    <t>Table 4.5c refers to proportion of demographics by gravity score for year ending March 2024.</t>
  </si>
  <si>
    <t>Table 4.6: Proven offences by children by offence type, gravity score and ethnicity, year ending March 2024 [note 3]</t>
  </si>
  <si>
    <t>Table 4.7b: Threatening with a knife or offensive weapon offences committed by children, resulting in a caution or sentence, years ending March 2014 to 2024 [note 6]</t>
  </si>
  <si>
    <t>Theft and handling</t>
  </si>
  <si>
    <t>Share in the year ending March 2024</t>
  </si>
  <si>
    <t>Offence_Group_3</t>
  </si>
  <si>
    <t>Gravity_Score_Grouped</t>
  </si>
  <si>
    <t>2020-21</t>
  </si>
  <si>
    <t>2021-22</t>
  </si>
  <si>
    <t>2022-23</t>
  </si>
  <si>
    <t>2023-24</t>
  </si>
  <si>
    <t>Grand Total</t>
  </si>
  <si>
    <t>1 to 4</t>
  </si>
  <si>
    <t>5 to 8</t>
  </si>
  <si>
    <t>Not available</t>
  </si>
  <si>
    <t>Breach of statutory order Total</t>
  </si>
  <si>
    <t>Burglary Total</t>
  </si>
  <si>
    <t>Criminal damage Total</t>
  </si>
  <si>
    <t>Drugs Total</t>
  </si>
  <si>
    <t>Motoring offences Total</t>
  </si>
  <si>
    <t>Other Total</t>
  </si>
  <si>
    <t>Public order Total</t>
  </si>
  <si>
    <t>Robbery Total</t>
  </si>
  <si>
    <t>Sexual offences Total</t>
  </si>
  <si>
    <t>Theft and handling Total</t>
  </si>
  <si>
    <t>Violence against the person Total</t>
  </si>
  <si>
    <t>This worksheet contains one table and refers to notes throughout the chapter 4 supplementary tables.</t>
  </si>
  <si>
    <t>Table 4.7a: Possession of a knife or offensive weapon offence committed by children, resulting in a caution or sentence, years ending March 2014 to 2024 [note 6]</t>
  </si>
  <si>
    <t>Table 4.7 Knife and offensive weapon offences committed by children, resulting in a caution or sentence, years ending March 2014 to 2024 [note 6]</t>
  </si>
  <si>
    <t>Proportions are based on where gravity score was known. In the year ending March 2024, the gravity score was not known for less 1% of all proven offences.</t>
  </si>
  <si>
    <t>Proportions are based on where the demographic characteristics were known. In the year ending March 2024, the ethnicity of the child was not known for 2%, and the sex was not known for 2% of the proven offences committed by children.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</si>
</sst>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0.0"/>
    <numFmt numFmtId="168" formatCode="#,##0_ ;\-#,##0\ "/>
  </numFmts>
  <fonts count="14" x14ac:knownFonts="1">
    <font>
      <sz val="12"/>
      <name val="Arial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/>
      <right style="dashed">
        <color auto="1"/>
      </right>
      <top/>
      <bottom style="thin">
        <color indexed="64"/>
      </bottom>
      <diagonal/>
    </border>
    <border>
      <left style="dashed">
        <color auto="1"/>
      </left>
      <right/>
      <top/>
      <bottom style="thin">
        <color indexed="64"/>
      </bottom>
      <diagonal/>
    </border>
    <border>
      <left/>
      <right style="dashed">
        <color auto="1"/>
      </right>
      <top style="dashed">
        <color indexed="64"/>
      </top>
      <bottom style="dashed">
        <color indexed="64"/>
      </bottom>
      <diagonal/>
    </border>
    <border>
      <left style="dashed">
        <color auto="1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auto="1"/>
      </top>
      <bottom/>
      <diagonal/>
    </border>
    <border>
      <left style="dashed">
        <color indexed="64"/>
      </left>
      <right/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thin">
        <color indexed="64"/>
      </bottom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 applyProtection="0">
      <alignment horizontal="left" vertical="top"/>
    </xf>
    <xf numFmtId="0" fontId="10" fillId="0" borderId="0" applyNumberForma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168" fontId="12" fillId="0" borderId="0"/>
  </cellStyleXfs>
  <cellXfs count="217">
    <xf numFmtId="0" fontId="0" fillId="0" borderId="0" xfId="0"/>
    <xf numFmtId="0" fontId="6" fillId="0" borderId="0" xfId="0" applyFont="1"/>
    <xf numFmtId="0" fontId="2" fillId="0" borderId="0" xfId="0" applyFont="1"/>
    <xf numFmtId="0" fontId="1" fillId="0" borderId="0" xfId="0" applyFont="1"/>
    <xf numFmtId="0" fontId="7" fillId="0" borderId="0" xfId="9" applyFont="1"/>
    <xf numFmtId="0" fontId="1" fillId="0" borderId="0" xfId="9" applyAlignment="1">
      <alignment vertical="center"/>
    </xf>
    <xf numFmtId="0" fontId="7" fillId="0" borderId="1" xfId="9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quotePrefix="1" applyFont="1"/>
    <xf numFmtId="165" fontId="7" fillId="0" borderId="0" xfId="1" applyNumberFormat="1" applyFont="1" applyFill="1" applyBorder="1"/>
    <xf numFmtId="166" fontId="7" fillId="0" borderId="0" xfId="12" applyNumberFormat="1" applyFont="1" applyBorder="1"/>
    <xf numFmtId="0" fontId="7" fillId="0" borderId="0" xfId="0" applyFont="1"/>
    <xf numFmtId="0" fontId="2" fillId="0" borderId="0" xfId="9" applyFont="1" applyAlignment="1">
      <alignment vertical="center"/>
    </xf>
    <xf numFmtId="0" fontId="7" fillId="0" borderId="1" xfId="10" quotePrefix="1" applyFont="1" applyBorder="1" applyAlignment="1">
      <alignment horizontal="right" vertical="center"/>
    </xf>
    <xf numFmtId="0" fontId="7" fillId="0" borderId="1" xfId="9" applyFont="1" applyBorder="1" applyAlignment="1">
      <alignment horizontal="right" vertical="center" wrapText="1"/>
    </xf>
    <xf numFmtId="165" fontId="1" fillId="0" borderId="0" xfId="1" applyNumberFormat="1" applyFont="1" applyBorder="1" applyAlignment="1">
      <alignment horizontal="right" vertical="center"/>
    </xf>
    <xf numFmtId="9" fontId="1" fillId="0" borderId="0" xfId="12" applyFont="1" applyBorder="1" applyAlignment="1">
      <alignment horizontal="right" vertical="center"/>
    </xf>
    <xf numFmtId="167" fontId="1" fillId="0" borderId="0" xfId="12" applyNumberFormat="1" applyFont="1" applyBorder="1" applyAlignment="1">
      <alignment horizontal="right" vertical="center"/>
    </xf>
    <xf numFmtId="9" fontId="7" fillId="0" borderId="0" xfId="12" applyFont="1" applyBorder="1" applyAlignment="1">
      <alignment horizontal="right" vertical="center"/>
    </xf>
    <xf numFmtId="0" fontId="7" fillId="0" borderId="1" xfId="10" applyFont="1" applyBorder="1" applyAlignment="1">
      <alignment horizontal="left" vertical="center" wrapText="1"/>
    </xf>
    <xf numFmtId="0" fontId="1" fillId="0" borderId="0" xfId="0" quotePrefix="1" applyFont="1" applyAlignment="1">
      <alignment horizontal="left" vertical="center"/>
    </xf>
    <xf numFmtId="0" fontId="1" fillId="0" borderId="0" xfId="9" applyAlignment="1">
      <alignment horizontal="left" vertical="center"/>
    </xf>
    <xf numFmtId="0" fontId="2" fillId="0" borderId="0" xfId="9" applyFont="1"/>
    <xf numFmtId="165" fontId="1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9" fontId="1" fillId="0" borderId="0" xfId="12" applyFont="1" applyFill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9" fontId="1" fillId="0" borderId="0" xfId="12" applyFont="1" applyAlignment="1">
      <alignment horizontal="right" vertical="center"/>
    </xf>
    <xf numFmtId="9" fontId="7" fillId="0" borderId="4" xfId="12" applyFont="1" applyFill="1" applyBorder="1" applyAlignment="1">
      <alignment horizontal="right" vertical="center"/>
    </xf>
    <xf numFmtId="9" fontId="7" fillId="0" borderId="4" xfId="12" applyFont="1" applyBorder="1" applyAlignment="1">
      <alignment horizontal="right" vertical="center"/>
    </xf>
    <xf numFmtId="0" fontId="2" fillId="0" borderId="0" xfId="4" applyFont="1">
      <alignment horizontal="left" vertical="top"/>
    </xf>
    <xf numFmtId="0" fontId="2" fillId="0" borderId="0" xfId="0" applyFont="1" applyAlignment="1">
      <alignment wrapText="1"/>
    </xf>
    <xf numFmtId="9" fontId="1" fillId="0" borderId="0" xfId="0" applyNumberFormat="1" applyFont="1"/>
    <xf numFmtId="0" fontId="1" fillId="0" borderId="0" xfId="0" applyFont="1" applyAlignment="1">
      <alignment vertical="center" wrapText="1"/>
    </xf>
    <xf numFmtId="166" fontId="1" fillId="0" borderId="0" xfId="12" applyNumberFormat="1" applyFont="1" applyAlignment="1">
      <alignment horizontal="right" vertical="center"/>
    </xf>
    <xf numFmtId="10" fontId="1" fillId="0" borderId="0" xfId="12" applyNumberFormat="1" applyFont="1" applyAlignment="1">
      <alignment horizontal="right" vertical="center"/>
    </xf>
    <xf numFmtId="165" fontId="1" fillId="0" borderId="4" xfId="1" applyNumberFormat="1" applyFont="1" applyBorder="1" applyAlignment="1">
      <alignment horizontal="right" vertical="center"/>
    </xf>
    <xf numFmtId="0" fontId="1" fillId="0" borderId="0" xfId="12" applyNumberFormat="1" applyFont="1" applyAlignment="1">
      <alignment horizontal="right" vertical="center"/>
    </xf>
    <xf numFmtId="0" fontId="2" fillId="0" borderId="0" xfId="0" applyFont="1" applyAlignment="1">
      <alignment horizontal="left" vertical="top"/>
    </xf>
    <xf numFmtId="0" fontId="7" fillId="0" borderId="1" xfId="0" quotePrefix="1" applyFont="1" applyBorder="1" applyAlignment="1">
      <alignment horizontal="right" vertical="center" wrapText="1"/>
    </xf>
    <xf numFmtId="3" fontId="7" fillId="0" borderId="0" xfId="0" applyNumberFormat="1" applyFont="1" applyAlignment="1">
      <alignment horizontal="right" vertical="center"/>
    </xf>
    <xf numFmtId="0" fontId="1" fillId="0" borderId="4" xfId="10" applyFont="1" applyBorder="1" applyAlignment="1">
      <alignment vertical="center"/>
    </xf>
    <xf numFmtId="0" fontId="1" fillId="0" borderId="0" xfId="10" applyFont="1" applyAlignment="1">
      <alignment vertical="center"/>
    </xf>
    <xf numFmtId="0" fontId="1" fillId="0" borderId="5" xfId="10" applyFont="1" applyBorder="1" applyAlignment="1">
      <alignment vertical="center"/>
    </xf>
    <xf numFmtId="0" fontId="1" fillId="0" borderId="4" xfId="10" quotePrefix="1" applyFont="1" applyBorder="1" applyAlignment="1">
      <alignment vertical="center"/>
    </xf>
    <xf numFmtId="0" fontId="1" fillId="0" borderId="1" xfId="10" quotePrefix="1" applyFont="1" applyBorder="1" applyAlignment="1">
      <alignment vertical="center"/>
    </xf>
    <xf numFmtId="0" fontId="1" fillId="0" borderId="1" xfId="10" applyFont="1" applyBorder="1" applyAlignment="1">
      <alignment vertical="center"/>
    </xf>
    <xf numFmtId="0" fontId="1" fillId="0" borderId="0" xfId="10" quotePrefix="1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quotePrefix="1" applyFont="1" applyAlignment="1">
      <alignment vertical="center"/>
    </xf>
    <xf numFmtId="0" fontId="1" fillId="0" borderId="0" xfId="10" applyFont="1" applyAlignment="1">
      <alignment horizontal="right" vertical="center"/>
    </xf>
    <xf numFmtId="165" fontId="1" fillId="0" borderId="6" xfId="1" applyNumberFormat="1" applyFont="1" applyBorder="1" applyAlignment="1">
      <alignment horizontal="right" vertical="center"/>
    </xf>
    <xf numFmtId="165" fontId="1" fillId="0" borderId="1" xfId="1" applyNumberFormat="1" applyFont="1" applyBorder="1" applyAlignment="1">
      <alignment horizontal="right" vertical="center"/>
    </xf>
    <xf numFmtId="3" fontId="7" fillId="0" borderId="4" xfId="0" applyNumberFormat="1" applyFont="1" applyBorder="1" applyAlignment="1">
      <alignment horizontal="right" vertical="center"/>
    </xf>
    <xf numFmtId="9" fontId="1" fillId="0" borderId="4" xfId="0" applyNumberFormat="1" applyFont="1" applyBorder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9" fontId="1" fillId="0" borderId="5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9" fontId="1" fillId="0" borderId="4" xfId="1" quotePrefix="1" applyNumberFormat="1" applyFont="1" applyBorder="1" applyAlignment="1">
      <alignment horizontal="right" vertical="center"/>
    </xf>
    <xf numFmtId="9" fontId="1" fillId="0" borderId="0" xfId="1" quotePrefix="1" applyNumberFormat="1" applyFont="1" applyBorder="1" applyAlignment="1">
      <alignment horizontal="right" vertical="center"/>
    </xf>
    <xf numFmtId="9" fontId="1" fillId="0" borderId="5" xfId="1" quotePrefix="1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165" fontId="1" fillId="0" borderId="7" xfId="1" applyNumberFormat="1" applyFont="1" applyBorder="1" applyAlignment="1">
      <alignment horizontal="right" vertical="center"/>
    </xf>
    <xf numFmtId="165" fontId="1" fillId="0" borderId="8" xfId="1" applyNumberFormat="1" applyFont="1" applyBorder="1" applyAlignment="1">
      <alignment horizontal="right" vertical="center"/>
    </xf>
    <xf numFmtId="165" fontId="1" fillId="0" borderId="5" xfId="1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7" applyFont="1" applyAlignment="1">
      <alignment horizontal="left" vertical="center" wrapText="1"/>
    </xf>
    <xf numFmtId="0" fontId="1" fillId="0" borderId="0" xfId="7" applyFont="1" applyAlignment="1">
      <alignment vertical="center"/>
    </xf>
    <xf numFmtId="9" fontId="7" fillId="0" borderId="0" xfId="13" applyFont="1" applyFill="1" applyBorder="1" applyAlignment="1">
      <alignment horizontal="right" vertical="center" wrapText="1"/>
    </xf>
    <xf numFmtId="9" fontId="1" fillId="0" borderId="0" xfId="13" applyFont="1" applyFill="1" applyBorder="1" applyAlignment="1">
      <alignment horizontal="right" vertical="center" wrapText="1"/>
    </xf>
    <xf numFmtId="9" fontId="7" fillId="0" borderId="0" xfId="13" applyFont="1" applyBorder="1" applyAlignment="1">
      <alignment horizontal="right" vertical="center" wrapText="1"/>
    </xf>
    <xf numFmtId="9" fontId="1" fillId="0" borderId="0" xfId="13" applyFont="1" applyBorder="1" applyAlignment="1">
      <alignment horizontal="right" vertical="center" wrapText="1"/>
    </xf>
    <xf numFmtId="0" fontId="1" fillId="0" borderId="0" xfId="7" applyFont="1" applyAlignment="1">
      <alignment horizontal="left" vertical="center"/>
    </xf>
    <xf numFmtId="0" fontId="1" fillId="0" borderId="0" xfId="0" applyFont="1" applyAlignment="1">
      <alignment horizontal="center"/>
    </xf>
    <xf numFmtId="0" fontId="6" fillId="0" borderId="0" xfId="4">
      <alignment horizontal="left" vertical="top"/>
    </xf>
    <xf numFmtId="0" fontId="7" fillId="0" borderId="1" xfId="0" quotePrefix="1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 wrapText="1"/>
    </xf>
    <xf numFmtId="0" fontId="7" fillId="0" borderId="0" xfId="11" applyFont="1" applyAlignment="1">
      <alignment horizontal="right" vertical="center"/>
    </xf>
    <xf numFmtId="0" fontId="7" fillId="0" borderId="4" xfId="11" applyFont="1" applyBorder="1" applyAlignment="1">
      <alignment horizontal="left" wrapText="1"/>
    </xf>
    <xf numFmtId="0" fontId="6" fillId="0" borderId="0" xfId="4" applyAlignment="1">
      <alignment horizontal="left"/>
    </xf>
    <xf numFmtId="0" fontId="1" fillId="0" borderId="0" xfId="11" applyFont="1" applyAlignment="1">
      <alignment horizontal="left" wrapText="1"/>
    </xf>
    <xf numFmtId="0" fontId="1" fillId="0" borderId="0" xfId="11" applyFont="1" applyAlignment="1">
      <alignment horizontal="left"/>
    </xf>
    <xf numFmtId="0" fontId="7" fillId="0" borderId="0" xfId="11" applyFont="1" applyAlignment="1">
      <alignment horizontal="left" wrapText="1"/>
    </xf>
    <xf numFmtId="3" fontId="1" fillId="0" borderId="0" xfId="11" applyNumberFormat="1" applyFont="1" applyAlignment="1">
      <alignment horizontal="right" vertical="center" wrapText="1"/>
    </xf>
    <xf numFmtId="10" fontId="1" fillId="0" borderId="0" xfId="12" applyNumberFormat="1" applyFont="1" applyFill="1" applyBorder="1" applyAlignment="1">
      <alignment horizontal="right" vertical="center" wrapText="1"/>
    </xf>
    <xf numFmtId="3" fontId="7" fillId="0" borderId="1" xfId="11" applyNumberFormat="1" applyFont="1" applyBorder="1" applyAlignment="1">
      <alignment horizontal="right" vertical="center" wrapText="1"/>
    </xf>
    <xf numFmtId="0" fontId="1" fillId="0" borderId="0" xfId="11" applyFont="1" applyAlignment="1">
      <alignment horizontal="left" vertical="center" wrapText="1"/>
    </xf>
    <xf numFmtId="0" fontId="6" fillId="0" borderId="0" xfId="4" applyAlignment="1">
      <alignment horizontal="left" vertical="center"/>
    </xf>
    <xf numFmtId="0" fontId="6" fillId="0" borderId="0" xfId="4" applyAlignment="1">
      <alignment vertical="center"/>
    </xf>
    <xf numFmtId="0" fontId="1" fillId="0" borderId="0" xfId="7" applyFont="1" applyAlignment="1">
      <alignment horizontal="right" vertical="center"/>
    </xf>
    <xf numFmtId="0" fontId="1" fillId="0" borderId="0" xfId="7" applyFont="1"/>
    <xf numFmtId="0" fontId="2" fillId="0" borderId="0" xfId="7" applyFont="1"/>
    <xf numFmtId="0" fontId="7" fillId="0" borderId="3" xfId="7" applyFont="1" applyBorder="1" applyAlignment="1">
      <alignment horizontal="left" vertical="center"/>
    </xf>
    <xf numFmtId="0" fontId="7" fillId="0" borderId="0" xfId="7" applyFont="1" applyAlignment="1">
      <alignment horizontal="right" vertical="center" wrapText="1" shrinkToFit="1"/>
    </xf>
    <xf numFmtId="3" fontId="7" fillId="0" borderId="4" xfId="7" applyNumberFormat="1" applyFont="1" applyBorder="1" applyAlignment="1">
      <alignment horizontal="right" vertical="center"/>
    </xf>
    <xf numFmtId="3" fontId="1" fillId="0" borderId="4" xfId="7" applyNumberFormat="1" applyFont="1" applyBorder="1" applyAlignment="1">
      <alignment horizontal="right" vertical="center"/>
    </xf>
    <xf numFmtId="3" fontId="7" fillId="0" borderId="0" xfId="7" applyNumberFormat="1" applyFont="1" applyAlignment="1">
      <alignment horizontal="right" vertical="center"/>
    </xf>
    <xf numFmtId="3" fontId="1" fillId="0" borderId="0" xfId="7" applyNumberFormat="1" applyFont="1" applyAlignment="1">
      <alignment horizontal="right" vertical="center"/>
    </xf>
    <xf numFmtId="0" fontId="1" fillId="0" borderId="1" xfId="7" applyFont="1" applyBorder="1" applyAlignment="1">
      <alignment horizontal="left" vertical="center"/>
    </xf>
    <xf numFmtId="3" fontId="7" fillId="0" borderId="1" xfId="7" applyNumberFormat="1" applyFont="1" applyBorder="1" applyAlignment="1">
      <alignment horizontal="right" vertical="center"/>
    </xf>
    <xf numFmtId="3" fontId="1" fillId="0" borderId="1" xfId="7" applyNumberFormat="1" applyFont="1" applyBorder="1" applyAlignment="1">
      <alignment horizontal="right" vertical="center"/>
    </xf>
    <xf numFmtId="9" fontId="1" fillId="0" borderId="0" xfId="13" applyFont="1" applyFill="1" applyBorder="1" applyAlignment="1">
      <alignment horizontal="right" vertical="center"/>
    </xf>
    <xf numFmtId="0" fontId="1" fillId="0" borderId="0" xfId="7" applyFont="1" applyAlignment="1">
      <alignment horizontal="left"/>
    </xf>
    <xf numFmtId="0" fontId="1" fillId="0" borderId="1" xfId="7" applyFont="1" applyBorder="1" applyAlignment="1">
      <alignment horizontal="left"/>
    </xf>
    <xf numFmtId="9" fontId="1" fillId="0" borderId="0" xfId="13" applyFont="1" applyBorder="1" applyAlignment="1">
      <alignment horizontal="right" vertical="center"/>
    </xf>
    <xf numFmtId="0" fontId="7" fillId="0" borderId="1" xfId="7" applyFont="1" applyBorder="1" applyAlignment="1">
      <alignment horizontal="left" vertical="center"/>
    </xf>
    <xf numFmtId="0" fontId="7" fillId="0" borderId="1" xfId="7" applyFont="1" applyBorder="1" applyAlignment="1">
      <alignment horizontal="right" vertical="center" wrapText="1" shrinkToFit="1"/>
    </xf>
    <xf numFmtId="0" fontId="8" fillId="0" borderId="0" xfId="5" applyFont="1" applyFill="1" applyAlignment="1" applyProtection="1"/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/>
    </xf>
    <xf numFmtId="0" fontId="7" fillId="0" borderId="1" xfId="11" applyFont="1" applyBorder="1" applyAlignment="1">
      <alignment horizontal="right" vertical="center"/>
    </xf>
    <xf numFmtId="0" fontId="7" fillId="0" borderId="1" xfId="11" applyFont="1" applyBorder="1" applyAlignment="1">
      <alignment horizontal="left" vertical="center"/>
    </xf>
    <xf numFmtId="166" fontId="1" fillId="0" borderId="0" xfId="12" applyNumberFormat="1" applyFont="1" applyBorder="1" applyAlignment="1">
      <alignment horizontal="right" vertical="center"/>
    </xf>
    <xf numFmtId="0" fontId="7" fillId="0" borderId="0" xfId="11" applyFont="1" applyAlignment="1">
      <alignment horizontal="left" vertical="center"/>
    </xf>
    <xf numFmtId="10" fontId="1" fillId="0" borderId="0" xfId="0" applyNumberFormat="1" applyFont="1"/>
    <xf numFmtId="165" fontId="7" fillId="0" borderId="4" xfId="1" applyNumberFormat="1" applyFont="1" applyBorder="1" applyAlignment="1">
      <alignment horizontal="right" vertical="center"/>
    </xf>
    <xf numFmtId="165" fontId="7" fillId="0" borderId="0" xfId="1" applyNumberFormat="1" applyFont="1" applyBorder="1" applyAlignment="1">
      <alignment horizontal="right" vertical="center"/>
    </xf>
    <xf numFmtId="165" fontId="7" fillId="0" borderId="9" xfId="1" applyNumberFormat="1" applyFont="1" applyBorder="1" applyAlignment="1">
      <alignment horizontal="right" vertical="center"/>
    </xf>
    <xf numFmtId="165" fontId="7" fillId="0" borderId="6" xfId="1" applyNumberFormat="1" applyFont="1" applyBorder="1" applyAlignment="1">
      <alignment horizontal="right" vertical="center"/>
    </xf>
    <xf numFmtId="165" fontId="7" fillId="0" borderId="7" xfId="1" applyNumberFormat="1" applyFont="1" applyBorder="1" applyAlignment="1">
      <alignment horizontal="right" vertical="center"/>
    </xf>
    <xf numFmtId="0" fontId="13" fillId="2" borderId="10" xfId="0" applyFont="1" applyFill="1" applyBorder="1"/>
    <xf numFmtId="0" fontId="13" fillId="0" borderId="0" xfId="0" applyFont="1"/>
    <xf numFmtId="0" fontId="13" fillId="0" borderId="10" xfId="0" applyFont="1" applyBorder="1"/>
    <xf numFmtId="0" fontId="13" fillId="0" borderId="11" xfId="0" applyFont="1" applyBorder="1"/>
    <xf numFmtId="167" fontId="1" fillId="0" borderId="0" xfId="12" applyNumberFormat="1" applyFont="1" applyAlignment="1">
      <alignment horizontal="right" vertical="center"/>
    </xf>
    <xf numFmtId="0" fontId="7" fillId="0" borderId="12" xfId="11" applyFont="1" applyBorder="1" applyAlignment="1">
      <alignment horizontal="right" vertical="center"/>
    </xf>
    <xf numFmtId="0" fontId="7" fillId="0" borderId="13" xfId="11" applyFont="1" applyBorder="1" applyAlignment="1">
      <alignment horizontal="right" vertical="center" wrapText="1"/>
    </xf>
    <xf numFmtId="0" fontId="7" fillId="0" borderId="14" xfId="11" applyFont="1" applyBorder="1" applyAlignment="1">
      <alignment horizontal="right" vertical="center"/>
    </xf>
    <xf numFmtId="165" fontId="1" fillId="0" borderId="15" xfId="1" applyNumberFormat="1" applyFont="1" applyBorder="1" applyAlignment="1">
      <alignment horizontal="right" vertical="center"/>
    </xf>
    <xf numFmtId="165" fontId="1" fillId="0" borderId="17" xfId="1" applyNumberFormat="1" applyFont="1" applyBorder="1" applyAlignment="1">
      <alignment horizontal="right" vertical="center"/>
    </xf>
    <xf numFmtId="9" fontId="7" fillId="0" borderId="12" xfId="12" applyFont="1" applyBorder="1" applyAlignment="1">
      <alignment horizontal="right" vertical="center"/>
    </xf>
    <xf numFmtId="9" fontId="7" fillId="0" borderId="13" xfId="12" applyFont="1" applyBorder="1" applyAlignment="1">
      <alignment horizontal="right" vertical="center"/>
    </xf>
    <xf numFmtId="9" fontId="7" fillId="0" borderId="14" xfId="12" applyFont="1" applyBorder="1" applyAlignment="1">
      <alignment horizontal="right" vertical="center"/>
    </xf>
    <xf numFmtId="0" fontId="1" fillId="0" borderId="8" xfId="11" applyFont="1" applyBorder="1" applyAlignment="1">
      <alignment horizontal="left" wrapText="1"/>
    </xf>
    <xf numFmtId="165" fontId="1" fillId="0" borderId="18" xfId="1" applyNumberFormat="1" applyFont="1" applyBorder="1" applyAlignment="1">
      <alignment horizontal="right" vertical="center"/>
    </xf>
    <xf numFmtId="165" fontId="1" fillId="0" borderId="20" xfId="1" applyNumberFormat="1" applyFont="1" applyBorder="1" applyAlignment="1">
      <alignment horizontal="right" vertical="center"/>
    </xf>
    <xf numFmtId="0" fontId="7" fillId="0" borderId="21" xfId="11" applyFont="1" applyBorder="1" applyAlignment="1">
      <alignment horizontal="left" wrapText="1"/>
    </xf>
    <xf numFmtId="165" fontId="1" fillId="0" borderId="16" xfId="1" applyNumberFormat="1" applyFont="1" applyFill="1" applyBorder="1" applyAlignment="1">
      <alignment horizontal="right" vertical="center" wrapText="1"/>
    </xf>
    <xf numFmtId="165" fontId="1" fillId="0" borderId="0" xfId="1" applyNumberFormat="1" applyFont="1" applyFill="1" applyBorder="1" applyAlignment="1">
      <alignment horizontal="right" vertical="center"/>
    </xf>
    <xf numFmtId="165" fontId="1" fillId="0" borderId="0" xfId="11" applyNumberFormat="1" applyFont="1" applyAlignment="1">
      <alignment horizontal="right" vertical="center" wrapText="1"/>
    </xf>
    <xf numFmtId="165" fontId="1" fillId="0" borderId="15" xfId="11" applyNumberFormat="1" applyFont="1" applyBorder="1" applyAlignment="1">
      <alignment horizontal="right" vertical="center" wrapText="1"/>
    </xf>
    <xf numFmtId="165" fontId="1" fillId="0" borderId="19" xfId="1" applyNumberFormat="1" applyFont="1" applyFill="1" applyBorder="1" applyAlignment="1">
      <alignment horizontal="right" vertical="center" wrapText="1"/>
    </xf>
    <xf numFmtId="165" fontId="1" fillId="0" borderId="8" xfId="1" applyNumberFormat="1" applyFont="1" applyFill="1" applyBorder="1" applyAlignment="1">
      <alignment horizontal="right" vertical="center"/>
    </xf>
    <xf numFmtId="165" fontId="7" fillId="0" borderId="21" xfId="1" applyNumberFormat="1" applyFont="1" applyFill="1" applyBorder="1" applyAlignment="1">
      <alignment horizontal="right" vertical="center" wrapText="1"/>
    </xf>
    <xf numFmtId="165" fontId="7" fillId="0" borderId="22" xfId="1" applyNumberFormat="1" applyFont="1" applyFill="1" applyBorder="1" applyAlignment="1">
      <alignment horizontal="right" vertical="center" wrapText="1"/>
    </xf>
    <xf numFmtId="165" fontId="7" fillId="0" borderId="23" xfId="1" applyNumberFormat="1" applyFont="1" applyFill="1" applyBorder="1" applyAlignment="1">
      <alignment horizontal="right" vertical="center" wrapText="1"/>
    </xf>
    <xf numFmtId="165" fontId="7" fillId="0" borderId="24" xfId="1" applyNumberFormat="1" applyFont="1" applyFill="1" applyBorder="1" applyAlignment="1">
      <alignment horizontal="right" vertical="center" wrapText="1"/>
    </xf>
    <xf numFmtId="3" fontId="1" fillId="0" borderId="8" xfId="0" applyNumberFormat="1" applyFont="1" applyBorder="1" applyAlignment="1">
      <alignment horizontal="right" vertical="center"/>
    </xf>
    <xf numFmtId="3" fontId="7" fillId="0" borderId="21" xfId="11" applyNumberFormat="1" applyFont="1" applyBorder="1" applyAlignment="1">
      <alignment horizontal="right" vertical="center" wrapText="1"/>
    </xf>
    <xf numFmtId="9" fontId="7" fillId="0" borderId="0" xfId="1" quotePrefix="1" applyNumberFormat="1" applyFont="1" applyBorder="1" applyAlignment="1">
      <alignment horizontal="right" vertical="center"/>
    </xf>
    <xf numFmtId="0" fontId="1" fillId="0" borderId="8" xfId="10" applyFont="1" applyBorder="1" applyAlignment="1">
      <alignment vertical="center"/>
    </xf>
    <xf numFmtId="9" fontId="1" fillId="0" borderId="8" xfId="1" quotePrefix="1" applyNumberFormat="1" applyFont="1" applyBorder="1" applyAlignment="1">
      <alignment horizontal="right" vertical="center"/>
    </xf>
    <xf numFmtId="0" fontId="7" fillId="0" borderId="25" xfId="10" applyFont="1" applyBorder="1" applyAlignment="1">
      <alignment vertical="center"/>
    </xf>
    <xf numFmtId="165" fontId="7" fillId="0" borderId="25" xfId="1" applyNumberFormat="1" applyFont="1" applyBorder="1" applyAlignment="1">
      <alignment horizontal="right" vertical="center"/>
    </xf>
    <xf numFmtId="9" fontId="7" fillId="0" borderId="25" xfId="1" quotePrefix="1" applyNumberFormat="1" applyFont="1" applyBorder="1" applyAlignment="1">
      <alignment horizontal="right" vertical="center"/>
    </xf>
    <xf numFmtId="0" fontId="7" fillId="0" borderId="26" xfId="0" quotePrefix="1" applyFont="1" applyBorder="1" applyAlignment="1">
      <alignment horizontal="right" vertical="center" wrapText="1"/>
    </xf>
    <xf numFmtId="9" fontId="1" fillId="0" borderId="12" xfId="0" applyNumberFormat="1" applyFont="1" applyBorder="1" applyAlignment="1">
      <alignment horizontal="right" vertical="center"/>
    </xf>
    <xf numFmtId="9" fontId="1" fillId="0" borderId="15" xfId="0" applyNumberFormat="1" applyFont="1" applyBorder="1" applyAlignment="1">
      <alignment horizontal="right" vertical="center"/>
    </xf>
    <xf numFmtId="9" fontId="1" fillId="0" borderId="28" xfId="0" applyNumberFormat="1" applyFont="1" applyBorder="1" applyAlignment="1">
      <alignment horizontal="right" vertical="center"/>
    </xf>
    <xf numFmtId="9" fontId="1" fillId="0" borderId="26" xfId="0" applyNumberFormat="1" applyFont="1" applyBorder="1" applyAlignment="1">
      <alignment horizontal="right" vertical="center"/>
    </xf>
    <xf numFmtId="0" fontId="7" fillId="0" borderId="27" xfId="0" quotePrefix="1" applyFont="1" applyBorder="1" applyAlignment="1">
      <alignment horizontal="right" vertical="center" wrapText="1"/>
    </xf>
    <xf numFmtId="9" fontId="7" fillId="0" borderId="14" xfId="0" applyNumberFormat="1" applyFont="1" applyBorder="1" applyAlignment="1">
      <alignment horizontal="right" vertical="center"/>
    </xf>
    <xf numFmtId="9" fontId="7" fillId="0" borderId="17" xfId="0" applyNumberFormat="1" applyFont="1" applyBorder="1" applyAlignment="1">
      <alignment horizontal="right" vertical="center"/>
    </xf>
    <xf numFmtId="9" fontId="7" fillId="0" borderId="29" xfId="0" applyNumberFormat="1" applyFont="1" applyBorder="1" applyAlignment="1">
      <alignment horizontal="right" vertical="center"/>
    </xf>
    <xf numFmtId="9" fontId="7" fillId="0" borderId="27" xfId="0" applyNumberFormat="1" applyFont="1" applyBorder="1" applyAlignment="1">
      <alignment horizontal="right" vertical="center"/>
    </xf>
    <xf numFmtId="9" fontId="7" fillId="0" borderId="4" xfId="1" quotePrefix="1" applyNumberFormat="1" applyFont="1" applyBorder="1" applyAlignment="1">
      <alignment horizontal="right" vertical="center"/>
    </xf>
    <xf numFmtId="9" fontId="7" fillId="0" borderId="5" xfId="1" quotePrefix="1" applyNumberFormat="1" applyFont="1" applyBorder="1" applyAlignment="1">
      <alignment horizontal="right" vertical="center"/>
    </xf>
    <xf numFmtId="9" fontId="7" fillId="0" borderId="8" xfId="1" quotePrefix="1" applyNumberFormat="1" applyFont="1" applyBorder="1" applyAlignment="1">
      <alignment horizontal="right" vertical="center"/>
    </xf>
    <xf numFmtId="3" fontId="7" fillId="0" borderId="17" xfId="0" applyNumberFormat="1" applyFont="1" applyBorder="1" applyAlignment="1">
      <alignment horizontal="right" vertical="center"/>
    </xf>
    <xf numFmtId="0" fontId="1" fillId="0" borderId="8" xfId="0" quotePrefix="1" applyFont="1" applyBorder="1"/>
    <xf numFmtId="3" fontId="7" fillId="0" borderId="20" xfId="0" applyNumberFormat="1" applyFont="1" applyBorder="1" applyAlignment="1">
      <alignment horizontal="right" vertical="center"/>
    </xf>
    <xf numFmtId="0" fontId="7" fillId="0" borderId="25" xfId="0" applyFont="1" applyBorder="1"/>
    <xf numFmtId="3" fontId="7" fillId="0" borderId="25" xfId="0" applyNumberFormat="1" applyFont="1" applyBorder="1" applyAlignment="1">
      <alignment horizontal="right" vertical="center"/>
    </xf>
    <xf numFmtId="3" fontId="7" fillId="0" borderId="30" xfId="0" applyNumberFormat="1" applyFont="1" applyBorder="1" applyAlignment="1">
      <alignment horizontal="right" vertical="center"/>
    </xf>
    <xf numFmtId="3" fontId="7" fillId="0" borderId="31" xfId="0" applyNumberFormat="1" applyFont="1" applyBorder="1" applyAlignment="1">
      <alignment horizontal="right" vertical="center"/>
    </xf>
    <xf numFmtId="9" fontId="1" fillId="0" borderId="8" xfId="12" applyFont="1" applyBorder="1" applyAlignment="1">
      <alignment horizontal="right" vertical="center"/>
    </xf>
    <xf numFmtId="9" fontId="7" fillId="0" borderId="25" xfId="12" applyFont="1" applyBorder="1" applyAlignment="1">
      <alignment horizontal="right" vertical="center"/>
    </xf>
    <xf numFmtId="9" fontId="1" fillId="0" borderId="15" xfId="12" applyFont="1" applyBorder="1" applyAlignment="1">
      <alignment horizontal="right" vertical="center"/>
    </xf>
    <xf numFmtId="9" fontId="7" fillId="0" borderId="17" xfId="12" applyFont="1" applyBorder="1" applyAlignment="1">
      <alignment horizontal="right" vertical="center"/>
    </xf>
    <xf numFmtId="9" fontId="1" fillId="0" borderId="18" xfId="12" applyFont="1" applyBorder="1" applyAlignment="1">
      <alignment horizontal="right" vertical="center"/>
    </xf>
    <xf numFmtId="9" fontId="7" fillId="0" borderId="20" xfId="12" applyFont="1" applyBorder="1" applyAlignment="1">
      <alignment horizontal="right" vertical="center"/>
    </xf>
    <xf numFmtId="9" fontId="7" fillId="0" borderId="30" xfId="12" applyFont="1" applyBorder="1" applyAlignment="1">
      <alignment horizontal="right" vertical="center"/>
    </xf>
    <xf numFmtId="9" fontId="7" fillId="0" borderId="31" xfId="12" applyFont="1" applyBorder="1" applyAlignment="1">
      <alignment horizontal="right" vertical="center"/>
    </xf>
    <xf numFmtId="0" fontId="1" fillId="0" borderId="8" xfId="0" quotePrefix="1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165" fontId="7" fillId="0" borderId="25" xfId="0" applyNumberFormat="1" applyFont="1" applyBorder="1" applyAlignment="1">
      <alignment horizontal="right" vertical="center"/>
    </xf>
    <xf numFmtId="0" fontId="1" fillId="0" borderId="8" xfId="9" applyBorder="1" applyAlignment="1">
      <alignment horizontal="left" vertical="center"/>
    </xf>
    <xf numFmtId="0" fontId="7" fillId="0" borderId="21" xfId="0" quotePrefix="1" applyFont="1" applyBorder="1" applyAlignment="1">
      <alignment horizontal="left" vertical="center"/>
    </xf>
    <xf numFmtId="0" fontId="7" fillId="0" borderId="21" xfId="9" applyFont="1" applyBorder="1" applyAlignment="1">
      <alignment horizontal="left" vertical="center"/>
    </xf>
    <xf numFmtId="165" fontId="7" fillId="0" borderId="21" xfId="1" applyNumberFormat="1" applyFont="1" applyFill="1" applyBorder="1" applyAlignment="1">
      <alignment horizontal="right" vertical="center"/>
    </xf>
    <xf numFmtId="9" fontId="7" fillId="0" borderId="21" xfId="12" applyFont="1" applyBorder="1" applyAlignment="1">
      <alignment horizontal="right" vertical="center"/>
    </xf>
    <xf numFmtId="167" fontId="1" fillId="0" borderId="8" xfId="12" applyNumberFormat="1" applyFont="1" applyBorder="1" applyAlignment="1">
      <alignment horizontal="right" vertical="center"/>
    </xf>
    <xf numFmtId="165" fontId="7" fillId="0" borderId="21" xfId="12" applyNumberFormat="1" applyFont="1" applyBorder="1" applyAlignment="1">
      <alignment horizontal="right" vertical="center"/>
    </xf>
    <xf numFmtId="167" fontId="7" fillId="0" borderId="21" xfId="12" applyNumberFormat="1" applyFont="1" applyBorder="1" applyAlignment="1">
      <alignment horizontal="right" vertical="center"/>
    </xf>
    <xf numFmtId="0" fontId="7" fillId="0" borderId="32" xfId="11" applyFont="1" applyBorder="1" applyAlignment="1">
      <alignment horizontal="right" vertical="center" wrapText="1"/>
    </xf>
    <xf numFmtId="0" fontId="7" fillId="0" borderId="27" xfId="11" applyFont="1" applyBorder="1" applyAlignment="1">
      <alignment horizontal="right" vertical="center" wrapText="1"/>
    </xf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9" fontId="7" fillId="0" borderId="13" xfId="12" applyFont="1" applyFill="1" applyBorder="1" applyAlignment="1">
      <alignment horizontal="right" vertical="center"/>
    </xf>
    <xf numFmtId="9" fontId="7" fillId="0" borderId="14" xfId="12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/>
    </xf>
    <xf numFmtId="3" fontId="1" fillId="0" borderId="19" xfId="0" applyNumberFormat="1" applyFont="1" applyBorder="1" applyAlignment="1">
      <alignment horizontal="right" vertical="center"/>
    </xf>
    <xf numFmtId="3" fontId="1" fillId="0" borderId="20" xfId="0" applyNumberFormat="1" applyFont="1" applyBorder="1" applyAlignment="1">
      <alignment horizontal="right" vertical="center"/>
    </xf>
    <xf numFmtId="0" fontId="7" fillId="0" borderId="21" xfId="0" applyFont="1" applyBorder="1" applyAlignment="1">
      <alignment horizontal="left"/>
    </xf>
    <xf numFmtId="3" fontId="7" fillId="0" borderId="23" xfId="11" applyNumberFormat="1" applyFont="1" applyBorder="1" applyAlignment="1">
      <alignment horizontal="right" vertical="center" wrapText="1"/>
    </xf>
    <xf numFmtId="3" fontId="7" fillId="0" borderId="24" xfId="11" applyNumberFormat="1" applyFont="1" applyBorder="1" applyAlignment="1">
      <alignment horizontal="right" vertical="center" wrapText="1"/>
    </xf>
  </cellXfs>
  <cellStyles count="15">
    <cellStyle name="Comma" xfId="1" builtinId="3"/>
    <cellStyle name="Comma 2" xfId="2" xr:uid="{00000000-0005-0000-0000-000001000000}"/>
    <cellStyle name="Comma 3" xfId="3" xr:uid="{00000000-0005-0000-0000-000002000000}"/>
    <cellStyle name="Heading Annual Stats" xfId="4" xr:uid="{00000000-0005-0000-0000-000003000000}"/>
    <cellStyle name="Hyperlink 2" xfId="5" xr:uid="{00000000-0005-0000-0000-000005000000}"/>
    <cellStyle name="Normal" xfId="0" builtinId="0"/>
    <cellStyle name="Normal 13" xfId="6" xr:uid="{00000000-0005-0000-0000-000007000000}"/>
    <cellStyle name="Normal 2" xfId="7" xr:uid="{00000000-0005-0000-0000-000008000000}"/>
    <cellStyle name="Normal 2 4" xfId="8" xr:uid="{00000000-0005-0000-0000-000009000000}"/>
    <cellStyle name="Normal_1.4" xfId="9" xr:uid="{00000000-0005-0000-0000-00000A000000}"/>
    <cellStyle name="Normal_Anstats mock-up 2" xfId="10" xr:uid="{00000000-0005-0000-0000-00000B000000}"/>
    <cellStyle name="Normal_Sheet1" xfId="11" xr:uid="{00000000-0005-0000-0000-00000D000000}"/>
    <cellStyle name="Per cent" xfId="12" builtinId="5"/>
    <cellStyle name="Percent 2" xfId="13" xr:uid="{00000000-0005-0000-0000-00000F000000}"/>
    <cellStyle name="Readie" xfId="14" xr:uid="{00000000-0005-0000-0000-000010000000}"/>
  </cellStyles>
  <dxfs count="2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right" vertic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strike val="0"/>
        <outline val="0"/>
        <shadow val="0"/>
        <vertAlign val="baseline"/>
        <color auto="1"/>
        <name val="Arial"/>
        <family val="2"/>
        <scheme val="none"/>
      </font>
      <alignment horizontal="left" vertical="center" textRotation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color auto="1"/>
        <name val="Arial"/>
        <family val="2"/>
        <scheme val="none"/>
      </font>
    </dxf>
    <dxf>
      <border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  <border diagonalUp="0" diagonalDown="0" outline="0">
        <left style="dashed">
          <color auto="1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/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dashed">
          <color auto="1"/>
        </right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/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  <border diagonalUp="0" diagonalDown="0">
        <left/>
        <right style="dashed">
          <color auto="1"/>
        </right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/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  <border diagonalUp="0" diagonalDown="0">
        <left/>
        <right style="dashed">
          <color auto="1"/>
        </right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8" formatCode="#,##0_ ;\-#,##0\ 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dashed">
          <color indexed="64"/>
        </left>
        <right/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8" formatCode="#,##0_ ;\-#,##0\ 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/>
        <bottom/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/>
        <right style="dashed">
          <color indexed="64"/>
        </right>
        <vertical style="dashed">
          <color indexed="64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/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dashed">
          <color auto="1"/>
        </left>
        <right style="dashed">
          <color auto="1"/>
        </right>
        <vertical style="dashed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5" formatCode="_-* #,##0_-;\-* #,##0_-;_-* &quot;-&quot;??_-;_-@_-"/>
      <alignment horizontal="righ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0.0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67" formatCode="0.0"/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13" formatCode="0%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</dxf>
    <dxf>
      <border outline="0"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76C7663-6B74-4474-84B8-5D506E7E8660}" name="Notes" displayName="Notes" ref="A3:B11" totalsRowShown="0" headerRowDxfId="203">
  <tableColumns count="2">
    <tableColumn id="1" xr3:uid="{520C52AA-87EA-44B6-B82A-A3D496D4F4C8}" name="Note number" dataDxfId="202"/>
    <tableColumn id="2" xr3:uid="{5AFE46AF-994A-4BBA-B79F-BE58CF83DDF6}" name="Note Text" dataDxfId="201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E8EFB894-62CE-4C00-9FA8-8F0F600F3790}" name="ProvenOffences_Demographics_GravityScore_Number" displayName="ProvenOffences_Demographics_GravityScore_Number" ref="A7:K19" totalsRowShown="0" headerRowDxfId="91" dataDxfId="89" headerRowBorderDxfId="90" tableBorderDxfId="88" dataCellStyle="Comma">
  <tableColumns count="11">
    <tableColumn id="1" xr3:uid="{18476186-2701-4A19-A0DD-E5AC4BD96891}" name="Characteristic" dataDxfId="87" dataCellStyle="Normal_Anstats mock-up 2"/>
    <tableColumn id="2" xr3:uid="{0CD42236-9C4F-43B8-A832-7ACC15B54409}" name="Unknown" dataDxfId="86" dataCellStyle="Comma"/>
    <tableColumn id="3" xr3:uid="{1B530E4D-7F58-42F4-AAE1-5CEC1ADBFA36}" name="1" dataDxfId="85" dataCellStyle="Comma"/>
    <tableColumn id="4" xr3:uid="{42E3B3A1-34E9-41FB-B93E-44669B966D29}" name="2" dataDxfId="84" dataCellStyle="Comma"/>
    <tableColumn id="5" xr3:uid="{CA8AA06E-86FE-47C7-BEF2-9571A5245A30}" name="3" dataDxfId="83" dataCellStyle="Comma"/>
    <tableColumn id="6" xr3:uid="{324F15C4-AD36-41FB-BE5A-974ED5EC09AE}" name="4" dataDxfId="82" dataCellStyle="Comma"/>
    <tableColumn id="7" xr3:uid="{F9FEA287-C8EF-4865-B359-5051B4F66BB8}" name="5" dataDxfId="81" dataCellStyle="Comma"/>
    <tableColumn id="8" xr3:uid="{4F658630-F6F5-49DB-B816-5511548F571B}" name="6" dataDxfId="80" dataCellStyle="Comma"/>
    <tableColumn id="9" xr3:uid="{2D91C459-10FC-4D72-8813-844CE1545D17}" name="7" dataDxfId="79" dataCellStyle="Comma"/>
    <tableColumn id="10" xr3:uid="{DA8D42E6-9EF5-4973-8A81-D9B5FC517C64}" name="8" dataDxfId="78" dataCellStyle="Comma"/>
    <tableColumn id="11" xr3:uid="{B19485BC-702C-4758-BD41-86F544E1A7C2}" name="Total" dataDxfId="77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3E4C3785-002D-4F7B-888D-45EDFB961B1E}" name="ProvenOffences_GravityScore_Demographics_Prop" displayName="ProvenOffences_GravityScore_Demographics_Prop" ref="A22:K34" totalsRowShown="0" headerRowDxfId="76" dataDxfId="74" headerRowBorderDxfId="75" tableBorderDxfId="73">
  <tableColumns count="11">
    <tableColumn id="1" xr3:uid="{2F2708CD-647A-4AA4-9884-12C1754FEFC9}" name="Characteristic" dataDxfId="72" dataCellStyle="Normal_Anstats mock-up 2"/>
    <tableColumn id="2" xr3:uid="{31E10886-79C1-4AC8-9DE2-2B8C89BACB5B}" name="Unknown" dataDxfId="71" dataCellStyle="Comma"/>
    <tableColumn id="3" xr3:uid="{6DCC327B-2A0F-4015-89A8-CAE70961FB23}" name="1" dataDxfId="70">
      <calculatedColumnFormula>C8/SUM($C8:$J8)</calculatedColumnFormula>
    </tableColumn>
    <tableColumn id="4" xr3:uid="{98E397F4-0941-4C81-8622-D97F897624B1}" name="2" dataDxfId="69">
      <calculatedColumnFormula>D8/SUM($C8:$J8)</calculatedColumnFormula>
    </tableColumn>
    <tableColumn id="5" xr3:uid="{9F1664B5-DDB3-4F85-844A-F98F7D0B43A3}" name="3" dataDxfId="68">
      <calculatedColumnFormula>E8/SUM($C8:$J8)</calculatedColumnFormula>
    </tableColumn>
    <tableColumn id="6" xr3:uid="{62237E06-78B1-4AD3-B217-66F87E7B19E3}" name="4" dataDxfId="67">
      <calculatedColumnFormula>F8/SUM($C8:$J8)</calculatedColumnFormula>
    </tableColumn>
    <tableColumn id="7" xr3:uid="{B18CA513-7641-4DAD-9145-A384B8E5D88A}" name="5" dataDxfId="66">
      <calculatedColumnFormula>G8/SUM($C8:$J8)</calculatedColumnFormula>
    </tableColumn>
    <tableColumn id="8" xr3:uid="{83866D38-A553-4B62-9B94-A43F2F5A091B}" name="6" dataDxfId="65">
      <calculatedColumnFormula>H8/SUM($C8:$J8)</calculatedColumnFormula>
    </tableColumn>
    <tableColumn id="9" xr3:uid="{359B8DA9-8D3A-458A-B901-2B30F78604B7}" name="7" dataDxfId="64">
      <calculatedColumnFormula>I8/SUM($C8:$J8)</calculatedColumnFormula>
    </tableColumn>
    <tableColumn id="10" xr3:uid="{6C5D42B3-1053-4375-867C-6D8443DC87DB}" name="8" dataDxfId="63">
      <calculatedColumnFormula>IK8/SUM($C8:$J8)</calculatedColumnFormula>
    </tableColumn>
    <tableColumn id="11" xr3:uid="{2B546C5F-6D83-4C45-A9CB-C59BA0B4481E}" name="Total" dataDxfId="62">
      <calculatedColumnFormula>K8/$K8</calculatedColumnFormula>
    </tableColumn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F1533A9-CE1A-4E77-A074-7A311F88680D}" name="ProvenOffences_Demographics_GravityScore_Prop" displayName="ProvenOffences_Demographics_GravityScore_Prop" ref="A37:K52" totalsRowShown="0" headerRowDxfId="61" dataDxfId="59" headerRowBorderDxfId="60" tableBorderDxfId="58" dataCellStyle="Comma">
  <tableColumns count="11">
    <tableColumn id="1" xr3:uid="{7864B595-B4B6-460B-A0A8-ADAD5E8514F6}" name="Characteristic" dataDxfId="57" dataCellStyle="Normal_Anstats mock-up 2"/>
    <tableColumn id="2" xr3:uid="{5171F916-84D7-4B70-B7EA-00F94F907630}" name="Unknown" dataDxfId="56" dataCellStyle="Comma"/>
    <tableColumn id="3" xr3:uid="{3CFCBF42-915A-47B9-A3B6-9A3584910A1B}" name="1" dataDxfId="55" dataCellStyle="Comma"/>
    <tableColumn id="4" xr3:uid="{5C4F9B2B-FDC5-4A9D-955E-559245BAAA7B}" name="2" dataDxfId="54" dataCellStyle="Comma"/>
    <tableColumn id="5" xr3:uid="{448FF6E2-C76E-4FA9-8B06-67005DD7A005}" name="3" dataDxfId="53" dataCellStyle="Comma"/>
    <tableColumn id="6" xr3:uid="{993AC3BD-2170-463F-B2BC-BCF12DB1CC25}" name="4" dataDxfId="52" dataCellStyle="Comma"/>
    <tableColumn id="7" xr3:uid="{7A9CA6E4-9A01-466A-9C6D-9EEE5924A67F}" name="5" dataDxfId="51" dataCellStyle="Comma"/>
    <tableColumn id="8" xr3:uid="{B1DF61DB-0384-447E-A8A4-406D628F5705}" name="6" dataDxfId="50" dataCellStyle="Comma"/>
    <tableColumn id="9" xr3:uid="{F79BEDD2-D995-4FEF-9031-1F75F1269D76}" name="7" dataDxfId="49" dataCellStyle="Comma"/>
    <tableColumn id="10" xr3:uid="{17272791-AC20-4CD5-8B1A-FFA4FFB153D6}" name="8" dataDxfId="48" dataCellStyle="Comma"/>
    <tableColumn id="11" xr3:uid="{B0F90C3F-4810-4260-9D45-59176673269D}" name="Total" dataDxfId="47" dataCellStyle="Comma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49070D0A-FF9F-4C3F-A036-0E35905D3C4C}" name="ProvenOffences_OffenceType_Ethnicity_GravityScore" displayName="ProvenOffences_OffenceType_Ethnicity_GravityScore" ref="A4:H70" totalsRowShown="0" headerRowDxfId="46" dataDxfId="44" headerRowBorderDxfId="45" tableBorderDxfId="43" dataCellStyle="Comma">
  <tableColumns count="8">
    <tableColumn id="8" xr3:uid="{ADD3C2B9-9205-47E3-A59D-2C1DA21F47A8}" name="Ethnicity" dataDxfId="42"/>
    <tableColumn id="1" xr3:uid="{1002B95F-CCD2-4E89-92E5-07ADDAEC4FB0}" name="Offence type" dataDxfId="41"/>
    <tableColumn id="2" xr3:uid="{B790E7D8-B407-4694-BE6A-1FF6676ED4D7}" name="Unknown" dataDxfId="40" dataCellStyle="Comma"/>
    <tableColumn id="3" xr3:uid="{B95816BA-C6A4-4747-A95F-0EE5DF2B2647}" name="1 to 2" dataDxfId="39" dataCellStyle="Comma"/>
    <tableColumn id="4" xr3:uid="{FDEB1F23-B816-470C-8763-7FFC9CF61DA8}" name="3 to 4" dataDxfId="38" dataCellStyle="Comma"/>
    <tableColumn id="5" xr3:uid="{B61D3301-C69D-46BC-997A-1710A36456B8}" name="5 to 6" dataDxfId="37" dataCellStyle="Comma"/>
    <tableColumn id="6" xr3:uid="{4A1D2465-8103-46A4-9A86-4899A096E951}" name="7 to 8" dataDxfId="36" dataCellStyle="Comma"/>
    <tableColumn id="7" xr3:uid="{A7C0EDC6-7AB7-4D31-BC8A-4FC778DEC765}" name="Total" dataDxfId="35">
      <calculatedColumnFormula>SUM(C5:G5)</calculatedColumnFormula>
    </tableColumn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78D5E05-47B6-46F6-939F-59FF88A2A204}" name="KnifeOffensiveWeaponAll_by_Disposal" displayName="KnifeOffensiveWeaponAll_by_Disposal" ref="A3:H17" totalsRowShown="0" headerRowDxfId="34" dataDxfId="32" headerRowBorderDxfId="33" tableBorderDxfId="31" headerRowCellStyle="Normal 2">
  <tableColumns count="8">
    <tableColumn id="1" xr3:uid="{A144F9A8-806F-4D6C-AB44-DA7570DEE91B}" name="Year ending March" dataDxfId="30"/>
    <tableColumn id="2" xr3:uid="{47F5D838-6016-486A-B61E-8E74DCB279D8}" name="Number of offences" dataDxfId="29" dataCellStyle="Percent 2"/>
    <tableColumn id="3" xr3:uid="{67965DA9-365B-4717-A0A1-74CBC51664A4}" name="Youth cautions [note 7]" dataDxfId="28" dataCellStyle="Percent 2"/>
    <tableColumn id="4" xr3:uid="{2075B689-E636-431F-9497-66A29906D2C3}" name="Absolute / conditional discharge" dataDxfId="27"/>
    <tableColumn id="5" xr3:uid="{3FD7EC96-8B78-42A5-B1A8-BA8588283400}" name="Fine" dataDxfId="26"/>
    <tableColumn id="6" xr3:uid="{E97E899B-EEFC-421E-8A97-1826D8098EAD}" name="Community sentence" dataDxfId="25"/>
    <tableColumn id="7" xr3:uid="{0C39A4EE-AB2B-46CC-A56E-58A9F2B4DE3A}" name="Immediate custody" dataDxfId="24"/>
    <tableColumn id="8" xr3:uid="{680AF97B-165C-4493-A4FE-4A45EB24ED82}" name="Other disposal [note 8]" dataDxfId="23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04272DD-F6CE-4E7A-A38C-8333E2325C8B}" name="KnifeOffensiveWeaponPossession_by_Disposal" displayName="KnifeOffensiveWeaponPossession_by_Disposal" ref="A3:H17" totalsRowShown="0" headerRowDxfId="22" dataDxfId="21" tableBorderDxfId="20" headerRowCellStyle="Normal 2">
  <tableColumns count="8">
    <tableColumn id="1" xr3:uid="{428CF847-9A11-4D98-9335-1BF5F9A12627}" name="Year ending March" dataDxfId="19"/>
    <tableColumn id="2" xr3:uid="{916A18EB-3CE8-48AA-89BD-340458787BE7}" name="Number of offences" dataDxfId="18" dataCellStyle="Percent 2"/>
    <tableColumn id="3" xr3:uid="{9097437D-1D0B-451F-935B-81EB29590D2E}" name="Youth cautions [note 7]" dataDxfId="17" dataCellStyle="Percent 2"/>
    <tableColumn id="4" xr3:uid="{CB19B39E-ED2C-4630-A526-8C627DF1FF8E}" name="Absolute / conditional discharge" dataDxfId="16"/>
    <tableColumn id="5" xr3:uid="{DC76A1CD-5804-48E1-9847-3D22EF431446}" name="Fine" dataDxfId="15"/>
    <tableColumn id="6" xr3:uid="{884C2760-051D-4E97-8F4E-12C906A3DE0A}" name="Community sentence" dataDxfId="14"/>
    <tableColumn id="7" xr3:uid="{A7F6C467-8827-425F-AB9A-2A956342BE6A}" name="Immediate custody" dataDxfId="13"/>
    <tableColumn id="8" xr3:uid="{7EC9D2DD-3E5D-4102-B2B2-7992020E177D}" name="Other disposal [note 8]" dataDxfId="12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C03194F-E0CF-42A3-AFB8-6895B69AEBEC}" name="KnifeOffensiveWeaponThreat_by_Disposal" displayName="KnifeOffensiveWeaponThreat_by_Disposal" ref="A4:H18" totalsRowShown="0" headerRowDxfId="11" dataDxfId="9" headerRowBorderDxfId="10" tableBorderDxfId="8" headerRowCellStyle="Normal 2" dataCellStyle="Normal 2">
  <tableColumns count="8">
    <tableColumn id="1" xr3:uid="{E2538D44-DD91-426E-8098-73565E524D54}" name="Year ending March" dataDxfId="7" dataCellStyle="Normal 2"/>
    <tableColumn id="2" xr3:uid="{301BCEF4-FBDE-4E46-889D-A0FCFA453937}" name="Number of offences" dataDxfId="6" dataCellStyle="Normal 2"/>
    <tableColumn id="3" xr3:uid="{D96DD05F-54B9-4D73-864D-C67ACBF29AC1}" name="Youth cautions [note 7]" dataDxfId="5" dataCellStyle="Normal 2"/>
    <tableColumn id="4" xr3:uid="{5F29FDB8-C4EA-41FE-966D-BC6F1CD98143}" name="Absolute / conditional discharge" dataDxfId="4" dataCellStyle="Normal 2"/>
    <tableColumn id="5" xr3:uid="{B7A3AB86-2327-4FF1-B02C-8EB07373A57E}" name="Fine" dataDxfId="3" dataCellStyle="Normal 2"/>
    <tableColumn id="6" xr3:uid="{B1129D90-0284-4853-B3A9-CF70FAB1EF9D}" name="Community sentence" dataDxfId="2" dataCellStyle="Normal 2"/>
    <tableColumn id="7" xr3:uid="{31E9739C-8A3F-4744-A52A-31B1A7FCE3CB}" name="Immediate custody" dataDxfId="1" dataCellStyle="Normal 2"/>
    <tableColumn id="8" xr3:uid="{3B95DF27-5AAB-4D02-BAC1-1C553C56B974}" name="Other disposal [note 8]" dataDxfId="0" dataCellStyle="Normal 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ProvenOffences_OffenceGroup" displayName="ProvenOffences_OffenceGroup" ref="A5:P29" totalsRowShown="0" headerRowDxfId="200" dataDxfId="198" headerRowBorderDxfId="199" tableBorderDxfId="197">
  <autoFilter ref="A5:P2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6" xr3:uid="{00000000-0010-0000-0100-000010000000}" name="Number or proportion" dataDxfId="196" dataCellStyle="Normal_1.4"/>
    <tableColumn id="1" xr3:uid="{00000000-0010-0000-0100-000001000000}" name="Offence group" dataDxfId="195" dataCellStyle="Normal_1.4"/>
    <tableColumn id="6" xr3:uid="{84D9C495-77E8-44E6-A718-1004BC850E35}" name="2014" dataDxfId="194"/>
    <tableColumn id="5" xr3:uid="{E492E019-54D8-48EF-B6C1-92F1AE9F7BD6}" name="2015" dataDxfId="193"/>
    <tableColumn id="4" xr3:uid="{1B8C88E4-8287-4AA7-95DC-20650E71BF87}" name="2016" dataDxfId="192"/>
    <tableColumn id="3" xr3:uid="{9040841E-9891-4124-9D38-EAE3E8EB9BD8}" name="2017" dataDxfId="191"/>
    <tableColumn id="2" xr3:uid="{88FC9F1C-69FC-48AF-AFB7-12D5CD59C0F3}" name="2018" dataDxfId="190"/>
    <tableColumn id="7" xr3:uid="{00000000-0010-0000-0100-000007000000}" name="2019" dataDxfId="189"/>
    <tableColumn id="8" xr3:uid="{00000000-0010-0000-0100-000008000000}" name="2020" dataDxfId="188"/>
    <tableColumn id="9" xr3:uid="{00000000-0010-0000-0100-000009000000}" name="2021" dataDxfId="187"/>
    <tableColumn id="10" xr3:uid="{00000000-0010-0000-0100-00000A000000}" name="2022" dataDxfId="186"/>
    <tableColumn id="11" xr3:uid="{00000000-0010-0000-0100-00000B000000}" name="2023" dataDxfId="185"/>
    <tableColumn id="12" xr3:uid="{00000000-0010-0000-0100-00000C000000}" name="2024" dataDxfId="184"/>
    <tableColumn id="17" xr3:uid="{128677A6-E5DF-487B-827E-1631F0EB1A01}" name="% change March 2014 to March 2024" dataDxfId="183">
      <calculatedColumnFormula>($M6-C6)/C6</calculatedColumnFormula>
    </tableColumn>
    <tableColumn id="14" xr3:uid="{00000000-0010-0000-0100-00000E000000}" name="% change March 2019 to March 2024" dataDxfId="182"/>
    <tableColumn id="15" xr3:uid="{00000000-0010-0000-0100-00000F000000}" name="% change March 2023 to March 2024" dataDxfId="18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ProvenOffences_OffenceType" displayName="ProvenOffences_OffenceType" ref="A3:C24" totalsRowShown="0" headerRowDxfId="180" dataDxfId="178" headerRowBorderDxfId="179" tableBorderDxfId="177">
  <autoFilter ref="A3:C24" xr:uid="{00000000-0009-0000-0100-000002000000}">
    <filterColumn colId="0" hiddenButton="1"/>
    <filterColumn colId="1" hiddenButton="1"/>
    <filterColumn colId="2" hiddenButton="1"/>
  </autoFilter>
  <tableColumns count="3">
    <tableColumn id="1" xr3:uid="{00000000-0010-0000-0200-000001000000}" name="YJB offence type" dataDxfId="176"/>
    <tableColumn id="2" xr3:uid="{00000000-0010-0000-0200-000002000000}" name="Number of offences" dataDxfId="175" dataCellStyle="Comma"/>
    <tableColumn id="3" xr3:uid="{00000000-0010-0000-0200-000003000000}" name="Share in year ending March 2024" dataDxfId="174">
      <calculatedColumnFormula>B4/$B$24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ProvenOffences_Age" displayName="ProvenOffences_Age" ref="A6:L28" totalsRowShown="0" headerRowDxfId="173" dataDxfId="171" headerRowBorderDxfId="172" tableBorderDxfId="170" headerRowCellStyle="Normal_Sheet1">
  <autoFilter ref="A6:L28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" xr3:uid="{00000000-0010-0000-0300-000001000000}" name="YJB offence type" dataDxfId="169"/>
    <tableColumn id="2" xr3:uid="{00000000-0010-0000-0300-000002000000}" name="10" dataDxfId="168" dataCellStyle="Comma"/>
    <tableColumn id="3" xr3:uid="{00000000-0010-0000-0300-000003000000}" name="11" dataDxfId="167" dataCellStyle="Comma"/>
    <tableColumn id="4" xr3:uid="{00000000-0010-0000-0300-000004000000}" name="12" dataDxfId="166" dataCellStyle="Comma"/>
    <tableColumn id="5" xr3:uid="{00000000-0010-0000-0300-000005000000}" name="13" dataDxfId="165" dataCellStyle="Comma"/>
    <tableColumn id="6" xr3:uid="{00000000-0010-0000-0300-000006000000}" name="14" dataDxfId="164" dataCellStyle="Comma"/>
    <tableColumn id="7" xr3:uid="{00000000-0010-0000-0300-000007000000}" name="15" dataDxfId="163" dataCellStyle="Comma"/>
    <tableColumn id="8" xr3:uid="{00000000-0010-0000-0300-000008000000}" name="16" dataDxfId="162" dataCellStyle="Comma"/>
    <tableColumn id="9" xr3:uid="{00000000-0010-0000-0300-000009000000}" name="17+_x000a_[note 2]" dataDxfId="161" dataCellStyle="Comma"/>
    <tableColumn id="10" xr3:uid="{00000000-0010-0000-0300-00000A000000}" name="Total" dataDxfId="160"/>
    <tableColumn id="11" xr3:uid="{00000000-0010-0000-0300-00000B000000}" name="Aged_x000a_10 to 14" dataDxfId="159"/>
    <tableColumn id="12" xr3:uid="{00000000-0010-0000-0300-00000C000000}" name="Aged_x000a_15 to 17" dataDxfId="158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ProvenOffences_Sex" displayName="ProvenOffences_Sex" ref="A31:E53" totalsRowShown="0" headerRowDxfId="157" dataDxfId="155" headerRowBorderDxfId="156" tableBorderDxfId="154" headerRowCellStyle="Normal_Sheet1" dataCellStyle="Comma">
  <autoFilter ref="A31:E53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400-000001000000}" name="YJB offence type" dataDxfId="153" dataCellStyle="Normal_Sheet1"/>
    <tableColumn id="2" xr3:uid="{00000000-0010-0000-0400-000002000000}" name="Girls" dataDxfId="152" dataCellStyle="Comma"/>
    <tableColumn id="3" xr3:uid="{00000000-0010-0000-0400-000003000000}" name="Boys" dataDxfId="151" dataCellStyle="Comma"/>
    <tableColumn id="4" xr3:uid="{00000000-0010-0000-0400-000004000000}" name="Unknown" dataDxfId="150" dataCellStyle="Comma"/>
    <tableColumn id="5" xr3:uid="{00000000-0010-0000-0400-000005000000}" name="Total" dataDxfId="149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ProvenOffences_Ethnicity" displayName="ProvenOffences_Ethnicity" ref="A56:I78" totalsRowShown="0" headerRowDxfId="148" dataDxfId="147" tableBorderDxfId="146" headerRowCellStyle="Normal_Sheet1" dataCellStyle="Normal_Sheet1">
  <autoFilter ref="A56:I78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tableColumns count="9">
    <tableColumn id="1" xr3:uid="{00000000-0010-0000-0500-000001000000}" name="YJB offence type" dataDxfId="145" dataCellStyle="Normal_Sheet1"/>
    <tableColumn id="2" xr3:uid="{00000000-0010-0000-0500-000002000000}" name="Asian" dataDxfId="144" dataCellStyle="Comma"/>
    <tableColumn id="3" xr3:uid="{00000000-0010-0000-0500-000003000000}" name="Black" dataDxfId="143" dataCellStyle="Normal_Sheet1"/>
    <tableColumn id="4" xr3:uid="{00000000-0010-0000-0500-000004000000}" name="Mixed" dataDxfId="142" dataCellStyle="Normal_Sheet1"/>
    <tableColumn id="5" xr3:uid="{00000000-0010-0000-0500-000005000000}" name="Other" dataDxfId="141" dataCellStyle="Normal_Sheet1"/>
    <tableColumn id="6" xr3:uid="{00000000-0010-0000-0500-000006000000}" name="Ethnic minority groups" dataDxfId="140" dataCellStyle="Comma"/>
    <tableColumn id="7" xr3:uid="{00000000-0010-0000-0500-000007000000}" name="White" dataDxfId="139" dataCellStyle="Normal_Sheet1"/>
    <tableColumn id="8" xr3:uid="{00000000-0010-0000-0500-000008000000}" name="Unknown" dataDxfId="138" dataCellStyle="Normal_Sheet1"/>
    <tableColumn id="9" xr3:uid="{00000000-0010-0000-0500-000009000000}" name="Total" dataDxfId="137" dataCellStyle="Comma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ProvenOffences_OffType_GravScore_Number" displayName="ProvenOffences_OffType_GravScore_Number" ref="A5:K26" totalsRowShown="0" headerRowDxfId="136" dataDxfId="134" headerRowBorderDxfId="135" tableBorderDxfId="133" dataCellStyle="Comma">
  <autoFilter ref="A5:K26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600-000001000000}" name="YJB offence type" dataDxfId="132"/>
    <tableColumn id="2" xr3:uid="{00000000-0010-0000-0600-000002000000}" name="Unknown" dataDxfId="131" dataCellStyle="Comma"/>
    <tableColumn id="3" xr3:uid="{00000000-0010-0000-0600-000003000000}" name="1" dataDxfId="130" dataCellStyle="Comma"/>
    <tableColumn id="4" xr3:uid="{00000000-0010-0000-0600-000004000000}" name="2" dataDxfId="129" dataCellStyle="Comma"/>
    <tableColumn id="5" xr3:uid="{00000000-0010-0000-0600-000005000000}" name="3" dataDxfId="128" dataCellStyle="Comma"/>
    <tableColumn id="6" xr3:uid="{00000000-0010-0000-0600-000006000000}" name="4" dataDxfId="127" dataCellStyle="Comma"/>
    <tableColumn id="7" xr3:uid="{00000000-0010-0000-0600-000007000000}" name="5" dataDxfId="126" dataCellStyle="Comma"/>
    <tableColumn id="8" xr3:uid="{00000000-0010-0000-0600-000008000000}" name="6" dataDxfId="125" dataCellStyle="Comma"/>
    <tableColumn id="9" xr3:uid="{00000000-0010-0000-0600-000009000000}" name="7" dataDxfId="124" dataCellStyle="Comma"/>
    <tableColumn id="10" xr3:uid="{00000000-0010-0000-0600-00000A000000}" name="8" dataDxfId="123" dataCellStyle="Comma"/>
    <tableColumn id="11" xr3:uid="{00000000-0010-0000-0600-00000B000000}" name="Total" dataDxfId="122">
      <calculatedColumnFormula>SUM(B6:J6)</calculatedColumn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ProvenOffences_GravScore_OffType__Prop" displayName="ProvenOffences_GravScore_OffType__Prop" ref="A29:K50" totalsRowShown="0" headerRowDxfId="121" dataDxfId="119" headerRowBorderDxfId="120" tableBorderDxfId="118">
  <autoFilter ref="A29:K50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700-000001000000}" name="YJB offence type" dataDxfId="117"/>
    <tableColumn id="2" xr3:uid="{00000000-0010-0000-0700-000002000000}" name="Unknown" dataDxfId="116" dataCellStyle="Comma"/>
    <tableColumn id="3" xr3:uid="{00000000-0010-0000-0700-000003000000}" name="1" dataDxfId="115"/>
    <tableColumn id="4" xr3:uid="{00000000-0010-0000-0700-000004000000}" name="2" dataDxfId="114"/>
    <tableColumn id="5" xr3:uid="{00000000-0010-0000-0700-000005000000}" name="3" dataDxfId="113"/>
    <tableColumn id="6" xr3:uid="{00000000-0010-0000-0700-000006000000}" name="4" dataDxfId="112"/>
    <tableColumn id="7" xr3:uid="{00000000-0010-0000-0700-000007000000}" name="5" dataDxfId="111"/>
    <tableColumn id="8" xr3:uid="{00000000-0010-0000-0700-000008000000}" name="6" dataDxfId="110"/>
    <tableColumn id="9" xr3:uid="{00000000-0010-0000-0700-000009000000}" name="7" dataDxfId="109"/>
    <tableColumn id="10" xr3:uid="{00000000-0010-0000-0700-00000A000000}" name="8" dataDxfId="108"/>
    <tableColumn id="11" xr3:uid="{00000000-0010-0000-0700-00000B000000}" name="Total" dataDxfId="107">
      <calculatedColumnFormula>K6/$K6</calculatedColumn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ProvenOffences_OffType_GravScore_Prop" displayName="ProvenOffences_OffType_GravScore_Prop" ref="A53:K74" totalsRowShown="0" headerRowDxfId="106" dataDxfId="104" headerRowBorderDxfId="105" tableBorderDxfId="103">
  <autoFilter ref="A53:K74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800-000001000000}" name="YJB offence type" dataDxfId="102"/>
    <tableColumn id="2" xr3:uid="{00000000-0010-0000-0800-000002000000}" name="Unknown" dataDxfId="101"/>
    <tableColumn id="3" xr3:uid="{00000000-0010-0000-0800-000003000000}" name="1" dataDxfId="100"/>
    <tableColumn id="4" xr3:uid="{00000000-0010-0000-0800-000004000000}" name="2" dataDxfId="99"/>
    <tableColumn id="5" xr3:uid="{00000000-0010-0000-0800-000005000000}" name="3" dataDxfId="98"/>
    <tableColumn id="6" xr3:uid="{00000000-0010-0000-0800-000006000000}" name="4" dataDxfId="97"/>
    <tableColumn id="7" xr3:uid="{00000000-0010-0000-0800-000007000000}" name="5" dataDxfId="96"/>
    <tableColumn id="8" xr3:uid="{00000000-0010-0000-0800-000008000000}" name="6" dataDxfId="95"/>
    <tableColumn id="9" xr3:uid="{00000000-0010-0000-0800-000009000000}" name="7" dataDxfId="94"/>
    <tableColumn id="10" xr3:uid="{00000000-0010-0000-0800-00000A000000}" name="8" dataDxfId="93"/>
    <tableColumn id="11" xr3:uid="{00000000-0010-0000-0800-00000B000000}" name="Total" dataDxfId="92">
      <calculatedColumnFormula>IFERROR(K6/K$26,"..")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gov.uk/government/collections/knife-possession-sentencing-quarterly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1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4"/>
  <sheetViews>
    <sheetView tabSelected="1" workbookViewId="0"/>
  </sheetViews>
  <sheetFormatPr baseColWidth="10" defaultColWidth="8.7109375" defaultRowHeight="15" customHeight="1" x14ac:dyDescent="0.15"/>
  <cols>
    <col min="1" max="1" width="12.7109375" style="3" customWidth="1"/>
    <col min="2" max="2" width="108.28515625" style="3" bestFit="1" customWidth="1"/>
    <col min="3" max="16384" width="8.7109375" style="3"/>
  </cols>
  <sheetData>
    <row r="1" spans="1:2" ht="15" customHeight="1" x14ac:dyDescent="0.2">
      <c r="A1" s="1" t="s">
        <v>0</v>
      </c>
    </row>
    <row r="2" spans="1:2" s="82" customFormat="1" ht="15" customHeight="1" x14ac:dyDescent="0.15">
      <c r="A2" s="117" t="s">
        <v>1</v>
      </c>
      <c r="B2" s="117" t="s">
        <v>2</v>
      </c>
    </row>
    <row r="3" spans="1:2" s="82" customFormat="1" ht="15" customHeight="1" x14ac:dyDescent="0.15">
      <c r="A3" s="116" t="s">
        <v>3</v>
      </c>
      <c r="B3" s="8" t="s">
        <v>4</v>
      </c>
    </row>
    <row r="4" spans="1:2" ht="15" customHeight="1" x14ac:dyDescent="0.15">
      <c r="A4" s="116" t="s">
        <v>5</v>
      </c>
      <c r="B4" s="8" t="s">
        <v>6</v>
      </c>
    </row>
    <row r="5" spans="1:2" ht="15" customHeight="1" x14ac:dyDescent="0.15">
      <c r="A5" s="116" t="s">
        <v>7</v>
      </c>
      <c r="B5" s="8" t="s">
        <v>8</v>
      </c>
    </row>
    <row r="6" spans="1:2" ht="15" customHeight="1" x14ac:dyDescent="0.15">
      <c r="A6" s="116" t="s">
        <v>9</v>
      </c>
      <c r="B6" s="8" t="s">
        <v>10</v>
      </c>
    </row>
    <row r="7" spans="1:2" ht="15" customHeight="1" x14ac:dyDescent="0.15">
      <c r="A7" s="116" t="s">
        <v>11</v>
      </c>
      <c r="B7" s="8" t="s">
        <v>12</v>
      </c>
    </row>
    <row r="8" spans="1:2" ht="15" customHeight="1" x14ac:dyDescent="0.15">
      <c r="A8" s="116" t="s">
        <v>13</v>
      </c>
      <c r="B8" s="8" t="s">
        <v>14</v>
      </c>
    </row>
    <row r="9" spans="1:2" ht="15" customHeight="1" x14ac:dyDescent="0.15">
      <c r="A9" s="116" t="s">
        <v>15</v>
      </c>
      <c r="B9" s="76" t="s">
        <v>154</v>
      </c>
    </row>
    <row r="10" spans="1:2" ht="15" customHeight="1" x14ac:dyDescent="0.15">
      <c r="A10" s="116" t="s">
        <v>16</v>
      </c>
      <c r="B10" s="76" t="s">
        <v>155</v>
      </c>
    </row>
    <row r="11" spans="1:2" ht="15" customHeight="1" x14ac:dyDescent="0.15">
      <c r="A11" s="116" t="s">
        <v>17</v>
      </c>
      <c r="B11" s="76" t="s">
        <v>156</v>
      </c>
    </row>
    <row r="12" spans="1:2" ht="15" customHeight="1" x14ac:dyDescent="0.2">
      <c r="A12" s="1" t="s">
        <v>18</v>
      </c>
    </row>
    <row r="13" spans="1:2" ht="15" customHeight="1" x14ac:dyDescent="0.15">
      <c r="A13" s="8" t="s">
        <v>19</v>
      </c>
    </row>
    <row r="14" spans="1:2" ht="15" customHeight="1" x14ac:dyDescent="0.15">
      <c r="A14" s="116" t="s">
        <v>20</v>
      </c>
    </row>
  </sheetData>
  <hyperlinks>
    <hyperlink ref="A4" location="'4.2'!A1" display="Table 4.2" xr:uid="{00000000-0004-0000-0000-000000000000}"/>
    <hyperlink ref="A3" location="'4.1'!A1" display="Table 4.1" xr:uid="{00000000-0004-0000-0000-000001000000}"/>
    <hyperlink ref="A14" r:id="rId1" display="Knife and offensive weapon sentencing" xr:uid="{00000000-0004-0000-0000-000002000000}"/>
    <hyperlink ref="A9" location="'4.7'!A1" display="Table 4.7" xr:uid="{00000000-0004-0000-0000-000003000000}"/>
    <hyperlink ref="A10" location="'4.7a'!A1" display="Table 4.7a" xr:uid="{00000000-0004-0000-0000-000004000000}"/>
    <hyperlink ref="A11" location="'4.7b'!A1" display="Table 4.7b" xr:uid="{00000000-0004-0000-0000-000005000000}"/>
    <hyperlink ref="A5" location="'4.3'!A1" display="Table 4.3" xr:uid="{00000000-0004-0000-0000-000006000000}"/>
    <hyperlink ref="A6" location="'4.4'!A1" display="Table 4.4a" xr:uid="{00000000-0004-0000-0000-000007000000}"/>
    <hyperlink ref="A7" location="'4.5'!A1" display="Table 4.5" xr:uid="{00000000-0004-0000-0000-000008000000}"/>
    <hyperlink ref="A8" location="'4.6'!A1" display="Tables 4.6" xr:uid="{00000000-0004-0000-0000-000009000000}"/>
  </hyperlinks>
  <pageMargins left="0.75" right="0.75" top="1" bottom="1" header="0.5" footer="0.5"/>
  <pageSetup paperSize="9" orientation="landscape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E102-A1A7-41E9-9607-A86E2DF2ECA6}">
  <dimension ref="A1:H17"/>
  <sheetViews>
    <sheetView workbookViewId="0"/>
  </sheetViews>
  <sheetFormatPr baseColWidth="10" defaultColWidth="8.7109375" defaultRowHeight="16" x14ac:dyDescent="0.2"/>
  <cols>
    <col min="1" max="1" width="27.28515625" customWidth="1"/>
    <col min="2" max="8" width="12.7109375" customWidth="1"/>
  </cols>
  <sheetData>
    <row r="1" spans="1:8" x14ac:dyDescent="0.2">
      <c r="A1" s="83" t="s">
        <v>199</v>
      </c>
      <c r="B1" s="99"/>
      <c r="C1" s="99"/>
      <c r="D1" s="99"/>
      <c r="E1" s="99"/>
      <c r="F1" s="99"/>
      <c r="G1" s="99"/>
      <c r="H1" s="99"/>
    </row>
    <row r="2" spans="1:8" x14ac:dyDescent="0.2">
      <c r="A2" s="100" t="s">
        <v>30</v>
      </c>
      <c r="B2" s="99"/>
      <c r="C2" s="99"/>
      <c r="D2" s="99"/>
      <c r="E2" s="99"/>
      <c r="F2" s="99"/>
      <c r="G2" s="99"/>
      <c r="H2" s="99"/>
    </row>
    <row r="3" spans="1:8" ht="42" x14ac:dyDescent="0.2">
      <c r="A3" s="101" t="s">
        <v>145</v>
      </c>
      <c r="B3" s="102" t="s">
        <v>64</v>
      </c>
      <c r="C3" s="102" t="s">
        <v>146</v>
      </c>
      <c r="D3" s="102" t="s">
        <v>147</v>
      </c>
      <c r="E3" s="102" t="s">
        <v>148</v>
      </c>
      <c r="F3" s="102" t="s">
        <v>149</v>
      </c>
      <c r="G3" s="102" t="s">
        <v>150</v>
      </c>
      <c r="H3" s="102" t="s">
        <v>151</v>
      </c>
    </row>
    <row r="4" spans="1:8" x14ac:dyDescent="0.2">
      <c r="A4" s="111">
        <v>2014</v>
      </c>
      <c r="B4" s="103">
        <v>2605</v>
      </c>
      <c r="C4" s="104">
        <v>740</v>
      </c>
      <c r="D4" s="104">
        <v>71</v>
      </c>
      <c r="E4" s="104">
        <v>7</v>
      </c>
      <c r="F4" s="104">
        <v>1344</v>
      </c>
      <c r="G4" s="104">
        <v>308</v>
      </c>
      <c r="H4" s="104">
        <v>135</v>
      </c>
    </row>
    <row r="5" spans="1:8" x14ac:dyDescent="0.2">
      <c r="A5" s="111">
        <v>2015</v>
      </c>
      <c r="B5" s="105">
        <v>2925</v>
      </c>
      <c r="C5" s="106">
        <v>852</v>
      </c>
      <c r="D5" s="106">
        <v>58</v>
      </c>
      <c r="E5" s="106">
        <v>7</v>
      </c>
      <c r="F5" s="106">
        <v>1558</v>
      </c>
      <c r="G5" s="106">
        <v>317</v>
      </c>
      <c r="H5" s="106">
        <v>133</v>
      </c>
    </row>
    <row r="6" spans="1:8" x14ac:dyDescent="0.2">
      <c r="A6" s="111">
        <v>2016</v>
      </c>
      <c r="B6" s="105">
        <v>3477</v>
      </c>
      <c r="C6" s="106">
        <v>1050</v>
      </c>
      <c r="D6" s="106">
        <v>77</v>
      </c>
      <c r="E6" s="106">
        <v>15</v>
      </c>
      <c r="F6" s="106">
        <v>1791</v>
      </c>
      <c r="G6" s="106">
        <v>386</v>
      </c>
      <c r="H6" s="106">
        <v>158</v>
      </c>
    </row>
    <row r="7" spans="1:8" x14ac:dyDescent="0.2">
      <c r="A7" s="111">
        <v>2017</v>
      </c>
      <c r="B7" s="105">
        <v>4032</v>
      </c>
      <c r="C7" s="106">
        <v>1229</v>
      </c>
      <c r="D7" s="106">
        <v>70</v>
      </c>
      <c r="E7" s="106">
        <v>10</v>
      </c>
      <c r="F7" s="106">
        <v>2051</v>
      </c>
      <c r="G7" s="106">
        <v>502</v>
      </c>
      <c r="H7" s="106">
        <v>170</v>
      </c>
    </row>
    <row r="8" spans="1:8" x14ac:dyDescent="0.2">
      <c r="A8" s="111">
        <v>2018</v>
      </c>
      <c r="B8" s="105">
        <v>4343</v>
      </c>
      <c r="C8" s="106">
        <v>1326</v>
      </c>
      <c r="D8" s="106">
        <v>56</v>
      </c>
      <c r="E8" s="106">
        <v>13</v>
      </c>
      <c r="F8" s="106">
        <v>2189</v>
      </c>
      <c r="G8" s="106">
        <v>571</v>
      </c>
      <c r="H8" s="106">
        <v>188</v>
      </c>
    </row>
    <row r="9" spans="1:8" x14ac:dyDescent="0.2">
      <c r="A9" s="111">
        <v>2019</v>
      </c>
      <c r="B9" s="105">
        <v>4355</v>
      </c>
      <c r="C9" s="106">
        <v>1308</v>
      </c>
      <c r="D9" s="106">
        <v>62</v>
      </c>
      <c r="E9" s="106">
        <v>10</v>
      </c>
      <c r="F9" s="106">
        <v>2230</v>
      </c>
      <c r="G9" s="106">
        <v>517</v>
      </c>
      <c r="H9" s="106">
        <v>228</v>
      </c>
    </row>
    <row r="10" spans="1:8" x14ac:dyDescent="0.2">
      <c r="A10" s="111">
        <v>2020</v>
      </c>
      <c r="B10" s="105">
        <v>4309</v>
      </c>
      <c r="C10" s="106">
        <v>1511</v>
      </c>
      <c r="D10" s="106">
        <v>54</v>
      </c>
      <c r="E10" s="106">
        <v>14</v>
      </c>
      <c r="F10" s="106">
        <v>2104</v>
      </c>
      <c r="G10" s="106">
        <v>434</v>
      </c>
      <c r="H10" s="106">
        <v>192</v>
      </c>
    </row>
    <row r="11" spans="1:8" x14ac:dyDescent="0.2">
      <c r="A11" s="111">
        <v>2021</v>
      </c>
      <c r="B11" s="105">
        <v>3448</v>
      </c>
      <c r="C11" s="106">
        <v>1320</v>
      </c>
      <c r="D11" s="106">
        <v>44</v>
      </c>
      <c r="E11" s="106">
        <v>4</v>
      </c>
      <c r="F11" s="106">
        <v>1706</v>
      </c>
      <c r="G11" s="106">
        <v>253</v>
      </c>
      <c r="H11" s="106">
        <v>121</v>
      </c>
    </row>
    <row r="12" spans="1:8" x14ac:dyDescent="0.2">
      <c r="A12" s="111">
        <v>2022</v>
      </c>
      <c r="B12" s="105">
        <v>3412</v>
      </c>
      <c r="C12" s="106">
        <v>1319</v>
      </c>
      <c r="D12" s="106">
        <v>62</v>
      </c>
      <c r="E12" s="106">
        <v>7</v>
      </c>
      <c r="F12" s="106">
        <v>1663</v>
      </c>
      <c r="G12" s="106">
        <v>224</v>
      </c>
      <c r="H12" s="106">
        <v>137</v>
      </c>
    </row>
    <row r="13" spans="1:8" x14ac:dyDescent="0.2">
      <c r="A13" s="111">
        <v>2023</v>
      </c>
      <c r="B13" s="105">
        <v>3354</v>
      </c>
      <c r="C13" s="106">
        <v>1064</v>
      </c>
      <c r="D13" s="106">
        <v>58</v>
      </c>
      <c r="E13" s="106">
        <v>5</v>
      </c>
      <c r="F13" s="106">
        <v>1819</v>
      </c>
      <c r="G13" s="106">
        <v>249</v>
      </c>
      <c r="H13" s="106">
        <v>159</v>
      </c>
    </row>
    <row r="14" spans="1:8" x14ac:dyDescent="0.2">
      <c r="A14" s="112">
        <v>2024</v>
      </c>
      <c r="B14" s="108">
        <v>3195</v>
      </c>
      <c r="C14" s="109">
        <v>804</v>
      </c>
      <c r="D14" s="109">
        <v>73</v>
      </c>
      <c r="E14" s="109">
        <v>4</v>
      </c>
      <c r="F14" s="109">
        <v>1956</v>
      </c>
      <c r="G14" s="109">
        <v>208</v>
      </c>
      <c r="H14" s="109">
        <v>150</v>
      </c>
    </row>
    <row r="15" spans="1:8" x14ac:dyDescent="0.2">
      <c r="A15" s="81" t="s">
        <v>159</v>
      </c>
      <c r="B15" s="79">
        <f>B14/B4-1</f>
        <v>0.22648752399232253</v>
      </c>
      <c r="C15" s="80">
        <f t="shared" ref="C15:H15" si="0">C14/C4-1</f>
        <v>8.6486486486486491E-2</v>
      </c>
      <c r="D15" s="80">
        <f t="shared" si="0"/>
        <v>2.8169014084507005E-2</v>
      </c>
      <c r="E15" s="80">
        <f t="shared" si="0"/>
        <v>-0.4285714285714286</v>
      </c>
      <c r="F15" s="80">
        <f t="shared" si="0"/>
        <v>0.45535714285714279</v>
      </c>
      <c r="G15" s="80">
        <f t="shared" si="0"/>
        <v>-0.32467532467532467</v>
      </c>
      <c r="H15" s="80">
        <f t="shared" si="0"/>
        <v>0.11111111111111116</v>
      </c>
    </row>
    <row r="16" spans="1:8" x14ac:dyDescent="0.2">
      <c r="A16" s="75" t="s">
        <v>160</v>
      </c>
      <c r="B16" s="79">
        <f>B14/B9-1</f>
        <v>-0.26636050516647536</v>
      </c>
      <c r="C16" s="80">
        <f t="shared" ref="C16:H16" si="1">C14/C9-1</f>
        <v>-0.38532110091743121</v>
      </c>
      <c r="D16" s="80">
        <f t="shared" si="1"/>
        <v>0.17741935483870974</v>
      </c>
      <c r="E16" s="80">
        <f t="shared" si="1"/>
        <v>-0.6</v>
      </c>
      <c r="F16" s="80">
        <f t="shared" si="1"/>
        <v>-0.12286995515695065</v>
      </c>
      <c r="G16" s="80">
        <f t="shared" si="1"/>
        <v>-0.59767891682785301</v>
      </c>
      <c r="H16" s="80">
        <f t="shared" si="1"/>
        <v>-0.34210526315789469</v>
      </c>
    </row>
    <row r="17" spans="1:8" x14ac:dyDescent="0.2">
      <c r="A17" s="75" t="s">
        <v>161</v>
      </c>
      <c r="B17" s="79">
        <f>B14/B13-1</f>
        <v>-4.7406082289803253E-2</v>
      </c>
      <c r="C17" s="80">
        <f t="shared" ref="C17:H17" si="2">C14/C13-1</f>
        <v>-0.24436090225563911</v>
      </c>
      <c r="D17" s="113">
        <f t="shared" si="2"/>
        <v>0.25862068965517238</v>
      </c>
      <c r="E17" s="113">
        <f t="shared" si="2"/>
        <v>-0.19999999999999996</v>
      </c>
      <c r="F17" s="113">
        <f t="shared" si="2"/>
        <v>7.5316107751511874E-2</v>
      </c>
      <c r="G17" s="113">
        <f t="shared" si="2"/>
        <v>-0.16465863453815266</v>
      </c>
      <c r="H17" s="113">
        <f t="shared" si="2"/>
        <v>-5.6603773584905648E-2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AF8F1-A60C-42AC-9D8B-2CE4FC04FAA5}">
  <dimension ref="A1:H18"/>
  <sheetViews>
    <sheetView workbookViewId="0"/>
  </sheetViews>
  <sheetFormatPr baseColWidth="10" defaultColWidth="8.7109375" defaultRowHeight="16" x14ac:dyDescent="0.2"/>
  <cols>
    <col min="1" max="1" width="26.5703125" customWidth="1"/>
    <col min="2" max="8" width="12.7109375" customWidth="1"/>
  </cols>
  <sheetData>
    <row r="1" spans="1:8" x14ac:dyDescent="0.2">
      <c r="A1" s="83" t="s">
        <v>174</v>
      </c>
      <c r="B1" s="99"/>
      <c r="C1" s="99"/>
      <c r="D1" s="99"/>
      <c r="E1" s="99"/>
      <c r="F1" s="99"/>
      <c r="G1" s="99"/>
      <c r="H1" s="99"/>
    </row>
    <row r="2" spans="1:8" x14ac:dyDescent="0.2">
      <c r="A2" s="100" t="s">
        <v>30</v>
      </c>
      <c r="B2" s="99"/>
      <c r="C2" s="99"/>
      <c r="D2" s="99"/>
      <c r="E2" s="99"/>
      <c r="F2" s="99"/>
      <c r="G2" s="99"/>
      <c r="H2" s="99"/>
    </row>
    <row r="3" spans="1:8" x14ac:dyDescent="0.2">
      <c r="A3" s="100" t="s">
        <v>152</v>
      </c>
      <c r="B3" s="99"/>
      <c r="C3" s="99"/>
      <c r="D3" s="99"/>
      <c r="E3" s="99"/>
      <c r="F3" s="99"/>
      <c r="G3" s="99"/>
      <c r="H3" s="99"/>
    </row>
    <row r="4" spans="1:8" ht="42" x14ac:dyDescent="0.2">
      <c r="A4" s="114" t="s">
        <v>145</v>
      </c>
      <c r="B4" s="115" t="s">
        <v>64</v>
      </c>
      <c r="C4" s="115" t="s">
        <v>146</v>
      </c>
      <c r="D4" s="115" t="s">
        <v>147</v>
      </c>
      <c r="E4" s="115" t="s">
        <v>148</v>
      </c>
      <c r="F4" s="115" t="s">
        <v>149</v>
      </c>
      <c r="G4" s="115" t="s">
        <v>150</v>
      </c>
      <c r="H4" s="115" t="s">
        <v>151</v>
      </c>
    </row>
    <row r="5" spans="1:8" x14ac:dyDescent="0.2">
      <c r="A5" s="111">
        <v>2014</v>
      </c>
      <c r="B5" s="105">
        <v>66</v>
      </c>
      <c r="C5" s="106">
        <v>3</v>
      </c>
      <c r="D5" s="106">
        <v>0</v>
      </c>
      <c r="E5" s="106">
        <v>0</v>
      </c>
      <c r="F5" s="106">
        <v>34</v>
      </c>
      <c r="G5" s="106">
        <v>25</v>
      </c>
      <c r="H5" s="106">
        <v>4</v>
      </c>
    </row>
    <row r="6" spans="1:8" x14ac:dyDescent="0.2">
      <c r="A6" s="111">
        <v>2015</v>
      </c>
      <c r="B6" s="105">
        <v>93</v>
      </c>
      <c r="C6" s="106">
        <v>11</v>
      </c>
      <c r="D6" s="106">
        <v>0</v>
      </c>
      <c r="E6" s="106">
        <v>0</v>
      </c>
      <c r="F6" s="106">
        <v>47</v>
      </c>
      <c r="G6" s="106">
        <v>24</v>
      </c>
      <c r="H6" s="106">
        <v>11</v>
      </c>
    </row>
    <row r="7" spans="1:8" x14ac:dyDescent="0.2">
      <c r="A7" s="111">
        <v>2016</v>
      </c>
      <c r="B7" s="105">
        <v>154</v>
      </c>
      <c r="C7" s="106">
        <v>17</v>
      </c>
      <c r="D7" s="106">
        <v>3</v>
      </c>
      <c r="E7" s="106">
        <v>0</v>
      </c>
      <c r="F7" s="106">
        <v>79</v>
      </c>
      <c r="G7" s="106">
        <v>39</v>
      </c>
      <c r="H7" s="106">
        <v>16</v>
      </c>
    </row>
    <row r="8" spans="1:8" x14ac:dyDescent="0.2">
      <c r="A8" s="111">
        <v>2017</v>
      </c>
      <c r="B8" s="105">
        <v>158</v>
      </c>
      <c r="C8" s="106">
        <v>24</v>
      </c>
      <c r="D8" s="106">
        <v>2</v>
      </c>
      <c r="E8" s="106">
        <v>0</v>
      </c>
      <c r="F8" s="106">
        <v>68</v>
      </c>
      <c r="G8" s="106">
        <v>48</v>
      </c>
      <c r="H8" s="106">
        <v>16</v>
      </c>
    </row>
    <row r="9" spans="1:8" x14ac:dyDescent="0.2">
      <c r="A9" s="111">
        <v>2018</v>
      </c>
      <c r="B9" s="105">
        <v>176</v>
      </c>
      <c r="C9" s="106">
        <v>11</v>
      </c>
      <c r="D9" s="106">
        <v>2</v>
      </c>
      <c r="E9" s="106">
        <v>0</v>
      </c>
      <c r="F9" s="106">
        <v>89</v>
      </c>
      <c r="G9" s="106">
        <v>65</v>
      </c>
      <c r="H9" s="106">
        <v>9</v>
      </c>
    </row>
    <row r="10" spans="1:8" x14ac:dyDescent="0.2">
      <c r="A10" s="111">
        <v>2019</v>
      </c>
      <c r="B10" s="105">
        <v>151</v>
      </c>
      <c r="C10" s="106">
        <v>18</v>
      </c>
      <c r="D10" s="106">
        <v>0</v>
      </c>
      <c r="E10" s="106">
        <v>0</v>
      </c>
      <c r="F10" s="106">
        <v>83</v>
      </c>
      <c r="G10" s="106">
        <v>31</v>
      </c>
      <c r="H10" s="106">
        <v>19</v>
      </c>
    </row>
    <row r="11" spans="1:8" x14ac:dyDescent="0.2">
      <c r="A11" s="111">
        <v>2020</v>
      </c>
      <c r="B11" s="105">
        <v>147</v>
      </c>
      <c r="C11" s="106">
        <v>25</v>
      </c>
      <c r="D11" s="106">
        <v>3</v>
      </c>
      <c r="E11" s="106">
        <v>0</v>
      </c>
      <c r="F11" s="106">
        <v>83</v>
      </c>
      <c r="G11" s="106">
        <v>26</v>
      </c>
      <c r="H11" s="106">
        <v>10</v>
      </c>
    </row>
    <row r="12" spans="1:8" x14ac:dyDescent="0.2">
      <c r="A12" s="111">
        <v>2021</v>
      </c>
      <c r="B12" s="105">
        <v>112</v>
      </c>
      <c r="C12" s="106">
        <v>23</v>
      </c>
      <c r="D12" s="106">
        <v>2</v>
      </c>
      <c r="E12" s="106">
        <v>0</v>
      </c>
      <c r="F12" s="106">
        <v>60</v>
      </c>
      <c r="G12" s="106">
        <v>22</v>
      </c>
      <c r="H12" s="106">
        <v>5</v>
      </c>
    </row>
    <row r="13" spans="1:8" x14ac:dyDescent="0.2">
      <c r="A13" s="111">
        <v>2022</v>
      </c>
      <c r="B13" s="105">
        <v>119</v>
      </c>
      <c r="C13" s="106">
        <v>35</v>
      </c>
      <c r="D13" s="106">
        <v>0</v>
      </c>
      <c r="E13" s="106">
        <v>0</v>
      </c>
      <c r="F13" s="106">
        <v>64</v>
      </c>
      <c r="G13" s="106">
        <v>12</v>
      </c>
      <c r="H13" s="106">
        <v>8</v>
      </c>
    </row>
    <row r="14" spans="1:8" x14ac:dyDescent="0.2">
      <c r="A14" s="111">
        <v>2023</v>
      </c>
      <c r="B14" s="105">
        <v>62</v>
      </c>
      <c r="C14" s="106">
        <v>15</v>
      </c>
      <c r="D14" s="106">
        <v>1</v>
      </c>
      <c r="E14" s="106">
        <v>0</v>
      </c>
      <c r="F14" s="106">
        <v>41</v>
      </c>
      <c r="G14" s="106">
        <v>2</v>
      </c>
      <c r="H14" s="106">
        <v>3</v>
      </c>
    </row>
    <row r="15" spans="1:8" x14ac:dyDescent="0.2">
      <c r="A15" s="112">
        <v>2024</v>
      </c>
      <c r="B15" s="108">
        <v>11</v>
      </c>
      <c r="C15" s="109">
        <v>4</v>
      </c>
      <c r="D15" s="109">
        <v>1</v>
      </c>
      <c r="E15" s="109">
        <v>0</v>
      </c>
      <c r="F15" s="109">
        <v>3</v>
      </c>
      <c r="G15" s="109">
        <v>3</v>
      </c>
      <c r="H15" s="109">
        <v>0</v>
      </c>
    </row>
    <row r="16" spans="1:8" x14ac:dyDescent="0.2">
      <c r="A16" s="81" t="s">
        <v>159</v>
      </c>
      <c r="B16" s="79">
        <f>B15/B5-1</f>
        <v>-0.83333333333333337</v>
      </c>
      <c r="C16" s="80">
        <f t="shared" ref="C16:H16" si="0">C15/C5-1</f>
        <v>0.33333333333333326</v>
      </c>
      <c r="D16" s="80" t="s">
        <v>153</v>
      </c>
      <c r="E16" s="80" t="s">
        <v>153</v>
      </c>
      <c r="F16" s="80">
        <f t="shared" si="0"/>
        <v>-0.91176470588235292</v>
      </c>
      <c r="G16" s="80">
        <f t="shared" si="0"/>
        <v>-0.88</v>
      </c>
      <c r="H16" s="80">
        <f t="shared" si="0"/>
        <v>-1</v>
      </c>
    </row>
    <row r="17" spans="1:8" x14ac:dyDescent="0.2">
      <c r="A17" s="81" t="s">
        <v>160</v>
      </c>
      <c r="B17" s="79">
        <f>B15/B10-1</f>
        <v>-0.92715231788079466</v>
      </c>
      <c r="C17" s="80">
        <f t="shared" ref="C17:H17" si="1">C15/C10-1</f>
        <v>-0.77777777777777779</v>
      </c>
      <c r="D17" s="80" t="s">
        <v>153</v>
      </c>
      <c r="E17" s="80" t="s">
        <v>153</v>
      </c>
      <c r="F17" s="80">
        <f t="shared" si="1"/>
        <v>-0.96385542168674698</v>
      </c>
      <c r="G17" s="80">
        <f t="shared" si="1"/>
        <v>-0.90322580645161288</v>
      </c>
      <c r="H17" s="80">
        <f t="shared" si="1"/>
        <v>-1</v>
      </c>
    </row>
    <row r="18" spans="1:8" ht="15.5" customHeight="1" x14ac:dyDescent="0.2">
      <c r="A18" s="75" t="s">
        <v>161</v>
      </c>
      <c r="B18" s="79">
        <f>B15/B14-1</f>
        <v>-0.82258064516129026</v>
      </c>
      <c r="C18" s="80">
        <f t="shared" ref="C18:H18" si="2">C15/C14-1</f>
        <v>-0.73333333333333339</v>
      </c>
      <c r="D18" s="80">
        <f t="shared" si="2"/>
        <v>0</v>
      </c>
      <c r="E18" s="80" t="s">
        <v>153</v>
      </c>
      <c r="F18" s="80">
        <f t="shared" si="2"/>
        <v>-0.92682926829268297</v>
      </c>
      <c r="G18" s="80">
        <f t="shared" si="2"/>
        <v>0.5</v>
      </c>
      <c r="H18" s="80">
        <f t="shared" si="2"/>
        <v>-1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F9981-6E70-4625-98B0-EFF11595A010}">
  <dimension ref="A2:G46"/>
  <sheetViews>
    <sheetView workbookViewId="0">
      <selection activeCell="B4" sqref="B4"/>
    </sheetView>
  </sheetViews>
  <sheetFormatPr baseColWidth="10" defaultColWidth="8.85546875" defaultRowHeight="13" x14ac:dyDescent="0.15"/>
  <cols>
    <col min="1" max="1" width="24" style="3" bestFit="1" customWidth="1"/>
    <col min="2" max="16384" width="8.85546875" style="3"/>
  </cols>
  <sheetData>
    <row r="2" spans="1:7" ht="14" x14ac:dyDescent="0.2">
      <c r="A2" s="131" t="s">
        <v>177</v>
      </c>
      <c r="B2" s="131" t="s">
        <v>178</v>
      </c>
      <c r="C2" s="131" t="s">
        <v>179</v>
      </c>
      <c r="D2" s="131" t="s">
        <v>180</v>
      </c>
      <c r="E2" s="131" t="s">
        <v>181</v>
      </c>
      <c r="F2" s="131" t="s">
        <v>182</v>
      </c>
      <c r="G2" s="131" t="s">
        <v>183</v>
      </c>
    </row>
    <row r="3" spans="1:7" ht="14" x14ac:dyDescent="0.2">
      <c r="A3" s="132" t="s">
        <v>55</v>
      </c>
      <c r="B3" s="3" t="s">
        <v>184</v>
      </c>
      <c r="C3" s="3">
        <v>905</v>
      </c>
      <c r="D3" s="3">
        <v>773</v>
      </c>
      <c r="E3" s="3">
        <v>791</v>
      </c>
      <c r="F3" s="3">
        <v>751</v>
      </c>
      <c r="G3" s="3">
        <v>3220</v>
      </c>
    </row>
    <row r="4" spans="1:7" ht="14" x14ac:dyDescent="0.2">
      <c r="A4" s="132"/>
      <c r="B4" s="3" t="s">
        <v>185</v>
      </c>
    </row>
    <row r="5" spans="1:7" ht="14" x14ac:dyDescent="0.2">
      <c r="A5" s="133"/>
      <c r="B5" s="3" t="s">
        <v>186</v>
      </c>
      <c r="C5" s="3">
        <v>2</v>
      </c>
      <c r="D5" s="3">
        <v>2</v>
      </c>
      <c r="G5" s="3">
        <v>4</v>
      </c>
    </row>
    <row r="6" spans="1:7" ht="14" x14ac:dyDescent="0.2">
      <c r="A6" s="134" t="s">
        <v>187</v>
      </c>
      <c r="B6" s="134"/>
      <c r="C6" s="134">
        <v>907</v>
      </c>
      <c r="D6" s="134">
        <v>775</v>
      </c>
      <c r="E6" s="134">
        <v>791</v>
      </c>
      <c r="F6" s="134">
        <v>751</v>
      </c>
      <c r="G6" s="134">
        <v>3224</v>
      </c>
    </row>
    <row r="7" spans="1:7" ht="14" x14ac:dyDescent="0.2">
      <c r="A7" s="132" t="s">
        <v>54</v>
      </c>
      <c r="B7" s="3" t="s">
        <v>184</v>
      </c>
      <c r="C7" s="3">
        <v>595</v>
      </c>
      <c r="D7" s="3">
        <v>388</v>
      </c>
      <c r="E7" s="3">
        <v>593</v>
      </c>
      <c r="F7" s="3">
        <v>658</v>
      </c>
      <c r="G7" s="3">
        <v>2234</v>
      </c>
    </row>
    <row r="8" spans="1:7" ht="14" x14ac:dyDescent="0.2">
      <c r="A8" s="132"/>
      <c r="B8" s="3" t="s">
        <v>185</v>
      </c>
      <c r="C8" s="3">
        <v>792</v>
      </c>
      <c r="D8" s="3">
        <v>563</v>
      </c>
      <c r="E8" s="3">
        <v>708</v>
      </c>
      <c r="F8" s="3">
        <v>748</v>
      </c>
      <c r="G8" s="3">
        <v>2811</v>
      </c>
    </row>
    <row r="9" spans="1:7" ht="14" x14ac:dyDescent="0.2">
      <c r="A9" s="133"/>
      <c r="B9" s="3" t="s">
        <v>186</v>
      </c>
      <c r="C9" s="3">
        <v>32</v>
      </c>
      <c r="D9" s="3">
        <v>2</v>
      </c>
      <c r="G9" s="3">
        <v>34</v>
      </c>
    </row>
    <row r="10" spans="1:7" ht="14" x14ac:dyDescent="0.2">
      <c r="A10" s="134" t="s">
        <v>188</v>
      </c>
      <c r="B10" s="134"/>
      <c r="C10" s="134">
        <v>1419</v>
      </c>
      <c r="D10" s="134">
        <v>953</v>
      </c>
      <c r="E10" s="134">
        <v>1301</v>
      </c>
      <c r="F10" s="134">
        <v>1406</v>
      </c>
      <c r="G10" s="134">
        <v>5079</v>
      </c>
    </row>
    <row r="11" spans="1:7" ht="14" x14ac:dyDescent="0.2">
      <c r="A11" s="132" t="s">
        <v>51</v>
      </c>
      <c r="B11" s="3" t="s">
        <v>184</v>
      </c>
      <c r="C11" s="3">
        <v>3737</v>
      </c>
      <c r="D11" s="3">
        <v>2924</v>
      </c>
      <c r="E11" s="3">
        <v>2653</v>
      </c>
      <c r="F11" s="3">
        <v>2564</v>
      </c>
      <c r="G11" s="3">
        <v>11878</v>
      </c>
    </row>
    <row r="12" spans="1:7" ht="14" x14ac:dyDescent="0.2">
      <c r="A12" s="132"/>
      <c r="B12" s="3" t="s">
        <v>185</v>
      </c>
      <c r="C12" s="3">
        <v>6</v>
      </c>
      <c r="D12" s="3">
        <v>5</v>
      </c>
      <c r="E12" s="3">
        <v>3</v>
      </c>
      <c r="F12" s="3">
        <v>2</v>
      </c>
      <c r="G12" s="3">
        <v>16</v>
      </c>
    </row>
    <row r="13" spans="1:7" ht="14" x14ac:dyDescent="0.2">
      <c r="A13" s="133"/>
      <c r="B13" s="3" t="s">
        <v>186</v>
      </c>
      <c r="C13" s="3">
        <v>53</v>
      </c>
      <c r="D13" s="3">
        <v>7</v>
      </c>
      <c r="G13" s="3">
        <v>60</v>
      </c>
    </row>
    <row r="14" spans="1:7" ht="14" x14ac:dyDescent="0.2">
      <c r="A14" s="134" t="s">
        <v>189</v>
      </c>
      <c r="B14" s="134"/>
      <c r="C14" s="134">
        <v>3796</v>
      </c>
      <c r="D14" s="134">
        <v>2936</v>
      </c>
      <c r="E14" s="134">
        <v>2656</v>
      </c>
      <c r="F14" s="134">
        <v>2566</v>
      </c>
      <c r="G14" s="134">
        <v>11954</v>
      </c>
    </row>
    <row r="15" spans="1:7" ht="14" x14ac:dyDescent="0.2">
      <c r="A15" s="132" t="s">
        <v>50</v>
      </c>
      <c r="B15" s="3" t="s">
        <v>184</v>
      </c>
      <c r="C15" s="3">
        <v>3633</v>
      </c>
      <c r="D15" s="3">
        <v>2825</v>
      </c>
      <c r="E15" s="3">
        <v>2318</v>
      </c>
      <c r="F15" s="3">
        <v>2051</v>
      </c>
      <c r="G15" s="3">
        <v>10827</v>
      </c>
    </row>
    <row r="16" spans="1:7" ht="14" x14ac:dyDescent="0.2">
      <c r="A16" s="132"/>
      <c r="B16" s="3" t="s">
        <v>185</v>
      </c>
      <c r="C16" s="3">
        <v>500</v>
      </c>
      <c r="D16" s="3">
        <v>458</v>
      </c>
      <c r="E16" s="3">
        <v>469</v>
      </c>
      <c r="F16" s="3">
        <v>546</v>
      </c>
      <c r="G16" s="3">
        <v>1973</v>
      </c>
    </row>
    <row r="17" spans="1:7" ht="14" x14ac:dyDescent="0.2">
      <c r="A17" s="133"/>
      <c r="B17" s="3" t="s">
        <v>186</v>
      </c>
      <c r="C17" s="3">
        <v>83</v>
      </c>
      <c r="D17" s="3">
        <v>21</v>
      </c>
      <c r="G17" s="3">
        <v>104</v>
      </c>
    </row>
    <row r="18" spans="1:7" ht="14" x14ac:dyDescent="0.2">
      <c r="A18" s="134" t="s">
        <v>190</v>
      </c>
      <c r="B18" s="134"/>
      <c r="C18" s="134">
        <v>4216</v>
      </c>
      <c r="D18" s="134">
        <v>3304</v>
      </c>
      <c r="E18" s="134">
        <v>2787</v>
      </c>
      <c r="F18" s="134">
        <v>2597</v>
      </c>
      <c r="G18" s="134">
        <v>12904</v>
      </c>
    </row>
    <row r="19" spans="1:7" ht="14" x14ac:dyDescent="0.2">
      <c r="A19" s="132" t="s">
        <v>49</v>
      </c>
      <c r="B19" s="3" t="s">
        <v>184</v>
      </c>
      <c r="C19" s="3">
        <v>4016</v>
      </c>
      <c r="D19" s="3">
        <v>3569</v>
      </c>
      <c r="E19" s="3">
        <v>3701</v>
      </c>
      <c r="F19" s="3">
        <v>3363</v>
      </c>
      <c r="G19" s="3">
        <v>14649</v>
      </c>
    </row>
    <row r="20" spans="1:7" ht="14" x14ac:dyDescent="0.2">
      <c r="A20" s="132"/>
      <c r="B20" s="3" t="s">
        <v>185</v>
      </c>
      <c r="C20" s="3">
        <v>384</v>
      </c>
      <c r="D20" s="3">
        <v>337</v>
      </c>
      <c r="E20" s="3">
        <v>365</v>
      </c>
      <c r="F20" s="3">
        <v>335</v>
      </c>
      <c r="G20" s="3">
        <v>1421</v>
      </c>
    </row>
    <row r="21" spans="1:7" ht="14" x14ac:dyDescent="0.2">
      <c r="A21" s="133"/>
      <c r="B21" s="3" t="s">
        <v>186</v>
      </c>
      <c r="C21" s="3">
        <v>141</v>
      </c>
      <c r="D21" s="3">
        <v>30</v>
      </c>
      <c r="G21" s="3">
        <v>171</v>
      </c>
    </row>
    <row r="22" spans="1:7" ht="14" x14ac:dyDescent="0.2">
      <c r="A22" s="134" t="s">
        <v>191</v>
      </c>
      <c r="B22" s="134"/>
      <c r="C22" s="134">
        <v>4541</v>
      </c>
      <c r="D22" s="134">
        <v>3936</v>
      </c>
      <c r="E22" s="134">
        <v>4066</v>
      </c>
      <c r="F22" s="134">
        <v>3698</v>
      </c>
      <c r="G22" s="134">
        <v>16241</v>
      </c>
    </row>
    <row r="23" spans="1:7" ht="14" x14ac:dyDescent="0.2">
      <c r="A23" s="132" t="s">
        <v>73</v>
      </c>
      <c r="B23" s="3" t="s">
        <v>184</v>
      </c>
      <c r="C23" s="3">
        <v>3136</v>
      </c>
      <c r="D23" s="3">
        <v>2568</v>
      </c>
      <c r="E23" s="3">
        <v>2948</v>
      </c>
      <c r="F23" s="3">
        <v>2930</v>
      </c>
      <c r="G23" s="3">
        <v>11582</v>
      </c>
    </row>
    <row r="24" spans="1:7" ht="14" x14ac:dyDescent="0.2">
      <c r="A24" s="132"/>
      <c r="B24" s="3" t="s">
        <v>185</v>
      </c>
      <c r="C24" s="3">
        <v>691</v>
      </c>
      <c r="D24" s="3">
        <v>514</v>
      </c>
      <c r="E24" s="3">
        <v>663</v>
      </c>
      <c r="F24" s="3">
        <v>633</v>
      </c>
      <c r="G24" s="3">
        <v>2501</v>
      </c>
    </row>
    <row r="25" spans="1:7" ht="14" x14ac:dyDescent="0.2">
      <c r="A25" s="133"/>
      <c r="B25" s="3" t="s">
        <v>186</v>
      </c>
      <c r="C25" s="3">
        <v>111</v>
      </c>
      <c r="D25" s="3">
        <v>27</v>
      </c>
      <c r="F25" s="3">
        <v>2</v>
      </c>
      <c r="G25" s="3">
        <v>140</v>
      </c>
    </row>
    <row r="26" spans="1:7" ht="14" x14ac:dyDescent="0.2">
      <c r="A26" s="134" t="s">
        <v>192</v>
      </c>
      <c r="B26" s="134"/>
      <c r="C26" s="134">
        <v>3938</v>
      </c>
      <c r="D26" s="134">
        <v>3109</v>
      </c>
      <c r="E26" s="134">
        <v>3611</v>
      </c>
      <c r="F26" s="134">
        <v>3565</v>
      </c>
      <c r="G26" s="134">
        <v>14223</v>
      </c>
    </row>
    <row r="27" spans="1:7" ht="14" x14ac:dyDescent="0.2">
      <c r="A27" s="132" t="s">
        <v>52</v>
      </c>
      <c r="B27" s="3" t="s">
        <v>184</v>
      </c>
      <c r="C27" s="3">
        <v>2284</v>
      </c>
      <c r="D27" s="3">
        <v>2056</v>
      </c>
      <c r="E27" s="3">
        <v>1984</v>
      </c>
      <c r="F27" s="3">
        <v>1785</v>
      </c>
      <c r="G27" s="3">
        <v>8109</v>
      </c>
    </row>
    <row r="28" spans="1:7" ht="14" x14ac:dyDescent="0.2">
      <c r="A28" s="132"/>
      <c r="B28" s="3" t="s">
        <v>185</v>
      </c>
      <c r="C28" s="3">
        <v>108</v>
      </c>
      <c r="D28" s="3">
        <v>104</v>
      </c>
      <c r="E28" s="3">
        <v>131</v>
      </c>
      <c r="F28" s="3">
        <v>114</v>
      </c>
      <c r="G28" s="3">
        <v>457</v>
      </c>
    </row>
    <row r="29" spans="1:7" ht="14" x14ac:dyDescent="0.2">
      <c r="A29" s="133"/>
      <c r="B29" s="3" t="s">
        <v>186</v>
      </c>
      <c r="C29" s="3">
        <v>35</v>
      </c>
      <c r="D29" s="3">
        <v>7</v>
      </c>
      <c r="G29" s="3">
        <v>42</v>
      </c>
    </row>
    <row r="30" spans="1:7" ht="14" x14ac:dyDescent="0.2">
      <c r="A30" s="134" t="s">
        <v>193</v>
      </c>
      <c r="B30" s="134"/>
      <c r="C30" s="134">
        <v>2427</v>
      </c>
      <c r="D30" s="134">
        <v>2167</v>
      </c>
      <c r="E30" s="134">
        <v>2115</v>
      </c>
      <c r="F30" s="134">
        <v>1899</v>
      </c>
      <c r="G30" s="134">
        <v>8608</v>
      </c>
    </row>
    <row r="31" spans="1:7" ht="14" x14ac:dyDescent="0.2">
      <c r="A31" s="132" t="s">
        <v>53</v>
      </c>
      <c r="B31" s="3" t="s">
        <v>184</v>
      </c>
    </row>
    <row r="32" spans="1:7" ht="14" x14ac:dyDescent="0.2">
      <c r="A32" s="132"/>
      <c r="B32" s="3" t="s">
        <v>185</v>
      </c>
      <c r="C32" s="3">
        <v>2494</v>
      </c>
      <c r="D32" s="3">
        <v>1871</v>
      </c>
      <c r="E32" s="3">
        <v>1714</v>
      </c>
      <c r="F32" s="3">
        <v>1927</v>
      </c>
      <c r="G32" s="3">
        <v>8006</v>
      </c>
    </row>
    <row r="33" spans="1:7" ht="14" x14ac:dyDescent="0.2">
      <c r="A33" s="133"/>
      <c r="B33" s="3" t="s">
        <v>186</v>
      </c>
      <c r="C33" s="3">
        <v>46</v>
      </c>
      <c r="D33" s="3">
        <v>14</v>
      </c>
      <c r="G33" s="3">
        <v>60</v>
      </c>
    </row>
    <row r="34" spans="1:7" ht="14" x14ac:dyDescent="0.2">
      <c r="A34" s="134" t="s">
        <v>194</v>
      </c>
      <c r="B34" s="134"/>
      <c r="C34" s="134">
        <v>2540</v>
      </c>
      <c r="D34" s="134">
        <v>1885</v>
      </c>
      <c r="E34" s="134">
        <v>1714</v>
      </c>
      <c r="F34" s="134">
        <v>1927</v>
      </c>
      <c r="G34" s="134">
        <v>8066</v>
      </c>
    </row>
    <row r="35" spans="1:7" ht="14" x14ac:dyDescent="0.2">
      <c r="A35" s="132" t="s">
        <v>56</v>
      </c>
      <c r="B35" s="3" t="s">
        <v>184</v>
      </c>
      <c r="C35" s="3">
        <v>182</v>
      </c>
      <c r="D35" s="3">
        <v>168</v>
      </c>
      <c r="E35" s="3">
        <v>125</v>
      </c>
      <c r="F35" s="3">
        <v>169</v>
      </c>
      <c r="G35" s="3">
        <v>644</v>
      </c>
    </row>
    <row r="36" spans="1:7" ht="14" x14ac:dyDescent="0.2">
      <c r="A36" s="132"/>
      <c r="B36" s="3" t="s">
        <v>185</v>
      </c>
      <c r="C36" s="3">
        <v>768</v>
      </c>
      <c r="D36" s="3">
        <v>747</v>
      </c>
      <c r="E36" s="3">
        <v>822</v>
      </c>
      <c r="F36" s="3">
        <v>1227</v>
      </c>
      <c r="G36" s="3">
        <v>3564</v>
      </c>
    </row>
    <row r="37" spans="1:7" ht="14" x14ac:dyDescent="0.2">
      <c r="A37" s="133"/>
      <c r="B37" s="3" t="s">
        <v>186</v>
      </c>
      <c r="C37" s="3">
        <v>37</v>
      </c>
      <c r="G37" s="3">
        <v>37</v>
      </c>
    </row>
    <row r="38" spans="1:7" ht="14" x14ac:dyDescent="0.2">
      <c r="A38" s="134" t="s">
        <v>195</v>
      </c>
      <c r="B38" s="134"/>
      <c r="C38" s="134">
        <v>987</v>
      </c>
      <c r="D38" s="134">
        <v>915</v>
      </c>
      <c r="E38" s="134">
        <v>947</v>
      </c>
      <c r="F38" s="134">
        <v>1396</v>
      </c>
      <c r="G38" s="134">
        <v>4245</v>
      </c>
    </row>
    <row r="39" spans="1:7" ht="14" x14ac:dyDescent="0.2">
      <c r="A39" s="132" t="s">
        <v>175</v>
      </c>
      <c r="B39" s="3" t="s">
        <v>184</v>
      </c>
      <c r="C39" s="3">
        <v>3058</v>
      </c>
      <c r="D39" s="3">
        <v>2197</v>
      </c>
      <c r="E39" s="3">
        <v>2723</v>
      </c>
      <c r="F39" s="3">
        <v>3600</v>
      </c>
      <c r="G39" s="3">
        <v>11578</v>
      </c>
    </row>
    <row r="40" spans="1:7" ht="14" x14ac:dyDescent="0.2">
      <c r="A40" s="132"/>
      <c r="B40" s="3" t="s">
        <v>185</v>
      </c>
    </row>
    <row r="41" spans="1:7" ht="14" x14ac:dyDescent="0.2">
      <c r="A41" s="133"/>
      <c r="B41" s="3" t="s">
        <v>186</v>
      </c>
      <c r="C41" s="3">
        <v>55</v>
      </c>
      <c r="D41" s="3">
        <v>10</v>
      </c>
      <c r="G41" s="3">
        <v>65</v>
      </c>
    </row>
    <row r="42" spans="1:7" ht="14" x14ac:dyDescent="0.2">
      <c r="A42" s="134" t="s">
        <v>196</v>
      </c>
      <c r="B42" s="134"/>
      <c r="C42" s="134">
        <v>3113</v>
      </c>
      <c r="D42" s="134">
        <v>2207</v>
      </c>
      <c r="E42" s="134">
        <v>2723</v>
      </c>
      <c r="F42" s="134">
        <v>3600</v>
      </c>
      <c r="G42" s="134">
        <v>11643</v>
      </c>
    </row>
    <row r="43" spans="1:7" ht="14" x14ac:dyDescent="0.2">
      <c r="A43" s="132" t="s">
        <v>46</v>
      </c>
      <c r="B43" s="3" t="s">
        <v>184</v>
      </c>
      <c r="C43" s="3">
        <v>12662</v>
      </c>
      <c r="D43" s="3">
        <v>11133</v>
      </c>
      <c r="E43" s="3">
        <v>10971</v>
      </c>
      <c r="F43" s="3">
        <v>11260</v>
      </c>
      <c r="G43" s="3">
        <v>46026</v>
      </c>
    </row>
    <row r="44" spans="1:7" ht="14" x14ac:dyDescent="0.2">
      <c r="A44" s="132"/>
      <c r="B44" s="3" t="s">
        <v>185</v>
      </c>
      <c r="C44" s="3">
        <v>643</v>
      </c>
      <c r="D44" s="3">
        <v>661</v>
      </c>
      <c r="E44" s="3">
        <v>666</v>
      </c>
      <c r="F44" s="3">
        <v>959</v>
      </c>
      <c r="G44" s="3">
        <v>2929</v>
      </c>
    </row>
    <row r="45" spans="1:7" ht="14" x14ac:dyDescent="0.2">
      <c r="A45" s="133"/>
      <c r="B45" s="3" t="s">
        <v>186</v>
      </c>
      <c r="C45" s="3">
        <v>211</v>
      </c>
      <c r="D45" s="3">
        <v>39</v>
      </c>
      <c r="G45" s="3">
        <v>250</v>
      </c>
    </row>
    <row r="46" spans="1:7" ht="14" x14ac:dyDescent="0.2">
      <c r="A46" s="134" t="s">
        <v>197</v>
      </c>
      <c r="B46" s="134"/>
      <c r="C46" s="134">
        <v>13516</v>
      </c>
      <c r="D46" s="134">
        <v>11833</v>
      </c>
      <c r="E46" s="134">
        <v>11637</v>
      </c>
      <c r="F46" s="134">
        <v>12219</v>
      </c>
      <c r="G46" s="134">
        <v>49205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8"/>
  <sheetViews>
    <sheetView workbookViewId="0">
      <selection activeCell="A2" sqref="A2"/>
    </sheetView>
  </sheetViews>
  <sheetFormatPr baseColWidth="10" defaultColWidth="9.28515625" defaultRowHeight="16" x14ac:dyDescent="0.2"/>
  <cols>
    <col min="1" max="1" width="13.85546875" style="2" customWidth="1"/>
    <col min="2" max="2" width="73.7109375" style="2" customWidth="1"/>
    <col min="3" max="16384" width="9.28515625" style="2"/>
  </cols>
  <sheetData>
    <row r="1" spans="1:12" x14ac:dyDescent="0.2">
      <c r="A1" s="83" t="s">
        <v>21</v>
      </c>
    </row>
    <row r="2" spans="1:12" x14ac:dyDescent="0.2">
      <c r="A2" s="2" t="s">
        <v>198</v>
      </c>
    </row>
    <row r="3" spans="1:12" x14ac:dyDescent="0.2">
      <c r="A3" s="1" t="s">
        <v>22</v>
      </c>
      <c r="B3" s="1" t="s">
        <v>23</v>
      </c>
    </row>
    <row r="4" spans="1:12" ht="40.5" customHeight="1" x14ac:dyDescent="0.2">
      <c r="A4" s="118">
        <v>1</v>
      </c>
      <c r="B4" s="119" t="s">
        <v>24</v>
      </c>
    </row>
    <row r="5" spans="1:12" ht="27" customHeight="1" x14ac:dyDescent="0.2">
      <c r="A5" s="118">
        <v>2</v>
      </c>
      <c r="B5" s="53" t="s">
        <v>25</v>
      </c>
    </row>
    <row r="6" spans="1:12" ht="40.5" customHeight="1" x14ac:dyDescent="0.2">
      <c r="A6" s="118">
        <v>3</v>
      </c>
      <c r="B6" s="53" t="s">
        <v>26</v>
      </c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27" customHeight="1" x14ac:dyDescent="0.2">
      <c r="A7" s="118">
        <v>4</v>
      </c>
      <c r="B7" s="53" t="s">
        <v>201</v>
      </c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ht="40.5" customHeight="1" x14ac:dyDescent="0.2">
      <c r="A8" s="118">
        <v>5</v>
      </c>
      <c r="B8" s="53" t="s">
        <v>202</v>
      </c>
    </row>
    <row r="9" spans="1:12" ht="27" customHeight="1" x14ac:dyDescent="0.2">
      <c r="A9" s="118">
        <v>6</v>
      </c>
      <c r="B9" s="53" t="s">
        <v>27</v>
      </c>
      <c r="C9" s="36"/>
      <c r="D9" s="36"/>
      <c r="E9" s="36"/>
      <c r="F9" s="36"/>
      <c r="G9" s="36"/>
      <c r="H9" s="36"/>
      <c r="I9" s="36"/>
    </row>
    <row r="10" spans="1:12" ht="27" customHeight="1" x14ac:dyDescent="0.2">
      <c r="A10" s="118">
        <v>7</v>
      </c>
      <c r="B10" s="53" t="s">
        <v>28</v>
      </c>
      <c r="C10" s="36"/>
      <c r="D10" s="36"/>
      <c r="E10" s="36"/>
      <c r="F10" s="36"/>
      <c r="G10" s="36"/>
      <c r="H10" s="36"/>
      <c r="I10" s="36"/>
    </row>
    <row r="11" spans="1:12" ht="27" customHeight="1" x14ac:dyDescent="0.2">
      <c r="A11" s="118">
        <v>8</v>
      </c>
      <c r="B11" s="53" t="s">
        <v>29</v>
      </c>
      <c r="C11" s="36"/>
      <c r="D11" s="36"/>
      <c r="E11" s="36"/>
      <c r="F11" s="36"/>
      <c r="G11" s="36"/>
      <c r="H11" s="36"/>
      <c r="I11" s="36"/>
    </row>
    <row r="12" spans="1:12" x14ac:dyDescent="0.2">
      <c r="A12" s="118"/>
      <c r="B12" s="53"/>
      <c r="C12" s="36"/>
      <c r="D12" s="36"/>
      <c r="E12" s="36"/>
      <c r="F12" s="36"/>
      <c r="G12" s="36"/>
      <c r="H12" s="36"/>
      <c r="I12" s="36"/>
    </row>
    <row r="13" spans="1:12" x14ac:dyDescent="0.2">
      <c r="A13" s="118"/>
      <c r="B13" s="53"/>
      <c r="C13" s="36"/>
      <c r="D13" s="36"/>
      <c r="E13" s="36"/>
      <c r="F13" s="36"/>
      <c r="G13" s="36"/>
      <c r="H13" s="36"/>
      <c r="I13" s="36"/>
    </row>
    <row r="14" spans="1:12" x14ac:dyDescent="0.2">
      <c r="B14" s="36"/>
      <c r="C14" s="36"/>
      <c r="D14" s="36"/>
      <c r="E14" s="36"/>
      <c r="F14" s="36"/>
      <c r="G14" s="36"/>
      <c r="H14" s="36"/>
      <c r="I14" s="36"/>
    </row>
    <row r="15" spans="1:12" x14ac:dyDescent="0.2">
      <c r="B15" s="36"/>
      <c r="C15" s="36"/>
      <c r="D15" s="36"/>
      <c r="E15" s="36"/>
      <c r="F15" s="36"/>
      <c r="G15" s="36"/>
      <c r="H15" s="36"/>
      <c r="I15" s="36"/>
    </row>
    <row r="16" spans="1:12" x14ac:dyDescent="0.2">
      <c r="B16" s="36"/>
      <c r="C16" s="36"/>
      <c r="D16" s="36"/>
      <c r="E16" s="36"/>
      <c r="F16" s="36"/>
      <c r="G16" s="36"/>
      <c r="H16" s="36"/>
      <c r="I16" s="36"/>
    </row>
    <row r="17" spans="2:9" x14ac:dyDescent="0.2">
      <c r="B17" s="36"/>
      <c r="C17" s="36"/>
      <c r="D17" s="36"/>
      <c r="E17" s="36"/>
      <c r="F17" s="36"/>
      <c r="G17" s="36"/>
      <c r="H17" s="36"/>
      <c r="I17" s="36"/>
    </row>
    <row r="18" spans="2:9" x14ac:dyDescent="0.2">
      <c r="B18" s="36"/>
      <c r="C18" s="36"/>
      <c r="D18" s="36"/>
      <c r="E18" s="36"/>
      <c r="F18" s="36"/>
      <c r="G18" s="36"/>
      <c r="H18" s="36"/>
      <c r="I18" s="3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39"/>
  <sheetViews>
    <sheetView workbookViewId="0"/>
  </sheetViews>
  <sheetFormatPr baseColWidth="10" defaultColWidth="8.7109375" defaultRowHeight="15" customHeight="1" x14ac:dyDescent="0.15"/>
  <cols>
    <col min="1" max="2" width="22.28515625" style="3" customWidth="1"/>
    <col min="3" max="7" width="7.5703125" style="3" customWidth="1"/>
    <col min="8" max="13" width="7.28515625" style="3" customWidth="1"/>
    <col min="14" max="16" width="12.28515625" style="3" customWidth="1"/>
    <col min="17" max="16384" width="8.7109375" style="3"/>
  </cols>
  <sheetData>
    <row r="1" spans="1:16" ht="15" customHeight="1" x14ac:dyDescent="0.15">
      <c r="A1" s="83" t="s">
        <v>158</v>
      </c>
      <c r="B1" s="83"/>
      <c r="C1" s="83"/>
      <c r="D1" s="83"/>
      <c r="E1" s="83"/>
      <c r="F1" s="83"/>
      <c r="G1" s="83"/>
    </row>
    <row r="2" spans="1:16" ht="15" customHeight="1" x14ac:dyDescent="0.2">
      <c r="A2" s="23" t="s">
        <v>30</v>
      </c>
      <c r="B2" s="23"/>
      <c r="C2" s="23"/>
      <c r="D2" s="23"/>
      <c r="E2" s="23"/>
      <c r="F2" s="23"/>
      <c r="G2" s="23"/>
    </row>
    <row r="3" spans="1:16" ht="15" customHeight="1" x14ac:dyDescent="0.2">
      <c r="A3" s="23" t="s">
        <v>31</v>
      </c>
      <c r="B3" s="23"/>
      <c r="C3" s="23"/>
      <c r="D3" s="23"/>
      <c r="E3" s="23"/>
      <c r="F3" s="23"/>
      <c r="G3" s="23"/>
    </row>
    <row r="4" spans="1:16" ht="15" customHeight="1" x14ac:dyDescent="0.15">
      <c r="A4" s="13" t="s">
        <v>32</v>
      </c>
      <c r="B4" s="13"/>
      <c r="C4" s="13"/>
      <c r="D4" s="13"/>
      <c r="E4" s="13"/>
      <c r="F4" s="13"/>
      <c r="G4" s="13"/>
      <c r="H4" s="6"/>
      <c r="I4" s="6"/>
      <c r="J4" s="6"/>
      <c r="K4" s="6"/>
      <c r="L4" s="6"/>
      <c r="M4" s="6"/>
      <c r="N4" s="6"/>
      <c r="O4" s="7"/>
      <c r="P4" s="7"/>
    </row>
    <row r="5" spans="1:16" s="8" customFormat="1" ht="38" customHeight="1" x14ac:dyDescent="0.2">
      <c r="A5" s="20" t="s">
        <v>33</v>
      </c>
      <c r="B5" s="20" t="s">
        <v>34</v>
      </c>
      <c r="C5" s="14" t="s">
        <v>35</v>
      </c>
      <c r="D5" s="14" t="s">
        <v>36</v>
      </c>
      <c r="E5" s="14" t="s">
        <v>37</v>
      </c>
      <c r="F5" s="14" t="s">
        <v>38</v>
      </c>
      <c r="G5" s="14" t="s">
        <v>39</v>
      </c>
      <c r="H5" s="14" t="s">
        <v>40</v>
      </c>
      <c r="I5" s="14" t="s">
        <v>41</v>
      </c>
      <c r="J5" s="14" t="s">
        <v>42</v>
      </c>
      <c r="K5" s="14" t="s">
        <v>43</v>
      </c>
      <c r="L5" s="14" t="s">
        <v>44</v>
      </c>
      <c r="M5" s="14" t="s">
        <v>157</v>
      </c>
      <c r="N5" s="15" t="s">
        <v>159</v>
      </c>
      <c r="O5" s="15" t="s">
        <v>160</v>
      </c>
      <c r="P5" s="15" t="s">
        <v>161</v>
      </c>
    </row>
    <row r="6" spans="1:16" ht="15" customHeight="1" x14ac:dyDescent="0.15">
      <c r="A6" s="21" t="s">
        <v>45</v>
      </c>
      <c r="B6" s="21" t="s">
        <v>46</v>
      </c>
      <c r="C6" s="16">
        <v>19805</v>
      </c>
      <c r="D6" s="16">
        <v>20707</v>
      </c>
      <c r="E6" s="16">
        <v>20816</v>
      </c>
      <c r="F6" s="16">
        <v>20163</v>
      </c>
      <c r="G6" s="16">
        <v>21583</v>
      </c>
      <c r="H6" s="16">
        <v>18798</v>
      </c>
      <c r="I6" s="16">
        <v>17036</v>
      </c>
      <c r="J6" s="16">
        <v>13516</v>
      </c>
      <c r="K6" s="16">
        <v>11833</v>
      </c>
      <c r="L6" s="16">
        <v>11637</v>
      </c>
      <c r="M6" s="16">
        <v>12219</v>
      </c>
      <c r="N6" s="32">
        <f t="shared" ref="N6:N17" si="0">($M6-C6)/C6</f>
        <v>-0.38303458722544814</v>
      </c>
      <c r="O6" s="17">
        <f t="shared" ref="O6:O16" si="1">($M6-H6)/H6</f>
        <v>-0.34998404085541013</v>
      </c>
      <c r="P6" s="17">
        <f t="shared" ref="P6:P16" si="2">($M6-L6)/L6</f>
        <v>5.0012889920082494E-2</v>
      </c>
    </row>
    <row r="7" spans="1:16" ht="15" customHeight="1" x14ac:dyDescent="0.15">
      <c r="A7" s="21" t="s">
        <v>45</v>
      </c>
      <c r="B7" s="21" t="s">
        <v>49</v>
      </c>
      <c r="C7" s="16">
        <v>5258</v>
      </c>
      <c r="D7" s="16">
        <v>6070</v>
      </c>
      <c r="E7" s="16">
        <v>6125</v>
      </c>
      <c r="F7" s="16">
        <v>7243</v>
      </c>
      <c r="G7" s="16">
        <v>7131</v>
      </c>
      <c r="H7" s="16">
        <v>5722</v>
      </c>
      <c r="I7" s="16">
        <v>5160</v>
      </c>
      <c r="J7" s="16">
        <v>4541</v>
      </c>
      <c r="K7" s="16">
        <v>3936</v>
      </c>
      <c r="L7" s="16">
        <v>4066</v>
      </c>
      <c r="M7" s="16">
        <v>3698</v>
      </c>
      <c r="N7" s="32">
        <f t="shared" si="0"/>
        <v>-0.29669075694180297</v>
      </c>
      <c r="O7" s="17">
        <f t="shared" si="1"/>
        <v>-0.35372247465921008</v>
      </c>
      <c r="P7" s="17">
        <f t="shared" si="2"/>
        <v>-9.0506640432857846E-2</v>
      </c>
    </row>
    <row r="8" spans="1:16" ht="15" customHeight="1" x14ac:dyDescent="0.15">
      <c r="A8" s="21" t="s">
        <v>45</v>
      </c>
      <c r="B8" s="22" t="s">
        <v>175</v>
      </c>
      <c r="C8" s="16">
        <v>16416</v>
      </c>
      <c r="D8" s="16">
        <v>14781</v>
      </c>
      <c r="E8" s="16">
        <v>11449</v>
      </c>
      <c r="F8" s="16">
        <v>8313</v>
      </c>
      <c r="G8" s="16">
        <v>8634</v>
      </c>
      <c r="H8" s="16">
        <v>7156</v>
      </c>
      <c r="I8" s="16">
        <v>5380</v>
      </c>
      <c r="J8" s="16">
        <v>3113</v>
      </c>
      <c r="K8" s="16">
        <v>2207</v>
      </c>
      <c r="L8" s="16">
        <v>2723</v>
      </c>
      <c r="M8" s="16">
        <v>3600</v>
      </c>
      <c r="N8" s="32">
        <f t="shared" si="0"/>
        <v>-0.7807017543859649</v>
      </c>
      <c r="O8" s="17">
        <f t="shared" si="1"/>
        <v>-0.49692565679150363</v>
      </c>
      <c r="P8" s="17">
        <f t="shared" si="2"/>
        <v>0.32207124495042233</v>
      </c>
    </row>
    <row r="9" spans="1:16" ht="15" customHeight="1" x14ac:dyDescent="0.15">
      <c r="A9" s="21" t="s">
        <v>45</v>
      </c>
      <c r="B9" s="22" t="s">
        <v>48</v>
      </c>
      <c r="C9" s="16">
        <v>9461</v>
      </c>
      <c r="D9" s="16">
        <v>9163</v>
      </c>
      <c r="E9" s="16">
        <v>8926</v>
      </c>
      <c r="F9" s="16">
        <v>8843</v>
      </c>
      <c r="G9" s="16">
        <v>8468</v>
      </c>
      <c r="H9" s="16">
        <v>6580</v>
      </c>
      <c r="I9" s="16">
        <v>5523</v>
      </c>
      <c r="J9" s="16">
        <v>3938</v>
      </c>
      <c r="K9" s="16">
        <v>3109</v>
      </c>
      <c r="L9" s="16">
        <v>3611</v>
      </c>
      <c r="M9" s="16">
        <v>3565</v>
      </c>
      <c r="N9" s="32">
        <f t="shared" si="0"/>
        <v>-0.62318993763872743</v>
      </c>
      <c r="O9" s="17">
        <f t="shared" si="1"/>
        <v>-0.4582066869300912</v>
      </c>
      <c r="P9" s="17">
        <f t="shared" si="2"/>
        <v>-1.2738853503184714E-2</v>
      </c>
    </row>
    <row r="10" spans="1:16" ht="15" customHeight="1" x14ac:dyDescent="0.15">
      <c r="A10" s="21" t="s">
        <v>45</v>
      </c>
      <c r="B10" s="21" t="s">
        <v>50</v>
      </c>
      <c r="C10" s="16">
        <v>8218</v>
      </c>
      <c r="D10" s="16">
        <v>7529</v>
      </c>
      <c r="E10" s="16">
        <v>6414</v>
      </c>
      <c r="F10" s="16">
        <v>5821</v>
      </c>
      <c r="G10" s="16">
        <v>6173</v>
      </c>
      <c r="H10" s="16">
        <v>5540</v>
      </c>
      <c r="I10" s="16">
        <v>5126</v>
      </c>
      <c r="J10" s="16">
        <v>4216</v>
      </c>
      <c r="K10" s="16">
        <v>3304</v>
      </c>
      <c r="L10" s="16">
        <v>2787</v>
      </c>
      <c r="M10" s="16">
        <v>2597</v>
      </c>
      <c r="N10" s="32">
        <f t="shared" si="0"/>
        <v>-0.68398637137989782</v>
      </c>
      <c r="O10" s="17">
        <f t="shared" si="1"/>
        <v>-0.53122743682310469</v>
      </c>
      <c r="P10" s="17">
        <f t="shared" si="2"/>
        <v>-6.8173663437387871E-2</v>
      </c>
    </row>
    <row r="11" spans="1:16" ht="15" customHeight="1" x14ac:dyDescent="0.15">
      <c r="A11" s="21" t="s">
        <v>45</v>
      </c>
      <c r="B11" s="22" t="s">
        <v>51</v>
      </c>
      <c r="C11" s="16">
        <v>10360</v>
      </c>
      <c r="D11" s="16">
        <v>10491</v>
      </c>
      <c r="E11" s="16">
        <v>9563</v>
      </c>
      <c r="F11" s="16">
        <v>8381</v>
      </c>
      <c r="G11" s="16">
        <v>8170</v>
      </c>
      <c r="H11" s="16">
        <v>6845</v>
      </c>
      <c r="I11" s="16">
        <v>5375</v>
      </c>
      <c r="J11" s="16">
        <v>3796</v>
      </c>
      <c r="K11" s="16">
        <v>2936</v>
      </c>
      <c r="L11" s="16">
        <v>2656</v>
      </c>
      <c r="M11" s="16">
        <v>2566</v>
      </c>
      <c r="N11" s="32">
        <f t="shared" si="0"/>
        <v>-0.75231660231660236</v>
      </c>
      <c r="O11" s="17">
        <f t="shared" si="1"/>
        <v>-0.62512783053323595</v>
      </c>
      <c r="P11" s="17">
        <f t="shared" si="2"/>
        <v>-3.3885542168674697E-2</v>
      </c>
    </row>
    <row r="12" spans="1:16" ht="15" customHeight="1" x14ac:dyDescent="0.15">
      <c r="A12" s="21" t="s">
        <v>45</v>
      </c>
      <c r="B12" s="22" t="s">
        <v>53</v>
      </c>
      <c r="C12" s="16">
        <v>3750</v>
      </c>
      <c r="D12" s="16">
        <v>2719</v>
      </c>
      <c r="E12" s="16">
        <v>2198</v>
      </c>
      <c r="F12" s="16">
        <v>2051</v>
      </c>
      <c r="G12" s="16">
        <v>2518</v>
      </c>
      <c r="H12" s="16">
        <v>2577</v>
      </c>
      <c r="I12" s="16">
        <v>2821</v>
      </c>
      <c r="J12" s="16">
        <v>2540</v>
      </c>
      <c r="K12" s="16">
        <v>1885</v>
      </c>
      <c r="L12" s="16">
        <v>1714</v>
      </c>
      <c r="M12" s="16">
        <v>1927</v>
      </c>
      <c r="N12" s="32">
        <f t="shared" si="0"/>
        <v>-0.48613333333333331</v>
      </c>
      <c r="O12" s="17">
        <f t="shared" si="1"/>
        <v>-0.25223127667830814</v>
      </c>
      <c r="P12" s="17">
        <f t="shared" si="2"/>
        <v>0.12427071178529756</v>
      </c>
    </row>
    <row r="13" spans="1:16" ht="15" customHeight="1" x14ac:dyDescent="0.15">
      <c r="A13" s="21" t="s">
        <v>45</v>
      </c>
      <c r="B13" s="22" t="s">
        <v>52</v>
      </c>
      <c r="C13" s="16">
        <v>6192</v>
      </c>
      <c r="D13" s="16">
        <v>5251</v>
      </c>
      <c r="E13" s="16">
        <v>4989</v>
      </c>
      <c r="F13" s="16">
        <v>4798</v>
      </c>
      <c r="G13" s="16">
        <v>5315</v>
      </c>
      <c r="H13" s="16">
        <v>4445</v>
      </c>
      <c r="I13" s="16">
        <v>3801</v>
      </c>
      <c r="J13" s="16">
        <v>2427</v>
      </c>
      <c r="K13" s="16">
        <v>2167</v>
      </c>
      <c r="L13" s="16">
        <v>2115</v>
      </c>
      <c r="M13" s="16">
        <v>1899</v>
      </c>
      <c r="N13" s="32">
        <f t="shared" si="0"/>
        <v>-0.6933139534883721</v>
      </c>
      <c r="O13" s="17">
        <f t="shared" si="1"/>
        <v>-0.57277840269966251</v>
      </c>
      <c r="P13" s="17">
        <f t="shared" si="2"/>
        <v>-0.10212765957446808</v>
      </c>
    </row>
    <row r="14" spans="1:16" ht="15" customHeight="1" x14ac:dyDescent="0.15">
      <c r="A14" s="21" t="s">
        <v>45</v>
      </c>
      <c r="B14" s="22" t="s">
        <v>54</v>
      </c>
      <c r="C14" s="16">
        <v>5072</v>
      </c>
      <c r="D14" s="16">
        <v>4396</v>
      </c>
      <c r="E14" s="16">
        <v>3428</v>
      </c>
      <c r="F14" s="16">
        <v>3005</v>
      </c>
      <c r="G14" s="16">
        <v>3068</v>
      </c>
      <c r="H14" s="16">
        <v>2496</v>
      </c>
      <c r="I14" s="16">
        <v>1970</v>
      </c>
      <c r="J14" s="16">
        <v>1419</v>
      </c>
      <c r="K14" s="16">
        <v>953</v>
      </c>
      <c r="L14" s="16">
        <v>1301</v>
      </c>
      <c r="M14" s="16">
        <v>1406</v>
      </c>
      <c r="N14" s="32">
        <f t="shared" si="0"/>
        <v>-0.72279179810725547</v>
      </c>
      <c r="O14" s="17">
        <f t="shared" si="1"/>
        <v>-0.43669871794871795</v>
      </c>
      <c r="P14" s="17">
        <f t="shared" si="2"/>
        <v>8.0707148347425053E-2</v>
      </c>
    </row>
    <row r="15" spans="1:16" ht="15" customHeight="1" x14ac:dyDescent="0.15">
      <c r="A15" s="21" t="s">
        <v>45</v>
      </c>
      <c r="B15" s="22" t="s">
        <v>56</v>
      </c>
      <c r="C15" s="16">
        <v>1653</v>
      </c>
      <c r="D15" s="16">
        <v>2000</v>
      </c>
      <c r="E15" s="16">
        <v>1900</v>
      </c>
      <c r="F15" s="16">
        <v>1950</v>
      </c>
      <c r="G15" s="16">
        <v>1710</v>
      </c>
      <c r="H15" s="16">
        <v>1143</v>
      </c>
      <c r="I15" s="16">
        <v>1005</v>
      </c>
      <c r="J15" s="16">
        <v>987</v>
      </c>
      <c r="K15" s="16">
        <v>915</v>
      </c>
      <c r="L15" s="16">
        <v>947</v>
      </c>
      <c r="M15" s="16">
        <v>1396</v>
      </c>
      <c r="N15" s="32">
        <f t="shared" si="0"/>
        <v>-0.15547489413188142</v>
      </c>
      <c r="O15" s="17">
        <f t="shared" si="1"/>
        <v>0.22134733158355205</v>
      </c>
      <c r="P15" s="17">
        <f t="shared" si="2"/>
        <v>0.47412882787750793</v>
      </c>
    </row>
    <row r="16" spans="1:16" ht="15" customHeight="1" x14ac:dyDescent="0.15">
      <c r="A16" s="194" t="s">
        <v>45</v>
      </c>
      <c r="B16" s="197" t="s">
        <v>55</v>
      </c>
      <c r="C16" s="68">
        <v>4583</v>
      </c>
      <c r="D16" s="68">
        <v>4053</v>
      </c>
      <c r="E16" s="68">
        <v>3566</v>
      </c>
      <c r="F16" s="68">
        <v>2417</v>
      </c>
      <c r="G16" s="68">
        <v>2678</v>
      </c>
      <c r="H16" s="68">
        <v>2346</v>
      </c>
      <c r="I16" s="68">
        <v>1843</v>
      </c>
      <c r="J16" s="68">
        <v>907</v>
      </c>
      <c r="K16" s="68">
        <v>775</v>
      </c>
      <c r="L16" s="68">
        <v>791</v>
      </c>
      <c r="M16" s="68">
        <v>751</v>
      </c>
      <c r="N16" s="186">
        <f t="shared" si="0"/>
        <v>-0.83613353698450799</v>
      </c>
      <c r="O16" s="186">
        <f t="shared" si="1"/>
        <v>-0.6798806479113384</v>
      </c>
      <c r="P16" s="186">
        <f t="shared" si="2"/>
        <v>-5.0568900126422248E-2</v>
      </c>
    </row>
    <row r="17" spans="1:24" ht="15" customHeight="1" x14ac:dyDescent="0.15">
      <c r="A17" s="198" t="s">
        <v>57</v>
      </c>
      <c r="B17" s="199" t="s">
        <v>58</v>
      </c>
      <c r="C17" s="200">
        <f t="shared" ref="C17:K17" si="3">SUM(C6:C16)</f>
        <v>90768</v>
      </c>
      <c r="D17" s="200">
        <f t="shared" si="3"/>
        <v>87160</v>
      </c>
      <c r="E17" s="200">
        <f t="shared" si="3"/>
        <v>79374</v>
      </c>
      <c r="F17" s="200">
        <f t="shared" si="3"/>
        <v>72985</v>
      </c>
      <c r="G17" s="200">
        <f t="shared" si="3"/>
        <v>75448</v>
      </c>
      <c r="H17" s="200">
        <f t="shared" si="3"/>
        <v>63648</v>
      </c>
      <c r="I17" s="200">
        <f t="shared" si="3"/>
        <v>55040</v>
      </c>
      <c r="J17" s="200">
        <f t="shared" si="3"/>
        <v>41400</v>
      </c>
      <c r="K17" s="200">
        <f t="shared" si="3"/>
        <v>34020</v>
      </c>
      <c r="L17" s="200">
        <f>SUM(L6:L16)</f>
        <v>34348</v>
      </c>
      <c r="M17" s="200">
        <f>SUM(M6:M16)</f>
        <v>35624</v>
      </c>
      <c r="N17" s="201">
        <f t="shared" si="0"/>
        <v>-0.60752688172043012</v>
      </c>
      <c r="O17" s="201">
        <f>($M17-H17)/H17</f>
        <v>-0.44029663147310205</v>
      </c>
      <c r="P17" s="201">
        <f>($M17-L17)/L17</f>
        <v>3.7149178991498777E-2</v>
      </c>
    </row>
    <row r="18" spans="1:24" ht="15" customHeight="1" x14ac:dyDescent="0.15">
      <c r="A18" s="120" t="s">
        <v>59</v>
      </c>
      <c r="B18" s="21" t="s">
        <v>46</v>
      </c>
      <c r="C18" s="17">
        <f t="shared" ref="C18:M18" si="4">C6/C$17</f>
        <v>0.21819363652388507</v>
      </c>
      <c r="D18" s="17">
        <f t="shared" si="4"/>
        <v>0.23757457549334557</v>
      </c>
      <c r="E18" s="17">
        <f t="shared" si="4"/>
        <v>0.26225212286139038</v>
      </c>
      <c r="F18" s="17">
        <f t="shared" si="4"/>
        <v>0.27626224566691787</v>
      </c>
      <c r="G18" s="17">
        <f t="shared" si="4"/>
        <v>0.28606457427632276</v>
      </c>
      <c r="H18" s="17">
        <f t="shared" si="4"/>
        <v>0.29534313725490197</v>
      </c>
      <c r="I18" s="17">
        <f t="shared" si="4"/>
        <v>0.3095203488372093</v>
      </c>
      <c r="J18" s="17">
        <f t="shared" si="4"/>
        <v>0.32647342995169082</v>
      </c>
      <c r="K18" s="17">
        <f t="shared" si="4"/>
        <v>0.34782480893592005</v>
      </c>
      <c r="L18" s="17">
        <f t="shared" si="4"/>
        <v>0.33879701874927215</v>
      </c>
      <c r="M18" s="17">
        <f t="shared" si="4"/>
        <v>0.34299910172917136</v>
      </c>
      <c r="N18" s="135">
        <f t="shared" ref="N18:N28" si="5">SUM(L18-C18)*100</f>
        <v>12.060338222538707</v>
      </c>
      <c r="O18" s="18">
        <f>SUM(M18-H18)*100</f>
        <v>4.7655964474269394</v>
      </c>
      <c r="P18" s="18">
        <f t="shared" ref="P18:P28" si="6">SUM(M18-L18)*100</f>
        <v>0.42020829798992132</v>
      </c>
      <c r="W18" s="8"/>
      <c r="X18" s="8"/>
    </row>
    <row r="19" spans="1:24" ht="15" customHeight="1" x14ac:dyDescent="0.15">
      <c r="A19" s="21" t="s">
        <v>59</v>
      </c>
      <c r="B19" s="21" t="s">
        <v>49</v>
      </c>
      <c r="C19" s="17">
        <f t="shared" ref="C19:K19" si="7">C7/C$17</f>
        <v>5.7927904107174334E-2</v>
      </c>
      <c r="D19" s="17">
        <f t="shared" si="7"/>
        <v>6.9642037631941253E-2</v>
      </c>
      <c r="E19" s="17">
        <f t="shared" si="7"/>
        <v>7.7166326504900851E-2</v>
      </c>
      <c r="F19" s="17">
        <f t="shared" si="7"/>
        <v>9.9239569774611222E-2</v>
      </c>
      <c r="G19" s="17">
        <f t="shared" si="7"/>
        <v>9.4515427844343122E-2</v>
      </c>
      <c r="H19" s="17">
        <f t="shared" si="7"/>
        <v>8.9900703871292106E-2</v>
      </c>
      <c r="I19" s="17">
        <f t="shared" si="7"/>
        <v>9.375E-2</v>
      </c>
      <c r="J19" s="17">
        <f t="shared" si="7"/>
        <v>0.10968599033816426</v>
      </c>
      <c r="K19" s="17">
        <f t="shared" si="7"/>
        <v>0.11569664902998236</v>
      </c>
      <c r="L19" s="17">
        <f t="shared" ref="L19:M19" si="8">L7/L$17</f>
        <v>0.11837661581460347</v>
      </c>
      <c r="M19" s="17">
        <f t="shared" si="8"/>
        <v>0.10380642263642488</v>
      </c>
      <c r="N19" s="135">
        <f t="shared" si="5"/>
        <v>6.0448711707429137</v>
      </c>
      <c r="O19" s="18">
        <f t="shared" ref="O19:O28" si="9">SUM(M19-H19)*100</f>
        <v>1.3905718765132775</v>
      </c>
      <c r="P19" s="18">
        <f t="shared" si="6"/>
        <v>-1.4570193178178592</v>
      </c>
    </row>
    <row r="20" spans="1:24" ht="15" customHeight="1" x14ac:dyDescent="0.15">
      <c r="A20" s="21" t="s">
        <v>59</v>
      </c>
      <c r="B20" s="22" t="s">
        <v>175</v>
      </c>
      <c r="C20" s="17">
        <f t="shared" ref="C20:K20" si="10">C8/C$17</f>
        <v>0.18085668958223161</v>
      </c>
      <c r="D20" s="17">
        <f t="shared" si="10"/>
        <v>0.16958467186782927</v>
      </c>
      <c r="E20" s="17">
        <f t="shared" si="10"/>
        <v>0.14424118729054855</v>
      </c>
      <c r="F20" s="17">
        <f t="shared" si="10"/>
        <v>0.11390011646228677</v>
      </c>
      <c r="G20" s="17">
        <f t="shared" si="10"/>
        <v>0.11443643303997456</v>
      </c>
      <c r="H20" s="17">
        <f t="shared" si="10"/>
        <v>0.11243086978381096</v>
      </c>
      <c r="I20" s="17">
        <f t="shared" si="10"/>
        <v>9.7747093023255807E-2</v>
      </c>
      <c r="J20" s="17">
        <f t="shared" si="10"/>
        <v>7.5193236714975839E-2</v>
      </c>
      <c r="K20" s="17">
        <f t="shared" si="10"/>
        <v>6.4873603762492654E-2</v>
      </c>
      <c r="L20" s="17">
        <f t="shared" ref="L20:M20" si="11">L8/L$17</f>
        <v>7.927681378828462E-2</v>
      </c>
      <c r="M20" s="17">
        <f t="shared" si="11"/>
        <v>0.10105546822366944</v>
      </c>
      <c r="N20" s="135">
        <f t="shared" si="5"/>
        <v>-10.1579875793947</v>
      </c>
      <c r="O20" s="18">
        <f t="shared" si="9"/>
        <v>-1.1375401560141523</v>
      </c>
      <c r="P20" s="18">
        <f t="shared" si="6"/>
        <v>2.1778654435384821</v>
      </c>
    </row>
    <row r="21" spans="1:24" ht="15" customHeight="1" x14ac:dyDescent="0.15">
      <c r="A21" s="21" t="s">
        <v>59</v>
      </c>
      <c r="B21" s="22" t="s">
        <v>48</v>
      </c>
      <c r="C21" s="17">
        <f t="shared" ref="C21:K21" si="12">C9/C$17</f>
        <v>0.10423276925788824</v>
      </c>
      <c r="D21" s="17">
        <f t="shared" si="12"/>
        <v>0.10512849931161083</v>
      </c>
      <c r="E21" s="17">
        <f t="shared" si="12"/>
        <v>0.11245496006248898</v>
      </c>
      <c r="F21" s="17">
        <f t="shared" si="12"/>
        <v>0.12116188257861205</v>
      </c>
      <c r="G21" s="17">
        <f t="shared" si="12"/>
        <v>0.11223624218004453</v>
      </c>
      <c r="H21" s="17">
        <f t="shared" si="12"/>
        <v>0.10338109602815485</v>
      </c>
      <c r="I21" s="17">
        <f t="shared" si="12"/>
        <v>0.10034520348837209</v>
      </c>
      <c r="J21" s="17">
        <f t="shared" si="12"/>
        <v>9.5120772946859902E-2</v>
      </c>
      <c r="K21" s="17">
        <f t="shared" si="12"/>
        <v>9.1387419165196937E-2</v>
      </c>
      <c r="L21" s="17">
        <f t="shared" ref="L21:M21" si="13">L9/L$17</f>
        <v>0.10512984744381042</v>
      </c>
      <c r="M21" s="17">
        <f t="shared" si="13"/>
        <v>0.10007298450482821</v>
      </c>
      <c r="N21" s="135">
        <f t="shared" si="5"/>
        <v>8.9707818592217603E-2</v>
      </c>
      <c r="O21" s="18">
        <f t="shared" si="9"/>
        <v>-0.33081115233266345</v>
      </c>
      <c r="P21" s="18">
        <f t="shared" si="6"/>
        <v>-0.50568629389822073</v>
      </c>
    </row>
    <row r="22" spans="1:24" ht="15" customHeight="1" x14ac:dyDescent="0.15">
      <c r="A22" s="21" t="s">
        <v>59</v>
      </c>
      <c r="B22" s="22" t="s">
        <v>50</v>
      </c>
      <c r="C22" s="17">
        <f t="shared" ref="C22:K22" si="14">C10/C$17</f>
        <v>9.0538515776485098E-2</v>
      </c>
      <c r="D22" s="17">
        <f t="shared" si="14"/>
        <v>8.6381367599816433E-2</v>
      </c>
      <c r="E22" s="17">
        <f t="shared" si="14"/>
        <v>8.0807317257540257E-2</v>
      </c>
      <c r="F22" s="17">
        <f t="shared" si="14"/>
        <v>7.9756114270055495E-2</v>
      </c>
      <c r="G22" s="17">
        <f t="shared" si="14"/>
        <v>8.1817940833421698E-2</v>
      </c>
      <c r="H22" s="17">
        <f t="shared" si="14"/>
        <v>8.7041226747109096E-2</v>
      </c>
      <c r="I22" s="17">
        <f t="shared" si="14"/>
        <v>9.313226744186047E-2</v>
      </c>
      <c r="J22" s="17">
        <f t="shared" si="14"/>
        <v>0.10183574879227053</v>
      </c>
      <c r="K22" s="17">
        <f t="shared" si="14"/>
        <v>9.7119341563786002E-2</v>
      </c>
      <c r="L22" s="17">
        <f t="shared" ref="L22:M22" si="15">L10/L$17</f>
        <v>8.1140095493187375E-2</v>
      </c>
      <c r="M22" s="17">
        <f t="shared" si="15"/>
        <v>7.2900291938019307E-2</v>
      </c>
      <c r="N22" s="135">
        <f t="shared" si="5"/>
        <v>-0.93984202832977237</v>
      </c>
      <c r="O22" s="18">
        <f t="shared" si="9"/>
        <v>-1.4140934809089789</v>
      </c>
      <c r="P22" s="18">
        <f t="shared" si="6"/>
        <v>-0.82398035551680682</v>
      </c>
    </row>
    <row r="23" spans="1:24" ht="15" customHeight="1" x14ac:dyDescent="0.15">
      <c r="A23" s="21" t="s">
        <v>59</v>
      </c>
      <c r="B23" s="21" t="s">
        <v>51</v>
      </c>
      <c r="C23" s="17">
        <f t="shared" ref="C23:K23" si="16">C11/C$17</f>
        <v>0.11413714084258769</v>
      </c>
      <c r="D23" s="17">
        <f t="shared" si="16"/>
        <v>0.12036484625975218</v>
      </c>
      <c r="E23" s="17">
        <f t="shared" si="16"/>
        <v>0.12048025801899867</v>
      </c>
      <c r="F23" s="17">
        <f t="shared" si="16"/>
        <v>0.1148318147564568</v>
      </c>
      <c r="G23" s="17">
        <f t="shared" si="16"/>
        <v>0.10828650196161595</v>
      </c>
      <c r="H23" s="17">
        <f t="shared" si="16"/>
        <v>0.10754462041226748</v>
      </c>
      <c r="I23" s="17">
        <f t="shared" si="16"/>
        <v>9.765625E-2</v>
      </c>
      <c r="J23" s="17">
        <f t="shared" si="16"/>
        <v>9.169082125603864E-2</v>
      </c>
      <c r="K23" s="17">
        <f t="shared" si="16"/>
        <v>8.6302175191064076E-2</v>
      </c>
      <c r="L23" s="17">
        <f t="shared" ref="L23:M23" si="17">L11/L$17</f>
        <v>7.7326190753464544E-2</v>
      </c>
      <c r="M23" s="17">
        <f t="shared" si="17"/>
        <v>7.2030092072759941E-2</v>
      </c>
      <c r="N23" s="135">
        <f t="shared" si="5"/>
        <v>-3.6810950089123149</v>
      </c>
      <c r="O23" s="18">
        <f t="shared" si="9"/>
        <v>-3.5514528339507536</v>
      </c>
      <c r="P23" s="18">
        <f t="shared" si="6"/>
        <v>-0.52960986807046029</v>
      </c>
    </row>
    <row r="24" spans="1:24" ht="15" customHeight="1" x14ac:dyDescent="0.15">
      <c r="A24" s="21" t="s">
        <v>59</v>
      </c>
      <c r="B24" s="22" t="s">
        <v>53</v>
      </c>
      <c r="C24" s="17">
        <f t="shared" ref="C24:K24" si="18">C12/C$17</f>
        <v>4.1314119513484932E-2</v>
      </c>
      <c r="D24" s="17">
        <f t="shared" si="18"/>
        <v>3.1195502524093623E-2</v>
      </c>
      <c r="E24" s="17">
        <f t="shared" si="18"/>
        <v>2.7691687454330132E-2</v>
      </c>
      <c r="F24" s="17">
        <f t="shared" si="18"/>
        <v>2.8101664725628552E-2</v>
      </c>
      <c r="G24" s="17">
        <f t="shared" si="18"/>
        <v>3.3373979429540873E-2</v>
      </c>
      <c r="H24" s="17">
        <f t="shared" si="18"/>
        <v>4.0488310708898946E-2</v>
      </c>
      <c r="I24" s="17">
        <f t="shared" si="18"/>
        <v>5.1253633720930232E-2</v>
      </c>
      <c r="J24" s="17">
        <f t="shared" si="18"/>
        <v>6.1352657004830918E-2</v>
      </c>
      <c r="K24" s="17">
        <f t="shared" si="18"/>
        <v>5.5408583186360966E-2</v>
      </c>
      <c r="L24" s="17">
        <f t="shared" ref="L24:M24" si="19">L12/L$17</f>
        <v>4.9901013159427042E-2</v>
      </c>
      <c r="M24" s="17">
        <f t="shared" si="19"/>
        <v>5.4092746463058609E-2</v>
      </c>
      <c r="N24" s="135">
        <f t="shared" si="5"/>
        <v>0.85868936459421108</v>
      </c>
      <c r="O24" s="18">
        <f t="shared" si="9"/>
        <v>1.3604435754159663</v>
      </c>
      <c r="P24" s="18">
        <f t="shared" si="6"/>
        <v>0.41917333036315674</v>
      </c>
    </row>
    <row r="25" spans="1:24" ht="15" customHeight="1" x14ac:dyDescent="0.15">
      <c r="A25" s="21" t="s">
        <v>59</v>
      </c>
      <c r="B25" s="22" t="s">
        <v>52</v>
      </c>
      <c r="C25" s="17">
        <f t="shared" ref="C25:K25" si="20">C13/C$17</f>
        <v>6.821787414066631E-2</v>
      </c>
      <c r="D25" s="17">
        <f t="shared" si="20"/>
        <v>6.0245525470399262E-2</v>
      </c>
      <c r="E25" s="17">
        <f t="shared" si="20"/>
        <v>6.285433517272658E-2</v>
      </c>
      <c r="F25" s="17">
        <f t="shared" si="20"/>
        <v>6.5739535520997469E-2</v>
      </c>
      <c r="G25" s="17">
        <f t="shared" si="20"/>
        <v>7.0445870003181005E-2</v>
      </c>
      <c r="H25" s="17">
        <f t="shared" si="20"/>
        <v>6.9837229763700354E-2</v>
      </c>
      <c r="I25" s="17">
        <f t="shared" si="20"/>
        <v>6.9058866279069764E-2</v>
      </c>
      <c r="J25" s="17">
        <f t="shared" si="20"/>
        <v>5.8623188405797104E-2</v>
      </c>
      <c r="K25" s="17">
        <f t="shared" si="20"/>
        <v>6.3697824808935918E-2</v>
      </c>
      <c r="L25" s="17">
        <f t="shared" ref="L25:M25" si="21">L13/L$17</f>
        <v>6.1575637591708393E-2</v>
      </c>
      <c r="M25" s="17">
        <f t="shared" si="21"/>
        <v>5.3306759487985626E-2</v>
      </c>
      <c r="N25" s="135">
        <f t="shared" si="5"/>
        <v>-0.6642236548957916</v>
      </c>
      <c r="O25" s="18">
        <f t="shared" si="9"/>
        <v>-1.6530470275714728</v>
      </c>
      <c r="P25" s="18">
        <f t="shared" si="6"/>
        <v>-0.82688781037227665</v>
      </c>
    </row>
    <row r="26" spans="1:24" ht="15" customHeight="1" x14ac:dyDescent="0.15">
      <c r="A26" s="21" t="s">
        <v>59</v>
      </c>
      <c r="B26" s="22" t="s">
        <v>54</v>
      </c>
      <c r="C26" s="17">
        <f t="shared" ref="C26:K26" si="22">C14/C$17</f>
        <v>5.5878723779305479E-2</v>
      </c>
      <c r="D26" s="17">
        <f t="shared" si="22"/>
        <v>5.0435979807251036E-2</v>
      </c>
      <c r="E26" s="17">
        <f t="shared" si="22"/>
        <v>4.3187945674906143E-2</v>
      </c>
      <c r="F26" s="17">
        <f t="shared" si="22"/>
        <v>4.1172843735014043E-2</v>
      </c>
      <c r="G26" s="17">
        <f t="shared" si="22"/>
        <v>4.066376842328491E-2</v>
      </c>
      <c r="H26" s="17">
        <f t="shared" si="22"/>
        <v>3.9215686274509803E-2</v>
      </c>
      <c r="I26" s="17">
        <f t="shared" si="22"/>
        <v>3.5792151162790699E-2</v>
      </c>
      <c r="J26" s="17">
        <f t="shared" si="22"/>
        <v>3.4275362318840583E-2</v>
      </c>
      <c r="K26" s="17">
        <f t="shared" si="22"/>
        <v>2.8012933568489124E-2</v>
      </c>
      <c r="L26" s="17">
        <f t="shared" ref="L26:M26" si="23">L14/L$17</f>
        <v>3.7877023407476416E-2</v>
      </c>
      <c r="M26" s="17">
        <f t="shared" si="23"/>
        <v>3.9467774534022004E-2</v>
      </c>
      <c r="N26" s="135">
        <f t="shared" si="5"/>
        <v>-1.8001700371829064</v>
      </c>
      <c r="O26" s="18">
        <f t="shared" si="9"/>
        <v>2.5208825951220093E-2</v>
      </c>
      <c r="P26" s="18">
        <f t="shared" si="6"/>
        <v>0.15907511265455879</v>
      </c>
    </row>
    <row r="27" spans="1:24" ht="15" customHeight="1" x14ac:dyDescent="0.15">
      <c r="A27" s="21" t="s">
        <v>59</v>
      </c>
      <c r="B27" s="22" t="s">
        <v>56</v>
      </c>
      <c r="C27" s="17">
        <f t="shared" ref="C27:K27" si="24">C15/C$17</f>
        <v>1.8211263881544155E-2</v>
      </c>
      <c r="D27" s="17">
        <f t="shared" si="24"/>
        <v>2.2946305644791189E-2</v>
      </c>
      <c r="E27" s="17">
        <f t="shared" si="24"/>
        <v>2.3937309446418222E-2</v>
      </c>
      <c r="F27" s="17">
        <f t="shared" si="24"/>
        <v>2.6717818729876001E-2</v>
      </c>
      <c r="G27" s="17">
        <f t="shared" si="24"/>
        <v>2.2664616689640548E-2</v>
      </c>
      <c r="H27" s="17">
        <f t="shared" si="24"/>
        <v>1.7958144796380089E-2</v>
      </c>
      <c r="I27" s="17">
        <f t="shared" si="24"/>
        <v>1.8259447674418606E-2</v>
      </c>
      <c r="J27" s="17">
        <f t="shared" si="24"/>
        <v>2.3840579710144926E-2</v>
      </c>
      <c r="K27" s="17">
        <f t="shared" si="24"/>
        <v>2.6895943562610228E-2</v>
      </c>
      <c r="L27" s="17">
        <f t="shared" ref="L27:M27" si="25">L15/L$17</f>
        <v>2.7570746477233028E-2</v>
      </c>
      <c r="M27" s="17">
        <f t="shared" si="25"/>
        <v>3.9187064900067368E-2</v>
      </c>
      <c r="N27" s="135">
        <f t="shared" si="5"/>
        <v>0.93594825956888716</v>
      </c>
      <c r="O27" s="18">
        <f t="shared" si="9"/>
        <v>2.1228920103687279</v>
      </c>
      <c r="P27" s="18">
        <f t="shared" si="6"/>
        <v>1.1616318422834342</v>
      </c>
    </row>
    <row r="28" spans="1:24" ht="15" customHeight="1" x14ac:dyDescent="0.15">
      <c r="A28" s="194" t="s">
        <v>59</v>
      </c>
      <c r="B28" s="197" t="s">
        <v>55</v>
      </c>
      <c r="C28" s="186">
        <f t="shared" ref="C28:K28" si="26">C16/C$17</f>
        <v>5.0491362594747048E-2</v>
      </c>
      <c r="D28" s="186">
        <f t="shared" si="26"/>
        <v>4.6500688389169341E-2</v>
      </c>
      <c r="E28" s="186">
        <f t="shared" si="26"/>
        <v>4.4926550255751256E-2</v>
      </c>
      <c r="F28" s="186">
        <f t="shared" si="26"/>
        <v>3.3116393779543743E-2</v>
      </c>
      <c r="G28" s="186">
        <f t="shared" si="26"/>
        <v>3.5494645318630051E-2</v>
      </c>
      <c r="H28" s="186">
        <f t="shared" si="26"/>
        <v>3.685897435897436E-2</v>
      </c>
      <c r="I28" s="186">
        <f t="shared" si="26"/>
        <v>3.3484738372093023E-2</v>
      </c>
      <c r="J28" s="186">
        <f t="shared" si="26"/>
        <v>2.1908212560386473E-2</v>
      </c>
      <c r="K28" s="186">
        <f t="shared" si="26"/>
        <v>2.2780717225161669E-2</v>
      </c>
      <c r="L28" s="186">
        <f t="shared" ref="L28:M28" si="27">L16/L$17</f>
        <v>2.302899732153255E-2</v>
      </c>
      <c r="M28" s="186">
        <f t="shared" si="27"/>
        <v>2.1081293509993264E-2</v>
      </c>
      <c r="N28" s="202">
        <f t="shared" si="5"/>
        <v>-2.7462365273214497</v>
      </c>
      <c r="O28" s="202">
        <f t="shared" si="9"/>
        <v>-1.5777680848981097</v>
      </c>
      <c r="P28" s="202">
        <f t="shared" si="6"/>
        <v>-0.19477038115392858</v>
      </c>
    </row>
    <row r="29" spans="1:24" ht="15" customHeight="1" x14ac:dyDescent="0.15">
      <c r="A29" s="199" t="s">
        <v>60</v>
      </c>
      <c r="B29" s="199" t="s">
        <v>58</v>
      </c>
      <c r="C29" s="201">
        <f t="shared" ref="C29:K29" si="28">C17/C$17</f>
        <v>1</v>
      </c>
      <c r="D29" s="201">
        <f t="shared" si="28"/>
        <v>1</v>
      </c>
      <c r="E29" s="201">
        <f t="shared" si="28"/>
        <v>1</v>
      </c>
      <c r="F29" s="201">
        <f t="shared" si="28"/>
        <v>1</v>
      </c>
      <c r="G29" s="201">
        <f t="shared" si="28"/>
        <v>1</v>
      </c>
      <c r="H29" s="201">
        <f t="shared" si="28"/>
        <v>1</v>
      </c>
      <c r="I29" s="201">
        <f t="shared" si="28"/>
        <v>1</v>
      </c>
      <c r="J29" s="201">
        <f t="shared" si="28"/>
        <v>1</v>
      </c>
      <c r="K29" s="201">
        <f t="shared" si="28"/>
        <v>1</v>
      </c>
      <c r="L29" s="201">
        <f t="shared" ref="L29:M29" si="29">L17/L$17</f>
        <v>1</v>
      </c>
      <c r="M29" s="201">
        <f t="shared" si="29"/>
        <v>1</v>
      </c>
      <c r="N29" s="203">
        <f>($M29-C29)/C29</f>
        <v>0</v>
      </c>
      <c r="O29" s="204" t="s">
        <v>61</v>
      </c>
      <c r="P29" s="204" t="s">
        <v>61</v>
      </c>
    </row>
    <row r="30" spans="1:24" ht="15" customHeight="1" x14ac:dyDescent="0.15">
      <c r="A30" s="4"/>
      <c r="B30" s="4"/>
      <c r="C30" s="4"/>
      <c r="D30" s="4"/>
      <c r="E30" s="4"/>
      <c r="F30" s="4"/>
      <c r="G30" s="4"/>
      <c r="H30" s="10"/>
      <c r="I30" s="10"/>
      <c r="J30" s="10"/>
      <c r="K30" s="10"/>
      <c r="L30" s="10"/>
      <c r="M30" s="10"/>
      <c r="N30" s="10"/>
      <c r="O30" s="11"/>
      <c r="P30" s="11"/>
    </row>
    <row r="31" spans="1:24" ht="15" customHeight="1" x14ac:dyDescent="0.15">
      <c r="H31" s="10"/>
      <c r="I31" s="10"/>
      <c r="J31" s="10"/>
      <c r="K31" s="10"/>
      <c r="L31" s="10"/>
      <c r="M31" s="10"/>
      <c r="N31" s="19"/>
      <c r="O31" s="11"/>
      <c r="P31" s="11"/>
    </row>
    <row r="32" spans="1:24" ht="15" customHeight="1" x14ac:dyDescent="0.15">
      <c r="A32" s="5"/>
      <c r="B32" s="5"/>
      <c r="C32" s="5"/>
      <c r="D32" s="5"/>
      <c r="E32" s="5"/>
      <c r="F32" s="5"/>
      <c r="G32" s="5"/>
      <c r="H32" s="10"/>
      <c r="I32" s="10"/>
      <c r="J32" s="10"/>
      <c r="K32" s="10"/>
      <c r="L32" s="10"/>
      <c r="M32" s="10"/>
      <c r="N32" s="10"/>
      <c r="O32" s="11"/>
      <c r="P32" s="11"/>
    </row>
    <row r="36" spans="1:7" ht="15" customHeight="1" x14ac:dyDescent="0.15">
      <c r="A36" s="12"/>
      <c r="B36" s="12"/>
      <c r="C36" s="12"/>
      <c r="D36" s="12"/>
      <c r="E36" s="12"/>
      <c r="F36" s="12"/>
      <c r="G36" s="12"/>
    </row>
    <row r="39" spans="1:7" ht="15" customHeight="1" x14ac:dyDescent="0.15">
      <c r="A39" s="9"/>
      <c r="B39" s="9"/>
      <c r="C39" s="9"/>
      <c r="D39" s="9"/>
      <c r="E39" s="9"/>
      <c r="F39" s="9"/>
      <c r="G39" s="9"/>
    </row>
  </sheetData>
  <sortState xmlns:xlrd2="http://schemas.microsoft.com/office/spreadsheetml/2017/richdata2" ref="A34:L44">
    <sortCondition descending="1" ref="L34:L44"/>
  </sortState>
  <phoneticPr fontId="5" type="noConversion"/>
  <pageMargins left="0.75" right="0.75" top="1" bottom="1" header="0.5" footer="0.5"/>
  <pageSetup paperSize="9" scale="69" orientation="landscape" r:id="rId1"/>
  <headerFooter alignWithMargins="0"/>
  <ignoredErrors>
    <ignoredError sqref="N18:N29" calculatedColumn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28"/>
  <sheetViews>
    <sheetView workbookViewId="0"/>
  </sheetViews>
  <sheetFormatPr baseColWidth="10" defaultColWidth="8.7109375" defaultRowHeight="15" customHeight="1" x14ac:dyDescent="0.15"/>
  <cols>
    <col min="1" max="1" width="25.28515625" style="3" customWidth="1"/>
    <col min="2" max="3" width="10.7109375" style="3" customWidth="1"/>
    <col min="4" max="4" width="8.7109375" style="3"/>
    <col min="5" max="5" width="14.42578125" style="3" customWidth="1"/>
    <col min="6" max="16384" width="8.7109375" style="3"/>
  </cols>
  <sheetData>
    <row r="1" spans="1:3" ht="15" customHeight="1" x14ac:dyDescent="0.15">
      <c r="A1" s="83" t="s">
        <v>163</v>
      </c>
    </row>
    <row r="2" spans="1:3" ht="15" customHeight="1" x14ac:dyDescent="0.2">
      <c r="A2" s="2" t="s">
        <v>62</v>
      </c>
    </row>
    <row r="3" spans="1:3" ht="41.25" customHeight="1" x14ac:dyDescent="0.15">
      <c r="A3" s="84" t="s">
        <v>63</v>
      </c>
      <c r="B3" s="44" t="s">
        <v>64</v>
      </c>
      <c r="C3" s="85" t="s">
        <v>162</v>
      </c>
    </row>
    <row r="4" spans="1:3" ht="15" customHeight="1" x14ac:dyDescent="0.15">
      <c r="A4" s="21" t="s">
        <v>65</v>
      </c>
      <c r="B4" s="16">
        <v>238</v>
      </c>
      <c r="C4" s="17">
        <f>B4/$B$24</f>
        <v>6.6808892881203685E-3</v>
      </c>
    </row>
    <row r="5" spans="1:3" ht="15" customHeight="1" x14ac:dyDescent="0.15">
      <c r="A5" s="21" t="s">
        <v>66</v>
      </c>
      <c r="B5" s="16">
        <v>287</v>
      </c>
      <c r="C5" s="17">
        <f>B5/$B$24</f>
        <v>8.0563664944980906E-3</v>
      </c>
    </row>
    <row r="6" spans="1:3" ht="15" customHeight="1" x14ac:dyDescent="0.15">
      <c r="A6" s="21" t="s">
        <v>67</v>
      </c>
      <c r="B6" s="16">
        <v>43</v>
      </c>
      <c r="C6" s="17">
        <f t="shared" ref="C6:C11" si="0">B6/$B$24</f>
        <v>1.2070514260049405E-3</v>
      </c>
    </row>
    <row r="7" spans="1:3" ht="15" customHeight="1" x14ac:dyDescent="0.15">
      <c r="A7" s="21" t="s">
        <v>55</v>
      </c>
      <c r="B7" s="16">
        <v>751</v>
      </c>
      <c r="C7" s="17">
        <f t="shared" si="0"/>
        <v>2.1081293509993264E-2</v>
      </c>
    </row>
    <row r="8" spans="1:3" ht="15" customHeight="1" x14ac:dyDescent="0.15">
      <c r="A8" s="21" t="s">
        <v>51</v>
      </c>
      <c r="B8" s="16">
        <v>2566</v>
      </c>
      <c r="C8" s="17">
        <f t="shared" si="0"/>
        <v>7.2030092072759941E-2</v>
      </c>
    </row>
    <row r="9" spans="1:3" ht="14" customHeight="1" x14ac:dyDescent="0.15">
      <c r="A9" s="21" t="s">
        <v>68</v>
      </c>
      <c r="B9" s="16">
        <v>22</v>
      </c>
      <c r="C9" s="17">
        <f t="shared" si="0"/>
        <v>6.1756119470020212E-4</v>
      </c>
    </row>
    <row r="10" spans="1:3" ht="15" customHeight="1" x14ac:dyDescent="0.15">
      <c r="A10" s="21" t="s">
        <v>69</v>
      </c>
      <c r="B10" s="16">
        <v>737</v>
      </c>
      <c r="C10" s="17">
        <f t="shared" si="0"/>
        <v>2.0688300022456772E-2</v>
      </c>
    </row>
    <row r="11" spans="1:3" ht="15" customHeight="1" x14ac:dyDescent="0.15">
      <c r="A11" s="21" t="s">
        <v>50</v>
      </c>
      <c r="B11" s="16">
        <v>2597</v>
      </c>
      <c r="C11" s="17">
        <f t="shared" si="0"/>
        <v>7.2900291938019307E-2</v>
      </c>
    </row>
    <row r="12" spans="1:3" ht="15" customHeight="1" x14ac:dyDescent="0.15">
      <c r="A12" s="21" t="s">
        <v>70</v>
      </c>
      <c r="B12" s="16">
        <v>245</v>
      </c>
      <c r="C12" s="17">
        <f t="shared" ref="C12:C22" si="1">B12/$B$24</f>
        <v>6.8773860318886142E-3</v>
      </c>
    </row>
    <row r="13" spans="1:3" ht="15" customHeight="1" x14ac:dyDescent="0.15">
      <c r="A13" s="21" t="s">
        <v>49</v>
      </c>
      <c r="B13" s="16">
        <v>3698</v>
      </c>
      <c r="C13" s="17">
        <f t="shared" si="1"/>
        <v>0.10380642263642488</v>
      </c>
    </row>
    <row r="14" spans="1:3" ht="15" customHeight="1" x14ac:dyDescent="0.15">
      <c r="A14" s="21" t="s">
        <v>71</v>
      </c>
      <c r="B14" s="16">
        <v>669</v>
      </c>
      <c r="C14" s="17">
        <f t="shared" si="1"/>
        <v>1.8779474511565235E-2</v>
      </c>
    </row>
    <row r="15" spans="1:3" ht="15" customHeight="1" x14ac:dyDescent="0.15">
      <c r="A15" s="21" t="s">
        <v>72</v>
      </c>
      <c r="B15" s="16">
        <v>262</v>
      </c>
      <c r="C15" s="17">
        <f>B15/$B$24</f>
        <v>7.3545924096114976E-3</v>
      </c>
    </row>
    <row r="16" spans="1:3" ht="15" customHeight="1" x14ac:dyDescent="0.15">
      <c r="A16" s="21" t="s">
        <v>73</v>
      </c>
      <c r="B16" s="16">
        <v>656</v>
      </c>
      <c r="C16" s="17">
        <f t="shared" si="1"/>
        <v>1.841455198742421E-2</v>
      </c>
    </row>
    <row r="17" spans="1:4" ht="15" customHeight="1" x14ac:dyDescent="0.15">
      <c r="A17" s="21" t="s">
        <v>52</v>
      </c>
      <c r="B17" s="16">
        <v>1899</v>
      </c>
      <c r="C17" s="17">
        <f t="shared" si="1"/>
        <v>5.3306759487985626E-2</v>
      </c>
    </row>
    <row r="18" spans="1:4" ht="15" customHeight="1" x14ac:dyDescent="0.15">
      <c r="A18" s="21" t="s">
        <v>74</v>
      </c>
      <c r="B18" s="16">
        <v>353</v>
      </c>
      <c r="C18" s="17">
        <f t="shared" si="1"/>
        <v>9.9090500785986978E-3</v>
      </c>
    </row>
    <row r="19" spans="1:4" ht="15" customHeight="1" x14ac:dyDescent="0.15">
      <c r="A19" s="21" t="s">
        <v>53</v>
      </c>
      <c r="B19" s="16">
        <v>1927</v>
      </c>
      <c r="C19" s="17">
        <f t="shared" si="1"/>
        <v>5.4092746463058609E-2</v>
      </c>
    </row>
    <row r="20" spans="1:4" ht="15" customHeight="1" x14ac:dyDescent="0.15">
      <c r="A20" s="21" t="s">
        <v>56</v>
      </c>
      <c r="B20" s="16">
        <v>1396</v>
      </c>
      <c r="C20" s="17">
        <f t="shared" si="1"/>
        <v>3.9187064900067368E-2</v>
      </c>
    </row>
    <row r="21" spans="1:4" ht="15" customHeight="1" x14ac:dyDescent="0.15">
      <c r="A21" s="21" t="s">
        <v>47</v>
      </c>
      <c r="B21" s="16">
        <v>3600</v>
      </c>
      <c r="C21" s="17">
        <f>B21/$B$24</f>
        <v>0.10105546822366944</v>
      </c>
    </row>
    <row r="22" spans="1:4" ht="15" customHeight="1" x14ac:dyDescent="0.15">
      <c r="A22" s="21" t="s">
        <v>75</v>
      </c>
      <c r="B22" s="16">
        <v>1459</v>
      </c>
      <c r="C22" s="17">
        <f t="shared" si="1"/>
        <v>4.0955535593981587E-2</v>
      </c>
    </row>
    <row r="23" spans="1:4" ht="15" customHeight="1" x14ac:dyDescent="0.15">
      <c r="A23" s="194" t="s">
        <v>46</v>
      </c>
      <c r="B23" s="68">
        <v>12219</v>
      </c>
      <c r="C23" s="186">
        <f>B23/$B$24</f>
        <v>0.34299910172917136</v>
      </c>
    </row>
    <row r="24" spans="1:4" ht="15" customHeight="1" x14ac:dyDescent="0.15">
      <c r="A24" s="195" t="s">
        <v>58</v>
      </c>
      <c r="B24" s="196">
        <f>SUM(B4:B23)</f>
        <v>35624</v>
      </c>
      <c r="C24" s="187">
        <f>B24/$B$24</f>
        <v>1</v>
      </c>
    </row>
    <row r="26" spans="1:4" ht="15" customHeight="1" x14ac:dyDescent="0.15">
      <c r="A26" s="12"/>
    </row>
    <row r="28" spans="1:4" ht="15" customHeight="1" x14ac:dyDescent="0.15">
      <c r="D28" s="24"/>
    </row>
  </sheetData>
  <pageMargins left="0.75" right="0.75" top="1" bottom="1" header="0.5" footer="0.5"/>
  <pageSetup paperSize="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4"/>
  <sheetViews>
    <sheetView topLeftCell="A27" workbookViewId="0">
      <selection activeCell="K77" sqref="K77"/>
    </sheetView>
  </sheetViews>
  <sheetFormatPr baseColWidth="10" defaultColWidth="9.28515625" defaultRowHeight="15" customHeight="1" x14ac:dyDescent="0.15"/>
  <cols>
    <col min="1" max="1" width="30.5703125" style="3" customWidth="1"/>
    <col min="2" max="12" width="9.7109375" style="29" customWidth="1"/>
    <col min="13" max="240" width="9.28515625" style="3"/>
    <col min="241" max="241" width="24.5703125" style="3" customWidth="1"/>
    <col min="242" max="16384" width="9.28515625" style="3"/>
  </cols>
  <sheetData>
    <row r="1" spans="1:18" ht="15" customHeight="1" x14ac:dyDescent="0.15">
      <c r="A1" s="83" t="s">
        <v>164</v>
      </c>
    </row>
    <row r="2" spans="1:18" ht="15" customHeight="1" x14ac:dyDescent="0.15">
      <c r="A2" s="35" t="s">
        <v>76</v>
      </c>
    </row>
    <row r="3" spans="1:18" ht="15" customHeight="1" x14ac:dyDescent="0.15">
      <c r="A3" s="35" t="s">
        <v>77</v>
      </c>
    </row>
    <row r="4" spans="1:18" ht="15" customHeight="1" x14ac:dyDescent="0.15">
      <c r="A4" s="35" t="s">
        <v>78</v>
      </c>
    </row>
    <row r="5" spans="1:18" ht="16" x14ac:dyDescent="0.15">
      <c r="A5" s="83" t="s">
        <v>79</v>
      </c>
      <c r="B5" s="31"/>
      <c r="C5" s="31"/>
      <c r="D5" s="31"/>
      <c r="E5" s="31"/>
      <c r="F5" s="31"/>
      <c r="G5" s="31"/>
      <c r="H5" s="31"/>
      <c r="I5" s="31"/>
    </row>
    <row r="6" spans="1:18" ht="26.75" customHeight="1" x14ac:dyDescent="0.15">
      <c r="A6" s="122" t="s">
        <v>63</v>
      </c>
      <c r="B6" s="31" t="s">
        <v>80</v>
      </c>
      <c r="C6" s="31" t="s">
        <v>81</v>
      </c>
      <c r="D6" s="31" t="s">
        <v>82</v>
      </c>
      <c r="E6" s="31" t="s">
        <v>83</v>
      </c>
      <c r="F6" s="31" t="s">
        <v>84</v>
      </c>
      <c r="G6" s="31" t="s">
        <v>85</v>
      </c>
      <c r="H6" s="31" t="s">
        <v>86</v>
      </c>
      <c r="I6" s="85" t="s">
        <v>87</v>
      </c>
      <c r="J6" s="121" t="s">
        <v>88</v>
      </c>
      <c r="K6" s="205" t="s">
        <v>89</v>
      </c>
      <c r="L6" s="206" t="s">
        <v>90</v>
      </c>
    </row>
    <row r="7" spans="1:18" ht="15" customHeight="1" x14ac:dyDescent="0.15">
      <c r="A7" s="27" t="s">
        <v>65</v>
      </c>
      <c r="B7" s="16">
        <v>1</v>
      </c>
      <c r="C7" s="16">
        <v>1</v>
      </c>
      <c r="D7" s="16">
        <v>20</v>
      </c>
      <c r="E7" s="16">
        <v>29</v>
      </c>
      <c r="F7" s="16">
        <v>53</v>
      </c>
      <c r="G7" s="16">
        <v>51</v>
      </c>
      <c r="H7" s="16">
        <v>42</v>
      </c>
      <c r="I7" s="16">
        <v>41</v>
      </c>
      <c r="J7" s="28">
        <f>SUM(B7:I7)</f>
        <v>238</v>
      </c>
      <c r="K7" s="207">
        <f>SUM(B7:F7)</f>
        <v>104</v>
      </c>
      <c r="L7" s="208">
        <f>SUM(G7:I7)</f>
        <v>134</v>
      </c>
      <c r="N7" s="25"/>
      <c r="O7" s="25"/>
      <c r="P7" s="25"/>
      <c r="Q7" s="25"/>
      <c r="R7" s="25"/>
    </row>
    <row r="8" spans="1:18" ht="15" customHeight="1" x14ac:dyDescent="0.15">
      <c r="A8" s="27" t="s">
        <v>91</v>
      </c>
      <c r="B8" s="16">
        <v>0</v>
      </c>
      <c r="C8" s="16">
        <v>0</v>
      </c>
      <c r="D8" s="16">
        <v>3</v>
      </c>
      <c r="E8" s="16">
        <v>10</v>
      </c>
      <c r="F8" s="16">
        <v>44</v>
      </c>
      <c r="G8" s="16">
        <v>76</v>
      </c>
      <c r="H8" s="16">
        <v>55</v>
      </c>
      <c r="I8" s="16">
        <v>99</v>
      </c>
      <c r="J8" s="28">
        <f t="shared" ref="J8:J26" si="0">SUM(B8:I8)</f>
        <v>287</v>
      </c>
      <c r="K8" s="207">
        <f>SUM(B8:F8)</f>
        <v>57</v>
      </c>
      <c r="L8" s="208">
        <f t="shared" ref="L8:L26" si="1">SUM(G8:I8)</f>
        <v>230</v>
      </c>
    </row>
    <row r="9" spans="1:18" ht="15" customHeight="1" x14ac:dyDescent="0.15">
      <c r="A9" s="27" t="s">
        <v>92</v>
      </c>
      <c r="B9" s="16">
        <v>0</v>
      </c>
      <c r="C9" s="16">
        <v>0</v>
      </c>
      <c r="D9" s="16">
        <v>0</v>
      </c>
      <c r="E9" s="16">
        <v>0</v>
      </c>
      <c r="F9" s="16">
        <v>4</v>
      </c>
      <c r="G9" s="16">
        <v>9</v>
      </c>
      <c r="H9" s="16">
        <v>9</v>
      </c>
      <c r="I9" s="16">
        <v>21</v>
      </c>
      <c r="J9" s="28">
        <f t="shared" si="0"/>
        <v>43</v>
      </c>
      <c r="K9" s="207">
        <f>SUM(B9:F9)</f>
        <v>4</v>
      </c>
      <c r="L9" s="208">
        <f t="shared" si="1"/>
        <v>39</v>
      </c>
    </row>
    <row r="10" spans="1:18" ht="15" customHeight="1" x14ac:dyDescent="0.15">
      <c r="A10" s="27" t="s">
        <v>93</v>
      </c>
      <c r="B10" s="16">
        <v>0</v>
      </c>
      <c r="C10" s="16">
        <v>0</v>
      </c>
      <c r="D10" s="16">
        <v>2</v>
      </c>
      <c r="E10" s="16">
        <v>27</v>
      </c>
      <c r="F10" s="16">
        <v>74</v>
      </c>
      <c r="G10" s="16">
        <v>115</v>
      </c>
      <c r="H10" s="16">
        <v>226</v>
      </c>
      <c r="I10" s="16">
        <v>307</v>
      </c>
      <c r="J10" s="28">
        <f t="shared" si="0"/>
        <v>751</v>
      </c>
      <c r="K10" s="207">
        <f t="shared" ref="K10:K26" si="2">SUM(B10:F10)</f>
        <v>103</v>
      </c>
      <c r="L10" s="208">
        <f t="shared" si="1"/>
        <v>648</v>
      </c>
    </row>
    <row r="11" spans="1:18" ht="15" customHeight="1" x14ac:dyDescent="0.15">
      <c r="A11" s="27" t="s">
        <v>94</v>
      </c>
      <c r="B11" s="16">
        <v>4</v>
      </c>
      <c r="C11" s="16">
        <v>27</v>
      </c>
      <c r="D11" s="16">
        <v>120</v>
      </c>
      <c r="E11" s="16">
        <v>274</v>
      </c>
      <c r="F11" s="16">
        <v>490</v>
      </c>
      <c r="G11" s="16">
        <v>551</v>
      </c>
      <c r="H11" s="16">
        <v>530</v>
      </c>
      <c r="I11" s="16">
        <v>570</v>
      </c>
      <c r="J11" s="28">
        <f t="shared" si="0"/>
        <v>2566</v>
      </c>
      <c r="K11" s="207">
        <f t="shared" si="2"/>
        <v>915</v>
      </c>
      <c r="L11" s="208">
        <f t="shared" si="1"/>
        <v>1651</v>
      </c>
    </row>
    <row r="12" spans="1:18" ht="15" customHeight="1" x14ac:dyDescent="0.15">
      <c r="A12" s="27" t="s">
        <v>95</v>
      </c>
      <c r="B12" s="16">
        <v>0</v>
      </c>
      <c r="C12" s="16">
        <v>0</v>
      </c>
      <c r="D12" s="16">
        <v>0</v>
      </c>
      <c r="E12" s="16">
        <v>1</v>
      </c>
      <c r="F12" s="16">
        <v>0</v>
      </c>
      <c r="G12" s="16">
        <v>0</v>
      </c>
      <c r="H12" s="16">
        <v>6</v>
      </c>
      <c r="I12" s="16">
        <v>15</v>
      </c>
      <c r="J12" s="28">
        <f t="shared" si="0"/>
        <v>22</v>
      </c>
      <c r="K12" s="207">
        <f t="shared" si="2"/>
        <v>1</v>
      </c>
      <c r="L12" s="208">
        <f>SUM(G12:I12)</f>
        <v>21</v>
      </c>
    </row>
    <row r="13" spans="1:18" ht="15" customHeight="1" x14ac:dyDescent="0.15">
      <c r="A13" s="27" t="s">
        <v>96</v>
      </c>
      <c r="B13" s="16">
        <v>1</v>
      </c>
      <c r="C13" s="16">
        <v>1</v>
      </c>
      <c r="D13" s="16">
        <v>7</v>
      </c>
      <c r="E13" s="16">
        <v>21</v>
      </c>
      <c r="F13" s="16">
        <v>82</v>
      </c>
      <c r="G13" s="16">
        <v>130</v>
      </c>
      <c r="H13" s="16">
        <v>214</v>
      </c>
      <c r="I13" s="16">
        <v>281</v>
      </c>
      <c r="J13" s="28">
        <f t="shared" si="0"/>
        <v>737</v>
      </c>
      <c r="K13" s="207">
        <f t="shared" si="2"/>
        <v>112</v>
      </c>
      <c r="L13" s="208">
        <f>SUM(G13:I13)</f>
        <v>625</v>
      </c>
    </row>
    <row r="14" spans="1:18" ht="15" customHeight="1" x14ac:dyDescent="0.15">
      <c r="A14" s="27" t="s">
        <v>50</v>
      </c>
      <c r="B14" s="16">
        <v>0</v>
      </c>
      <c r="C14" s="16">
        <v>2</v>
      </c>
      <c r="D14" s="16">
        <v>1</v>
      </c>
      <c r="E14" s="16">
        <v>30</v>
      </c>
      <c r="F14" s="16">
        <v>166</v>
      </c>
      <c r="G14" s="16">
        <v>404</v>
      </c>
      <c r="H14" s="16">
        <v>829</v>
      </c>
      <c r="I14" s="16">
        <v>1165</v>
      </c>
      <c r="J14" s="28">
        <f t="shared" si="0"/>
        <v>2597</v>
      </c>
      <c r="K14" s="207">
        <f t="shared" si="2"/>
        <v>199</v>
      </c>
      <c r="L14" s="208">
        <f t="shared" si="1"/>
        <v>2398</v>
      </c>
    </row>
    <row r="15" spans="1:18" ht="15" customHeight="1" x14ac:dyDescent="0.15">
      <c r="A15" s="27" t="s">
        <v>97</v>
      </c>
      <c r="B15" s="16">
        <v>0</v>
      </c>
      <c r="C15" s="16">
        <v>0</v>
      </c>
      <c r="D15" s="16">
        <v>5</v>
      </c>
      <c r="E15" s="16">
        <v>17</v>
      </c>
      <c r="F15" s="16">
        <v>16</v>
      </c>
      <c r="G15" s="16">
        <v>22</v>
      </c>
      <c r="H15" s="16">
        <v>76</v>
      </c>
      <c r="I15" s="16">
        <v>109</v>
      </c>
      <c r="J15" s="28">
        <f t="shared" si="0"/>
        <v>245</v>
      </c>
      <c r="K15" s="207">
        <f t="shared" si="2"/>
        <v>38</v>
      </c>
      <c r="L15" s="208">
        <f t="shared" si="1"/>
        <v>207</v>
      </c>
    </row>
    <row r="16" spans="1:18" ht="15" customHeight="1" x14ac:dyDescent="0.15">
      <c r="A16" s="27" t="s">
        <v>98</v>
      </c>
      <c r="B16" s="16">
        <v>2</v>
      </c>
      <c r="C16" s="16">
        <v>0</v>
      </c>
      <c r="D16" s="16">
        <v>18</v>
      </c>
      <c r="E16" s="16">
        <v>50</v>
      </c>
      <c r="F16" s="16">
        <v>280</v>
      </c>
      <c r="G16" s="16">
        <v>549</v>
      </c>
      <c r="H16" s="16">
        <v>954</v>
      </c>
      <c r="I16" s="16">
        <v>1845</v>
      </c>
      <c r="J16" s="28">
        <f t="shared" si="0"/>
        <v>3698</v>
      </c>
      <c r="K16" s="207">
        <f t="shared" si="2"/>
        <v>350</v>
      </c>
      <c r="L16" s="208">
        <f t="shared" si="1"/>
        <v>3348</v>
      </c>
    </row>
    <row r="17" spans="1:12" ht="15" customHeight="1" x14ac:dyDescent="0.15">
      <c r="A17" s="27" t="s">
        <v>99</v>
      </c>
      <c r="B17" s="16">
        <v>2</v>
      </c>
      <c r="C17" s="16">
        <v>6</v>
      </c>
      <c r="D17" s="16">
        <v>37</v>
      </c>
      <c r="E17" s="16">
        <v>82</v>
      </c>
      <c r="F17" s="16">
        <v>129</v>
      </c>
      <c r="G17" s="16">
        <v>144</v>
      </c>
      <c r="H17" s="16">
        <v>128</v>
      </c>
      <c r="I17" s="16">
        <v>141</v>
      </c>
      <c r="J17" s="28">
        <f t="shared" si="0"/>
        <v>669</v>
      </c>
      <c r="K17" s="207">
        <f t="shared" si="2"/>
        <v>256</v>
      </c>
      <c r="L17" s="208">
        <f t="shared" si="1"/>
        <v>413</v>
      </c>
    </row>
    <row r="18" spans="1:12" ht="15" customHeight="1" x14ac:dyDescent="0.15">
      <c r="A18" s="27" t="s">
        <v>72</v>
      </c>
      <c r="B18" s="16">
        <v>0</v>
      </c>
      <c r="C18" s="16">
        <v>1</v>
      </c>
      <c r="D18" s="16">
        <v>3</v>
      </c>
      <c r="E18" s="16">
        <v>14</v>
      </c>
      <c r="F18" s="16">
        <v>30</v>
      </c>
      <c r="G18" s="16">
        <v>34</v>
      </c>
      <c r="H18" s="16">
        <v>110</v>
      </c>
      <c r="I18" s="16">
        <v>70</v>
      </c>
      <c r="J18" s="28">
        <f t="shared" si="0"/>
        <v>262</v>
      </c>
      <c r="K18" s="207">
        <f t="shared" si="2"/>
        <v>48</v>
      </c>
      <c r="L18" s="208">
        <f t="shared" si="1"/>
        <v>214</v>
      </c>
    </row>
    <row r="19" spans="1:12" ht="15" customHeight="1" x14ac:dyDescent="0.15">
      <c r="A19" s="27" t="s">
        <v>73</v>
      </c>
      <c r="B19" s="16">
        <v>1</v>
      </c>
      <c r="C19" s="16">
        <v>5</v>
      </c>
      <c r="D19" s="16">
        <v>18</v>
      </c>
      <c r="E19" s="16">
        <v>58</v>
      </c>
      <c r="F19" s="16">
        <v>85</v>
      </c>
      <c r="G19" s="16">
        <v>114</v>
      </c>
      <c r="H19" s="16">
        <v>166</v>
      </c>
      <c r="I19" s="16">
        <v>209</v>
      </c>
      <c r="J19" s="28">
        <f t="shared" si="0"/>
        <v>656</v>
      </c>
      <c r="K19" s="207">
        <f t="shared" si="2"/>
        <v>167</v>
      </c>
      <c r="L19" s="208">
        <f t="shared" si="1"/>
        <v>489</v>
      </c>
    </row>
    <row r="20" spans="1:12" ht="15" customHeight="1" x14ac:dyDescent="0.15">
      <c r="A20" s="27" t="s">
        <v>100</v>
      </c>
      <c r="B20" s="16">
        <v>2</v>
      </c>
      <c r="C20" s="16">
        <v>30</v>
      </c>
      <c r="D20" s="16">
        <v>82</v>
      </c>
      <c r="E20" s="16">
        <v>202</v>
      </c>
      <c r="F20" s="16">
        <v>242</v>
      </c>
      <c r="G20" s="16">
        <v>398</v>
      </c>
      <c r="H20" s="16">
        <v>445</v>
      </c>
      <c r="I20" s="16">
        <v>498</v>
      </c>
      <c r="J20" s="28">
        <f t="shared" si="0"/>
        <v>1899</v>
      </c>
      <c r="K20" s="207">
        <f t="shared" si="2"/>
        <v>558</v>
      </c>
      <c r="L20" s="208">
        <f t="shared" si="1"/>
        <v>1341</v>
      </c>
    </row>
    <row r="21" spans="1:12" ht="15" customHeight="1" x14ac:dyDescent="0.15">
      <c r="A21" s="27" t="s">
        <v>101</v>
      </c>
      <c r="B21" s="16">
        <v>0</v>
      </c>
      <c r="C21" s="16">
        <v>9</v>
      </c>
      <c r="D21" s="16">
        <v>7</v>
      </c>
      <c r="E21" s="16">
        <v>24</v>
      </c>
      <c r="F21" s="16">
        <v>64</v>
      </c>
      <c r="G21" s="16">
        <v>61</v>
      </c>
      <c r="H21" s="16">
        <v>107</v>
      </c>
      <c r="I21" s="16">
        <v>81</v>
      </c>
      <c r="J21" s="28">
        <f t="shared" si="0"/>
        <v>353</v>
      </c>
      <c r="K21" s="207">
        <f t="shared" si="2"/>
        <v>104</v>
      </c>
      <c r="L21" s="208">
        <f t="shared" si="1"/>
        <v>249</v>
      </c>
    </row>
    <row r="22" spans="1:12" ht="15" customHeight="1" x14ac:dyDescent="0.15">
      <c r="A22" s="27" t="s">
        <v>53</v>
      </c>
      <c r="B22" s="16">
        <v>1</v>
      </c>
      <c r="C22" s="16">
        <v>6</v>
      </c>
      <c r="D22" s="16">
        <v>18</v>
      </c>
      <c r="E22" s="16">
        <v>107</v>
      </c>
      <c r="F22" s="16">
        <v>288</v>
      </c>
      <c r="G22" s="16">
        <v>433</v>
      </c>
      <c r="H22" s="16">
        <v>595</v>
      </c>
      <c r="I22" s="16">
        <v>479</v>
      </c>
      <c r="J22" s="28">
        <f t="shared" si="0"/>
        <v>1927</v>
      </c>
      <c r="K22" s="207">
        <f t="shared" si="2"/>
        <v>420</v>
      </c>
      <c r="L22" s="208">
        <f t="shared" si="1"/>
        <v>1507</v>
      </c>
    </row>
    <row r="23" spans="1:12" ht="15" customHeight="1" x14ac:dyDescent="0.15">
      <c r="A23" s="27" t="s">
        <v>102</v>
      </c>
      <c r="B23" s="16">
        <v>0</v>
      </c>
      <c r="C23" s="16">
        <v>3</v>
      </c>
      <c r="D23" s="16">
        <v>17</v>
      </c>
      <c r="E23" s="16">
        <v>71</v>
      </c>
      <c r="F23" s="16">
        <v>175</v>
      </c>
      <c r="G23" s="16">
        <v>235</v>
      </c>
      <c r="H23" s="16">
        <v>356</v>
      </c>
      <c r="I23" s="16">
        <v>539</v>
      </c>
      <c r="J23" s="28">
        <f t="shared" si="0"/>
        <v>1396</v>
      </c>
      <c r="K23" s="207">
        <f t="shared" si="2"/>
        <v>266</v>
      </c>
      <c r="L23" s="208">
        <f t="shared" si="1"/>
        <v>1130</v>
      </c>
    </row>
    <row r="24" spans="1:12" ht="15" customHeight="1" x14ac:dyDescent="0.15">
      <c r="A24" s="27" t="s">
        <v>103</v>
      </c>
      <c r="B24" s="16">
        <v>1</v>
      </c>
      <c r="C24" s="16">
        <v>16</v>
      </c>
      <c r="D24" s="16">
        <v>127</v>
      </c>
      <c r="E24" s="16">
        <v>421</v>
      </c>
      <c r="F24" s="16">
        <v>672</v>
      </c>
      <c r="G24" s="16">
        <v>752</v>
      </c>
      <c r="H24" s="16">
        <v>797</v>
      </c>
      <c r="I24" s="16">
        <v>814</v>
      </c>
      <c r="J24" s="28">
        <f t="shared" si="0"/>
        <v>3600</v>
      </c>
      <c r="K24" s="207">
        <f t="shared" si="2"/>
        <v>1237</v>
      </c>
      <c r="L24" s="208">
        <f t="shared" si="1"/>
        <v>2363</v>
      </c>
    </row>
    <row r="25" spans="1:12" ht="15" customHeight="1" x14ac:dyDescent="0.15">
      <c r="A25" s="27" t="s">
        <v>104</v>
      </c>
      <c r="B25" s="16">
        <v>2</v>
      </c>
      <c r="C25" s="16">
        <v>4</v>
      </c>
      <c r="D25" s="16">
        <v>12</v>
      </c>
      <c r="E25" s="16">
        <v>52</v>
      </c>
      <c r="F25" s="16">
        <v>178</v>
      </c>
      <c r="G25" s="16">
        <v>334</v>
      </c>
      <c r="H25" s="16">
        <v>436</v>
      </c>
      <c r="I25" s="16">
        <v>441</v>
      </c>
      <c r="J25" s="28">
        <f t="shared" si="0"/>
        <v>1459</v>
      </c>
      <c r="K25" s="207">
        <f t="shared" si="2"/>
        <v>248</v>
      </c>
      <c r="L25" s="208">
        <f t="shared" si="1"/>
        <v>1211</v>
      </c>
    </row>
    <row r="26" spans="1:12" ht="15" customHeight="1" x14ac:dyDescent="0.15">
      <c r="A26" s="211" t="s">
        <v>105</v>
      </c>
      <c r="B26" s="68">
        <v>28</v>
      </c>
      <c r="C26" s="68">
        <v>88</v>
      </c>
      <c r="D26" s="68">
        <v>423</v>
      </c>
      <c r="E26" s="68">
        <v>1170</v>
      </c>
      <c r="F26" s="68">
        <v>2016</v>
      </c>
      <c r="G26" s="68">
        <v>2659</v>
      </c>
      <c r="H26" s="68">
        <v>2996</v>
      </c>
      <c r="I26" s="68">
        <v>2839</v>
      </c>
      <c r="J26" s="158">
        <f t="shared" si="0"/>
        <v>12219</v>
      </c>
      <c r="K26" s="212">
        <f t="shared" si="2"/>
        <v>3725</v>
      </c>
      <c r="L26" s="213">
        <f t="shared" si="1"/>
        <v>8494</v>
      </c>
    </row>
    <row r="27" spans="1:12" ht="15" customHeight="1" x14ac:dyDescent="0.15">
      <c r="A27" s="214" t="s">
        <v>88</v>
      </c>
      <c r="B27" s="159">
        <f t="shared" ref="B27:L27" si="3">SUM(B7:B26)</f>
        <v>45</v>
      </c>
      <c r="C27" s="159">
        <f t="shared" si="3"/>
        <v>199</v>
      </c>
      <c r="D27" s="159">
        <f t="shared" si="3"/>
        <v>920</v>
      </c>
      <c r="E27" s="159">
        <f t="shared" si="3"/>
        <v>2660</v>
      </c>
      <c r="F27" s="159">
        <f t="shared" si="3"/>
        <v>5088</v>
      </c>
      <c r="G27" s="159">
        <f t="shared" si="3"/>
        <v>7071</v>
      </c>
      <c r="H27" s="159">
        <f t="shared" si="3"/>
        <v>9077</v>
      </c>
      <c r="I27" s="159">
        <f t="shared" si="3"/>
        <v>10564</v>
      </c>
      <c r="J27" s="159">
        <f t="shared" si="3"/>
        <v>35624</v>
      </c>
      <c r="K27" s="215">
        <f t="shared" si="3"/>
        <v>8912</v>
      </c>
      <c r="L27" s="216">
        <f t="shared" si="3"/>
        <v>26712</v>
      </c>
    </row>
    <row r="28" spans="1:12" ht="14" x14ac:dyDescent="0.15">
      <c r="A28" s="87" t="s">
        <v>176</v>
      </c>
      <c r="B28" s="33">
        <f t="shared" ref="B28:L28" si="4">B27/$J$27</f>
        <v>1.263193352795868E-3</v>
      </c>
      <c r="C28" s="33">
        <f t="shared" si="4"/>
        <v>5.586121715697283E-3</v>
      </c>
      <c r="D28" s="33">
        <f t="shared" si="4"/>
        <v>2.5825286323826635E-2</v>
      </c>
      <c r="E28" s="33">
        <f t="shared" si="4"/>
        <v>7.4668762631933533E-2</v>
      </c>
      <c r="F28" s="33">
        <f t="shared" si="4"/>
        <v>0.14282506175611948</v>
      </c>
      <c r="G28" s="33">
        <f t="shared" si="4"/>
        <v>0.19848978216932406</v>
      </c>
      <c r="H28" s="33">
        <f t="shared" si="4"/>
        <v>0.2548001347406243</v>
      </c>
      <c r="I28" s="33">
        <f t="shared" si="4"/>
        <v>0.29654165730967885</v>
      </c>
      <c r="J28" s="33">
        <f t="shared" si="4"/>
        <v>1</v>
      </c>
      <c r="K28" s="209">
        <f t="shared" si="4"/>
        <v>0.25016842578037279</v>
      </c>
      <c r="L28" s="210">
        <f t="shared" si="4"/>
        <v>0.74983157421962721</v>
      </c>
    </row>
    <row r="29" spans="1:12" ht="15" customHeight="1" x14ac:dyDescent="0.15">
      <c r="A29" s="27"/>
      <c r="I29" s="28"/>
      <c r="K29" s="30"/>
    </row>
    <row r="30" spans="1:12" ht="15" customHeight="1" x14ac:dyDescent="0.2">
      <c r="A30" s="88" t="s">
        <v>106</v>
      </c>
      <c r="C30" s="31"/>
      <c r="D30" s="31"/>
    </row>
    <row r="31" spans="1:12" ht="20" customHeight="1" x14ac:dyDescent="0.15">
      <c r="A31" s="122" t="s">
        <v>63</v>
      </c>
      <c r="B31" s="121" t="s">
        <v>107</v>
      </c>
      <c r="C31" s="121" t="s">
        <v>108</v>
      </c>
      <c r="D31" s="121" t="s">
        <v>109</v>
      </c>
      <c r="E31" s="121" t="s">
        <v>88</v>
      </c>
    </row>
    <row r="32" spans="1:12" ht="15" customHeight="1" x14ac:dyDescent="0.15">
      <c r="A32" s="89" t="s">
        <v>65</v>
      </c>
      <c r="B32" s="16">
        <v>37</v>
      </c>
      <c r="C32" s="16">
        <v>198</v>
      </c>
      <c r="D32" s="16">
        <v>3</v>
      </c>
      <c r="E32" s="28">
        <v>238</v>
      </c>
      <c r="F32" s="28"/>
      <c r="G32" s="28"/>
    </row>
    <row r="33" spans="1:7" ht="15" customHeight="1" x14ac:dyDescent="0.15">
      <c r="A33" s="89" t="s">
        <v>91</v>
      </c>
      <c r="B33" s="16">
        <v>32</v>
      </c>
      <c r="C33" s="16">
        <v>255</v>
      </c>
      <c r="D33" s="16">
        <v>0</v>
      </c>
      <c r="E33" s="28">
        <v>287</v>
      </c>
      <c r="F33" s="28"/>
      <c r="G33" s="28"/>
    </row>
    <row r="34" spans="1:7" ht="15" customHeight="1" x14ac:dyDescent="0.15">
      <c r="A34" s="89" t="s">
        <v>92</v>
      </c>
      <c r="B34" s="16">
        <v>3</v>
      </c>
      <c r="C34" s="16">
        <v>40</v>
      </c>
      <c r="D34" s="16">
        <v>0</v>
      </c>
      <c r="E34" s="28">
        <v>43</v>
      </c>
      <c r="F34" s="28"/>
      <c r="G34" s="28"/>
    </row>
    <row r="35" spans="1:7" ht="15" customHeight="1" x14ac:dyDescent="0.15">
      <c r="A35" s="89" t="s">
        <v>93</v>
      </c>
      <c r="B35" s="16">
        <v>54</v>
      </c>
      <c r="C35" s="16">
        <v>695</v>
      </c>
      <c r="D35" s="16">
        <v>2</v>
      </c>
      <c r="E35" s="28">
        <v>751</v>
      </c>
      <c r="F35" s="28"/>
      <c r="G35" s="28"/>
    </row>
    <row r="36" spans="1:7" ht="15" customHeight="1" x14ac:dyDescent="0.15">
      <c r="A36" s="89" t="s">
        <v>94</v>
      </c>
      <c r="B36" s="16">
        <v>428</v>
      </c>
      <c r="C36" s="16">
        <v>2103</v>
      </c>
      <c r="D36" s="16">
        <v>35</v>
      </c>
      <c r="E36" s="28">
        <v>2566</v>
      </c>
      <c r="F36" s="28"/>
      <c r="G36" s="28"/>
    </row>
    <row r="37" spans="1:7" ht="15" customHeight="1" x14ac:dyDescent="0.15">
      <c r="A37" s="90" t="s">
        <v>95</v>
      </c>
      <c r="B37" s="16">
        <v>0</v>
      </c>
      <c r="C37" s="16">
        <v>22</v>
      </c>
      <c r="D37" s="16">
        <v>0</v>
      </c>
      <c r="E37" s="28">
        <v>22</v>
      </c>
      <c r="F37" s="28"/>
      <c r="G37" s="28"/>
    </row>
    <row r="38" spans="1:7" ht="15" customHeight="1" x14ac:dyDescent="0.15">
      <c r="A38" s="89" t="s">
        <v>96</v>
      </c>
      <c r="B38" s="16">
        <v>26</v>
      </c>
      <c r="C38" s="16">
        <v>707</v>
      </c>
      <c r="D38" s="16">
        <v>4</v>
      </c>
      <c r="E38" s="28">
        <v>737</v>
      </c>
      <c r="F38" s="28"/>
      <c r="G38" s="28"/>
    </row>
    <row r="39" spans="1:7" ht="15" customHeight="1" x14ac:dyDescent="0.15">
      <c r="A39" s="89" t="s">
        <v>50</v>
      </c>
      <c r="B39" s="16">
        <v>73</v>
      </c>
      <c r="C39" s="16">
        <v>2473</v>
      </c>
      <c r="D39" s="16">
        <v>51</v>
      </c>
      <c r="E39" s="28">
        <v>2597</v>
      </c>
      <c r="F39" s="28"/>
      <c r="G39" s="28"/>
    </row>
    <row r="40" spans="1:7" ht="15" customHeight="1" x14ac:dyDescent="0.15">
      <c r="A40" s="89" t="s">
        <v>97</v>
      </c>
      <c r="B40" s="16">
        <v>11</v>
      </c>
      <c r="C40" s="16">
        <v>228</v>
      </c>
      <c r="D40" s="16">
        <v>6</v>
      </c>
      <c r="E40" s="28">
        <v>245</v>
      </c>
      <c r="F40" s="28"/>
      <c r="G40" s="28"/>
    </row>
    <row r="41" spans="1:7" ht="15" customHeight="1" x14ac:dyDescent="0.15">
      <c r="A41" s="89" t="s">
        <v>98</v>
      </c>
      <c r="B41" s="16">
        <v>136</v>
      </c>
      <c r="C41" s="16">
        <v>3428</v>
      </c>
      <c r="D41" s="16">
        <v>134</v>
      </c>
      <c r="E41" s="28">
        <v>3698</v>
      </c>
      <c r="F41" s="28"/>
      <c r="G41" s="28"/>
    </row>
    <row r="42" spans="1:7" ht="15" customHeight="1" x14ac:dyDescent="0.15">
      <c r="A42" s="89" t="s">
        <v>99</v>
      </c>
      <c r="B42" s="16">
        <v>51</v>
      </c>
      <c r="C42" s="16">
        <v>613</v>
      </c>
      <c r="D42" s="16">
        <v>5</v>
      </c>
      <c r="E42" s="28">
        <v>669</v>
      </c>
      <c r="F42" s="28"/>
      <c r="G42" s="28"/>
    </row>
    <row r="43" spans="1:7" ht="15" customHeight="1" x14ac:dyDescent="0.15">
      <c r="A43" s="89" t="s">
        <v>72</v>
      </c>
      <c r="B43" s="16">
        <v>27</v>
      </c>
      <c r="C43" s="16">
        <v>219</v>
      </c>
      <c r="D43" s="16">
        <v>16</v>
      </c>
      <c r="E43" s="28">
        <v>262</v>
      </c>
      <c r="F43" s="28"/>
      <c r="G43" s="28"/>
    </row>
    <row r="44" spans="1:7" ht="15" customHeight="1" x14ac:dyDescent="0.15">
      <c r="A44" s="89" t="s">
        <v>73</v>
      </c>
      <c r="B44" s="16">
        <v>125</v>
      </c>
      <c r="C44" s="16">
        <v>514</v>
      </c>
      <c r="D44" s="16">
        <v>17</v>
      </c>
      <c r="E44" s="28">
        <v>656</v>
      </c>
      <c r="F44" s="28"/>
      <c r="G44" s="28"/>
    </row>
    <row r="45" spans="1:7" ht="15" customHeight="1" x14ac:dyDescent="0.15">
      <c r="A45" s="89" t="s">
        <v>100</v>
      </c>
      <c r="B45" s="16">
        <v>361</v>
      </c>
      <c r="C45" s="16">
        <v>1522</v>
      </c>
      <c r="D45" s="16">
        <v>16</v>
      </c>
      <c r="E45" s="28">
        <v>1899</v>
      </c>
      <c r="F45" s="28"/>
      <c r="G45" s="28"/>
    </row>
    <row r="46" spans="1:7" ht="15" customHeight="1" x14ac:dyDescent="0.15">
      <c r="A46" s="89" t="s">
        <v>101</v>
      </c>
      <c r="B46" s="16">
        <v>103</v>
      </c>
      <c r="C46" s="16">
        <v>247</v>
      </c>
      <c r="D46" s="16">
        <v>3</v>
      </c>
      <c r="E46" s="28">
        <v>353</v>
      </c>
      <c r="F46" s="28"/>
      <c r="G46" s="28"/>
    </row>
    <row r="47" spans="1:7" ht="15" customHeight="1" x14ac:dyDescent="0.15">
      <c r="A47" s="89" t="s">
        <v>53</v>
      </c>
      <c r="B47" s="16">
        <v>98</v>
      </c>
      <c r="C47" s="16">
        <v>1816</v>
      </c>
      <c r="D47" s="16">
        <v>13</v>
      </c>
      <c r="E47" s="28">
        <v>1927</v>
      </c>
      <c r="F47" s="28"/>
      <c r="G47" s="28"/>
    </row>
    <row r="48" spans="1:7" ht="15" customHeight="1" x14ac:dyDescent="0.15">
      <c r="A48" s="89" t="s">
        <v>102</v>
      </c>
      <c r="B48" s="16">
        <v>28</v>
      </c>
      <c r="C48" s="16">
        <v>1360</v>
      </c>
      <c r="D48" s="16">
        <v>8</v>
      </c>
      <c r="E48" s="28">
        <v>1396</v>
      </c>
      <c r="F48" s="28"/>
      <c r="G48" s="28"/>
    </row>
    <row r="49" spans="1:12" ht="15" customHeight="1" x14ac:dyDescent="0.15">
      <c r="A49" s="89" t="s">
        <v>103</v>
      </c>
      <c r="B49" s="16">
        <v>635</v>
      </c>
      <c r="C49" s="16">
        <v>2913</v>
      </c>
      <c r="D49" s="16">
        <v>52</v>
      </c>
      <c r="E49" s="28">
        <v>3600</v>
      </c>
      <c r="F49" s="28"/>
      <c r="G49" s="28"/>
    </row>
    <row r="50" spans="1:12" ht="15" customHeight="1" x14ac:dyDescent="0.15">
      <c r="A50" s="89" t="s">
        <v>104</v>
      </c>
      <c r="B50" s="16">
        <v>57</v>
      </c>
      <c r="C50" s="16">
        <v>1392</v>
      </c>
      <c r="D50" s="16">
        <v>10</v>
      </c>
      <c r="E50" s="28">
        <v>1459</v>
      </c>
      <c r="F50" s="28"/>
      <c r="G50" s="28"/>
    </row>
    <row r="51" spans="1:12" ht="15" customHeight="1" x14ac:dyDescent="0.15">
      <c r="A51" s="144" t="s">
        <v>105</v>
      </c>
      <c r="B51" s="68">
        <v>2855</v>
      </c>
      <c r="C51" s="68">
        <v>9176</v>
      </c>
      <c r="D51" s="68">
        <v>188</v>
      </c>
      <c r="E51" s="158">
        <v>12219</v>
      </c>
      <c r="F51" s="28"/>
      <c r="G51" s="28"/>
    </row>
    <row r="52" spans="1:12" ht="15" customHeight="1" x14ac:dyDescent="0.15">
      <c r="A52" s="147" t="s">
        <v>88</v>
      </c>
      <c r="B52" s="159">
        <f>SUM(B32:B51)</f>
        <v>5140</v>
      </c>
      <c r="C52" s="159">
        <f>SUM(C32:C51)</f>
        <v>29921</v>
      </c>
      <c r="D52" s="159">
        <f>SUM(D32:D51)</f>
        <v>563</v>
      </c>
      <c r="E52" s="159">
        <f>SUM(B52:D52)</f>
        <v>35624</v>
      </c>
      <c r="F52" s="32"/>
      <c r="G52" s="32"/>
    </row>
    <row r="53" spans="1:12" ht="14" x14ac:dyDescent="0.15">
      <c r="A53" s="87" t="s">
        <v>176</v>
      </c>
      <c r="B53" s="34">
        <f>B52/SUM($B$52:$C$52)</f>
        <v>0.1466016371466872</v>
      </c>
      <c r="C53" s="34">
        <f>C52/SUM($B$52:$C$52)</f>
        <v>0.85339836285331283</v>
      </c>
      <c r="D53" s="34" t="s">
        <v>61</v>
      </c>
      <c r="E53" s="34" t="s">
        <v>61</v>
      </c>
    </row>
    <row r="54" spans="1:12" ht="15" customHeight="1" x14ac:dyDescent="0.15">
      <c r="A54" s="27"/>
      <c r="B54" s="92"/>
      <c r="C54" s="92"/>
      <c r="D54" s="93"/>
      <c r="E54" s="92"/>
      <c r="F54" s="92"/>
      <c r="G54" s="92"/>
      <c r="H54" s="92"/>
    </row>
    <row r="55" spans="1:12" ht="15" customHeight="1" x14ac:dyDescent="0.2">
      <c r="A55" s="88" t="s">
        <v>110</v>
      </c>
      <c r="C55" s="94"/>
      <c r="D55" s="94"/>
      <c r="E55" s="94"/>
      <c r="F55" s="94"/>
      <c r="G55" s="94"/>
      <c r="H55" s="94"/>
    </row>
    <row r="56" spans="1:12" ht="47.75" customHeight="1" x14ac:dyDescent="0.15">
      <c r="A56" s="124" t="s">
        <v>63</v>
      </c>
      <c r="B56" s="86" t="s">
        <v>111</v>
      </c>
      <c r="C56" s="86" t="s">
        <v>112</v>
      </c>
      <c r="D56" s="86" t="s">
        <v>113</v>
      </c>
      <c r="E56" s="136" t="s">
        <v>73</v>
      </c>
      <c r="F56" s="137" t="s">
        <v>114</v>
      </c>
      <c r="G56" s="138" t="s">
        <v>115</v>
      </c>
      <c r="H56" s="86" t="s">
        <v>109</v>
      </c>
      <c r="I56" s="86" t="s">
        <v>88</v>
      </c>
    </row>
    <row r="57" spans="1:12" ht="15" customHeight="1" x14ac:dyDescent="0.15">
      <c r="A57" s="89" t="s">
        <v>65</v>
      </c>
      <c r="B57" s="16">
        <v>0</v>
      </c>
      <c r="C57" s="16">
        <v>10</v>
      </c>
      <c r="D57" s="16">
        <v>13</v>
      </c>
      <c r="E57" s="139">
        <v>1</v>
      </c>
      <c r="F57" s="148">
        <f>SUM(ProvenOffences_Ethnicity[[#This Row],[Asian]:[Other]])</f>
        <v>24</v>
      </c>
      <c r="G57" s="140">
        <v>213</v>
      </c>
      <c r="H57" s="16">
        <v>1</v>
      </c>
      <c r="I57" s="149">
        <v>238</v>
      </c>
      <c r="K57" s="21"/>
      <c r="L57" s="16"/>
    </row>
    <row r="58" spans="1:12" ht="15" customHeight="1" x14ac:dyDescent="0.15">
      <c r="A58" s="89" t="s">
        <v>91</v>
      </c>
      <c r="B58" s="16">
        <v>3</v>
      </c>
      <c r="C58" s="16">
        <v>61</v>
      </c>
      <c r="D58" s="16">
        <v>36</v>
      </c>
      <c r="E58" s="139">
        <v>2</v>
      </c>
      <c r="F58" s="148">
        <f>SUM(ProvenOffences_Ethnicity[[#This Row],[Asian]:[Other]])</f>
        <v>102</v>
      </c>
      <c r="G58" s="140">
        <v>183</v>
      </c>
      <c r="H58" s="16">
        <v>2</v>
      </c>
      <c r="I58" s="149">
        <v>287</v>
      </c>
      <c r="K58" s="21"/>
      <c r="L58" s="16"/>
    </row>
    <row r="59" spans="1:12" ht="15" customHeight="1" x14ac:dyDescent="0.15">
      <c r="A59" s="89" t="s">
        <v>92</v>
      </c>
      <c r="B59" s="16">
        <v>0</v>
      </c>
      <c r="C59" s="16">
        <v>9</v>
      </c>
      <c r="D59" s="16">
        <v>5</v>
      </c>
      <c r="E59" s="139">
        <v>0</v>
      </c>
      <c r="F59" s="148">
        <f>SUM(ProvenOffences_Ethnicity[[#This Row],[Asian]:[Other]])</f>
        <v>14</v>
      </c>
      <c r="G59" s="140">
        <v>29</v>
      </c>
      <c r="H59" s="16">
        <v>0</v>
      </c>
      <c r="I59" s="149">
        <v>43</v>
      </c>
      <c r="K59" s="21"/>
      <c r="L59" s="16"/>
    </row>
    <row r="60" spans="1:12" ht="15" customHeight="1" x14ac:dyDescent="0.15">
      <c r="A60" s="89" t="s">
        <v>93</v>
      </c>
      <c r="B60" s="16">
        <v>1</v>
      </c>
      <c r="C60" s="16">
        <v>149</v>
      </c>
      <c r="D60" s="16">
        <v>76</v>
      </c>
      <c r="E60" s="139">
        <v>10</v>
      </c>
      <c r="F60" s="148">
        <f>SUM(ProvenOffences_Ethnicity[[#This Row],[Asian]:[Other]])</f>
        <v>236</v>
      </c>
      <c r="G60" s="140">
        <v>514</v>
      </c>
      <c r="H60" s="16">
        <v>1</v>
      </c>
      <c r="I60" s="149">
        <v>751</v>
      </c>
      <c r="K60" s="21"/>
      <c r="L60" s="16"/>
    </row>
    <row r="61" spans="1:12" ht="15" customHeight="1" x14ac:dyDescent="0.15">
      <c r="A61" s="89" t="s">
        <v>94</v>
      </c>
      <c r="B61" s="16">
        <v>7</v>
      </c>
      <c r="C61" s="16">
        <v>133</v>
      </c>
      <c r="D61" s="16">
        <v>179</v>
      </c>
      <c r="E61" s="139">
        <v>24</v>
      </c>
      <c r="F61" s="148">
        <f>SUM(ProvenOffences_Ethnicity[[#This Row],[Asian]:[Other]])</f>
        <v>343</v>
      </c>
      <c r="G61" s="140">
        <v>2196</v>
      </c>
      <c r="H61" s="16">
        <v>27</v>
      </c>
      <c r="I61" s="149">
        <v>2566</v>
      </c>
      <c r="K61" s="21"/>
      <c r="L61" s="16"/>
    </row>
    <row r="62" spans="1:12" ht="15" customHeight="1" x14ac:dyDescent="0.15">
      <c r="A62" s="90" t="s">
        <v>95</v>
      </c>
      <c r="B62" s="16">
        <v>0</v>
      </c>
      <c r="C62" s="16">
        <v>0</v>
      </c>
      <c r="D62" s="16">
        <v>0</v>
      </c>
      <c r="E62" s="139">
        <v>2</v>
      </c>
      <c r="F62" s="148">
        <f>SUM(ProvenOffences_Ethnicity[[#This Row],[Asian]:[Other]])</f>
        <v>2</v>
      </c>
      <c r="G62" s="140">
        <v>20</v>
      </c>
      <c r="H62" s="16">
        <v>0</v>
      </c>
      <c r="I62" s="149">
        <v>22</v>
      </c>
      <c r="K62" s="21"/>
      <c r="L62" s="16"/>
    </row>
    <row r="63" spans="1:12" ht="15" customHeight="1" x14ac:dyDescent="0.15">
      <c r="A63" s="89" t="s">
        <v>96</v>
      </c>
      <c r="B63" s="16">
        <v>1</v>
      </c>
      <c r="C63" s="16">
        <v>47</v>
      </c>
      <c r="D63" s="16">
        <v>63</v>
      </c>
      <c r="E63" s="139">
        <v>3</v>
      </c>
      <c r="F63" s="148">
        <f>SUM(ProvenOffences_Ethnicity[[#This Row],[Asian]:[Other]])</f>
        <v>114</v>
      </c>
      <c r="G63" s="140">
        <v>622</v>
      </c>
      <c r="H63" s="16">
        <v>1</v>
      </c>
      <c r="I63" s="149">
        <v>737</v>
      </c>
      <c r="K63" s="21"/>
      <c r="L63" s="16"/>
    </row>
    <row r="64" spans="1:12" ht="15" customHeight="1" x14ac:dyDescent="0.15">
      <c r="A64" s="89" t="s">
        <v>50</v>
      </c>
      <c r="B64" s="16">
        <v>3</v>
      </c>
      <c r="C64" s="16">
        <v>604</v>
      </c>
      <c r="D64" s="16">
        <v>338</v>
      </c>
      <c r="E64" s="139">
        <v>42</v>
      </c>
      <c r="F64" s="148">
        <f>SUM(ProvenOffences_Ethnicity[[#This Row],[Asian]:[Other]])</f>
        <v>987</v>
      </c>
      <c r="G64" s="140">
        <v>1593</v>
      </c>
      <c r="H64" s="16">
        <v>17</v>
      </c>
      <c r="I64" s="149">
        <v>2597</v>
      </c>
      <c r="K64" s="21"/>
      <c r="L64" s="16"/>
    </row>
    <row r="65" spans="1:12" ht="15" customHeight="1" x14ac:dyDescent="0.15">
      <c r="A65" s="89" t="s">
        <v>97</v>
      </c>
      <c r="B65" s="16">
        <v>0</v>
      </c>
      <c r="C65" s="16">
        <v>49</v>
      </c>
      <c r="D65" s="16">
        <v>34</v>
      </c>
      <c r="E65" s="139">
        <v>6</v>
      </c>
      <c r="F65" s="148">
        <f>SUM(ProvenOffences_Ethnicity[[#This Row],[Asian]:[Other]])</f>
        <v>89</v>
      </c>
      <c r="G65" s="140">
        <v>154</v>
      </c>
      <c r="H65" s="16">
        <v>2</v>
      </c>
      <c r="I65" s="149">
        <v>245</v>
      </c>
      <c r="K65" s="21"/>
      <c r="L65" s="16"/>
    </row>
    <row r="66" spans="1:12" ht="15" customHeight="1" x14ac:dyDescent="0.15">
      <c r="A66" s="89" t="s">
        <v>98</v>
      </c>
      <c r="B66" s="16">
        <v>7</v>
      </c>
      <c r="C66" s="16">
        <v>506</v>
      </c>
      <c r="D66" s="16">
        <v>262</v>
      </c>
      <c r="E66" s="139">
        <v>87</v>
      </c>
      <c r="F66" s="148">
        <f>SUM(ProvenOffences_Ethnicity[[#This Row],[Asian]:[Other]])</f>
        <v>862</v>
      </c>
      <c r="G66" s="140">
        <v>2552</v>
      </c>
      <c r="H66" s="16">
        <v>284</v>
      </c>
      <c r="I66" s="149">
        <v>3698</v>
      </c>
      <c r="K66" s="21"/>
      <c r="L66" s="16"/>
    </row>
    <row r="67" spans="1:12" ht="15" customHeight="1" x14ac:dyDescent="0.15">
      <c r="A67" s="89" t="s">
        <v>99</v>
      </c>
      <c r="B67" s="16">
        <v>0</v>
      </c>
      <c r="C67" s="16">
        <v>27</v>
      </c>
      <c r="D67" s="16">
        <v>43</v>
      </c>
      <c r="E67" s="139">
        <v>4</v>
      </c>
      <c r="F67" s="148">
        <f>SUM(ProvenOffences_Ethnicity[[#This Row],[Asian]:[Other]])</f>
        <v>74</v>
      </c>
      <c r="G67" s="140">
        <v>593</v>
      </c>
      <c r="H67" s="16">
        <v>2</v>
      </c>
      <c r="I67" s="149">
        <v>669</v>
      </c>
      <c r="K67" s="21"/>
      <c r="L67" s="16"/>
    </row>
    <row r="68" spans="1:12" ht="15" customHeight="1" x14ac:dyDescent="0.15">
      <c r="A68" s="89" t="s">
        <v>72</v>
      </c>
      <c r="B68" s="16">
        <v>0</v>
      </c>
      <c r="C68" s="150">
        <v>15</v>
      </c>
      <c r="D68" s="150">
        <v>19</v>
      </c>
      <c r="E68" s="151">
        <v>4</v>
      </c>
      <c r="F68" s="148">
        <f>SUM(ProvenOffences_Ethnicity[[#This Row],[Asian]:[Other]])</f>
        <v>38</v>
      </c>
      <c r="G68" s="140">
        <v>218</v>
      </c>
      <c r="H68" s="16">
        <v>6</v>
      </c>
      <c r="I68" s="149">
        <v>262</v>
      </c>
      <c r="K68" s="21"/>
      <c r="L68" s="16"/>
    </row>
    <row r="69" spans="1:12" ht="15" customHeight="1" x14ac:dyDescent="0.15">
      <c r="A69" s="89" t="s">
        <v>73</v>
      </c>
      <c r="B69" s="16">
        <v>0</v>
      </c>
      <c r="C69" s="16">
        <v>68</v>
      </c>
      <c r="D69" s="16">
        <v>49</v>
      </c>
      <c r="E69" s="139">
        <v>12</v>
      </c>
      <c r="F69" s="148">
        <f>SUM(ProvenOffences_Ethnicity[[#This Row],[Asian]:[Other]])</f>
        <v>129</v>
      </c>
      <c r="G69" s="140">
        <v>515</v>
      </c>
      <c r="H69" s="16">
        <v>12</v>
      </c>
      <c r="I69" s="149">
        <v>656</v>
      </c>
      <c r="K69" s="21"/>
      <c r="L69" s="16"/>
    </row>
    <row r="70" spans="1:12" ht="15" customHeight="1" x14ac:dyDescent="0.15">
      <c r="A70" s="89" t="s">
        <v>100</v>
      </c>
      <c r="B70" s="16">
        <v>3</v>
      </c>
      <c r="C70" s="16">
        <v>187</v>
      </c>
      <c r="D70" s="16">
        <v>180</v>
      </c>
      <c r="E70" s="139">
        <v>32</v>
      </c>
      <c r="F70" s="148">
        <f>SUM(ProvenOffences_Ethnicity[[#This Row],[Asian]:[Other]])</f>
        <v>402</v>
      </c>
      <c r="G70" s="140">
        <v>1476</v>
      </c>
      <c r="H70" s="16">
        <v>21</v>
      </c>
      <c r="I70" s="149">
        <v>1899</v>
      </c>
      <c r="K70" s="21"/>
      <c r="L70" s="16"/>
    </row>
    <row r="71" spans="1:12" ht="15" customHeight="1" x14ac:dyDescent="0.15">
      <c r="A71" s="89" t="s">
        <v>101</v>
      </c>
      <c r="B71" s="16">
        <v>0</v>
      </c>
      <c r="C71" s="16">
        <v>35</v>
      </c>
      <c r="D71" s="16">
        <v>51</v>
      </c>
      <c r="E71" s="139">
        <v>5</v>
      </c>
      <c r="F71" s="148">
        <f>SUM(ProvenOffences_Ethnicity[[#This Row],[Asian]:[Other]])</f>
        <v>91</v>
      </c>
      <c r="G71" s="140">
        <v>260</v>
      </c>
      <c r="H71" s="16">
        <v>2</v>
      </c>
      <c r="I71" s="149">
        <v>353</v>
      </c>
      <c r="K71" s="21"/>
      <c r="L71" s="16"/>
    </row>
    <row r="72" spans="1:12" ht="15" customHeight="1" x14ac:dyDescent="0.15">
      <c r="A72" s="89" t="s">
        <v>53</v>
      </c>
      <c r="B72" s="16">
        <v>0</v>
      </c>
      <c r="C72" s="16">
        <v>723</v>
      </c>
      <c r="D72" s="16">
        <v>355</v>
      </c>
      <c r="E72" s="139">
        <v>73</v>
      </c>
      <c r="F72" s="148">
        <f>SUM(ProvenOffences_Ethnicity[[#This Row],[Asian]:[Other]])</f>
        <v>1151</v>
      </c>
      <c r="G72" s="140">
        <v>753</v>
      </c>
      <c r="H72" s="16">
        <v>23</v>
      </c>
      <c r="I72" s="149">
        <v>1927</v>
      </c>
      <c r="K72" s="21"/>
      <c r="L72" s="16"/>
    </row>
    <row r="73" spans="1:12" ht="15" customHeight="1" x14ac:dyDescent="0.15">
      <c r="A73" s="89" t="s">
        <v>102</v>
      </c>
      <c r="B73" s="16">
        <v>0</v>
      </c>
      <c r="C73" s="16">
        <v>159</v>
      </c>
      <c r="D73" s="16">
        <v>82</v>
      </c>
      <c r="E73" s="139">
        <v>13</v>
      </c>
      <c r="F73" s="148">
        <f>SUM(ProvenOffences_Ethnicity[[#This Row],[Asian]:[Other]])</f>
        <v>254</v>
      </c>
      <c r="G73" s="140">
        <v>1125</v>
      </c>
      <c r="H73" s="16">
        <v>17</v>
      </c>
      <c r="I73" s="149">
        <v>1396</v>
      </c>
      <c r="K73" s="21"/>
      <c r="L73" s="16"/>
    </row>
    <row r="74" spans="1:12" ht="15" customHeight="1" x14ac:dyDescent="0.15">
      <c r="A74" s="89" t="s">
        <v>103</v>
      </c>
      <c r="B74" s="16">
        <v>0</v>
      </c>
      <c r="C74" s="16">
        <v>233</v>
      </c>
      <c r="D74" s="16">
        <v>353</v>
      </c>
      <c r="E74" s="139">
        <v>59</v>
      </c>
      <c r="F74" s="148">
        <f>SUM(ProvenOffences_Ethnicity[[#This Row],[Asian]:[Other]])</f>
        <v>645</v>
      </c>
      <c r="G74" s="140">
        <v>2922</v>
      </c>
      <c r="H74" s="16">
        <v>33</v>
      </c>
      <c r="I74" s="149">
        <v>3600</v>
      </c>
      <c r="K74" s="21"/>
      <c r="L74" s="16"/>
    </row>
    <row r="75" spans="1:12" ht="15" customHeight="1" x14ac:dyDescent="0.15">
      <c r="A75" s="89" t="s">
        <v>104</v>
      </c>
      <c r="B75" s="16">
        <v>0</v>
      </c>
      <c r="C75" s="16">
        <v>99</v>
      </c>
      <c r="D75" s="16">
        <v>121</v>
      </c>
      <c r="E75" s="139">
        <v>9</v>
      </c>
      <c r="F75" s="148">
        <f>SUM(ProvenOffences_Ethnicity[[#This Row],[Asian]:[Other]])</f>
        <v>229</v>
      </c>
      <c r="G75" s="140">
        <v>1221</v>
      </c>
      <c r="H75" s="16">
        <v>9</v>
      </c>
      <c r="I75" s="149">
        <v>1459</v>
      </c>
      <c r="K75" s="21"/>
      <c r="L75" s="16"/>
    </row>
    <row r="76" spans="1:12" ht="15" customHeight="1" x14ac:dyDescent="0.15">
      <c r="A76" s="144" t="s">
        <v>105</v>
      </c>
      <c r="B76" s="68">
        <v>7</v>
      </c>
      <c r="C76" s="68">
        <v>1951</v>
      </c>
      <c r="D76" s="68">
        <v>1371</v>
      </c>
      <c r="E76" s="145">
        <v>189</v>
      </c>
      <c r="F76" s="152">
        <f>SUM(ProvenOffences_Ethnicity[[#This Row],[Asian]:[Other]])</f>
        <v>3518</v>
      </c>
      <c r="G76" s="146">
        <v>8579</v>
      </c>
      <c r="H76" s="68">
        <v>122</v>
      </c>
      <c r="I76" s="153">
        <v>12219</v>
      </c>
      <c r="K76" s="21"/>
      <c r="L76" s="16"/>
    </row>
    <row r="77" spans="1:12" ht="15" customHeight="1" x14ac:dyDescent="0.15">
      <c r="A77" s="147" t="s">
        <v>88</v>
      </c>
      <c r="B77" s="154">
        <f t="shared" ref="B77:I77" si="5">SUM(B57:B76)</f>
        <v>32</v>
      </c>
      <c r="C77" s="154">
        <f t="shared" si="5"/>
        <v>5065</v>
      </c>
      <c r="D77" s="154">
        <f t="shared" si="5"/>
        <v>3630</v>
      </c>
      <c r="E77" s="155">
        <f t="shared" si="5"/>
        <v>577</v>
      </c>
      <c r="F77" s="156">
        <f t="shared" si="5"/>
        <v>9304</v>
      </c>
      <c r="G77" s="157">
        <f t="shared" si="5"/>
        <v>25738</v>
      </c>
      <c r="H77" s="154">
        <f t="shared" si="5"/>
        <v>582</v>
      </c>
      <c r="I77" s="154">
        <f t="shared" si="5"/>
        <v>35624</v>
      </c>
      <c r="J77" s="32"/>
    </row>
    <row r="78" spans="1:12" ht="14" x14ac:dyDescent="0.15">
      <c r="A78" s="87" t="s">
        <v>176</v>
      </c>
      <c r="B78" s="34">
        <f>B77/SUM($F$77:$G$77)</f>
        <v>9.1318988642200786E-4</v>
      </c>
      <c r="C78" s="34">
        <f>C77/SUM($F$77:$G$77)</f>
        <v>0.14454083671023343</v>
      </c>
      <c r="D78" s="34">
        <f>D77/SUM($F$77:$G$77)</f>
        <v>0.10358997774099651</v>
      </c>
      <c r="E78" s="141">
        <f t="shared" ref="E78:G78" si="6">E77/SUM($F$77:$G$77)</f>
        <v>1.646595513954683E-2</v>
      </c>
      <c r="F78" s="142">
        <f t="shared" si="6"/>
        <v>0.2655099594771988</v>
      </c>
      <c r="G78" s="143">
        <f t="shared" si="6"/>
        <v>0.7344900405228012</v>
      </c>
      <c r="H78" s="34" t="s">
        <v>61</v>
      </c>
      <c r="I78" s="34" t="s">
        <v>61</v>
      </c>
    </row>
    <row r="79" spans="1:12" ht="15" customHeight="1" x14ac:dyDescent="0.15">
      <c r="A79" s="91"/>
      <c r="B79" s="19"/>
      <c r="C79" s="19"/>
      <c r="D79" s="19"/>
      <c r="E79" s="19"/>
      <c r="F79" s="19"/>
      <c r="G79" s="19"/>
      <c r="H79" s="19"/>
      <c r="I79" s="19"/>
    </row>
    <row r="80" spans="1:12" ht="15" customHeight="1" x14ac:dyDescent="0.15">
      <c r="A80" s="95"/>
      <c r="B80" s="19"/>
      <c r="C80" s="19"/>
      <c r="D80" s="19"/>
      <c r="E80" s="19"/>
      <c r="F80" s="19"/>
      <c r="G80" s="19"/>
      <c r="H80" s="19"/>
      <c r="I80" s="19"/>
    </row>
    <row r="81" spans="1:9" ht="15" customHeight="1" x14ac:dyDescent="0.15">
      <c r="A81" s="91"/>
      <c r="B81" s="19"/>
      <c r="C81" s="19"/>
      <c r="D81" s="19"/>
      <c r="E81" s="19"/>
      <c r="F81" s="19"/>
      <c r="G81" s="19"/>
      <c r="H81" s="19"/>
      <c r="I81" s="19"/>
    </row>
    <row r="82" spans="1:9" ht="15" customHeight="1" x14ac:dyDescent="0.15">
      <c r="A82" s="8"/>
    </row>
    <row r="83" spans="1:9" ht="15" customHeight="1" x14ac:dyDescent="0.15">
      <c r="A83" s="26"/>
      <c r="H83" s="123"/>
      <c r="I83" s="123"/>
    </row>
    <row r="84" spans="1:9" ht="15" customHeight="1" x14ac:dyDescent="0.15">
      <c r="A84" s="12"/>
    </row>
  </sheetData>
  <pageMargins left="0.7" right="0.7" top="0.75" bottom="0.75" header="0.3" footer="0.3"/>
  <pageSetup paperSize="9" orientation="portrait" horizontalDpi="90" verticalDpi="90" r:id="rId1"/>
  <ignoredErrors>
    <ignoredError sqref="K7:L28" formulaRange="1"/>
  </ignoredErrors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83"/>
  <sheetViews>
    <sheetView workbookViewId="0"/>
  </sheetViews>
  <sheetFormatPr baseColWidth="10" defaultColWidth="9.28515625" defaultRowHeight="13" x14ac:dyDescent="0.15"/>
  <cols>
    <col min="1" max="1" width="24.85546875" style="3" customWidth="1"/>
    <col min="2" max="11" width="9.28515625" style="29"/>
    <col min="12" max="16384" width="9.28515625" style="3"/>
  </cols>
  <sheetData>
    <row r="1" spans="1:11" ht="15" customHeight="1" x14ac:dyDescent="0.15">
      <c r="A1" s="83" t="s">
        <v>165</v>
      </c>
    </row>
    <row r="2" spans="1:11" ht="15" customHeight="1" x14ac:dyDescent="0.2">
      <c r="A2" s="2" t="s">
        <v>116</v>
      </c>
    </row>
    <row r="3" spans="1:11" ht="15" customHeight="1" x14ac:dyDescent="0.15">
      <c r="A3" s="43" t="s">
        <v>117</v>
      </c>
    </row>
    <row r="4" spans="1:11" ht="15" customHeight="1" x14ac:dyDescent="0.15">
      <c r="A4" s="43" t="s">
        <v>118</v>
      </c>
    </row>
    <row r="5" spans="1:11" ht="30" customHeight="1" x14ac:dyDescent="0.15">
      <c r="A5" s="84" t="s">
        <v>63</v>
      </c>
      <c r="B5" s="44" t="s">
        <v>109</v>
      </c>
      <c r="C5" s="44" t="s">
        <v>119</v>
      </c>
      <c r="D5" s="44" t="s">
        <v>120</v>
      </c>
      <c r="E5" s="44" t="s">
        <v>121</v>
      </c>
      <c r="F5" s="44" t="s">
        <v>122</v>
      </c>
      <c r="G5" s="44" t="s">
        <v>123</v>
      </c>
      <c r="H5" s="44" t="s">
        <v>124</v>
      </c>
      <c r="I5" s="44" t="s">
        <v>125</v>
      </c>
      <c r="J5" s="166" t="s">
        <v>126</v>
      </c>
      <c r="K5" s="171" t="s">
        <v>88</v>
      </c>
    </row>
    <row r="6" spans="1:11" ht="15" customHeight="1" x14ac:dyDescent="0.15">
      <c r="A6" s="9" t="s">
        <v>65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204</v>
      </c>
      <c r="H6" s="16">
        <v>34</v>
      </c>
      <c r="I6" s="16">
        <v>0</v>
      </c>
      <c r="J6" s="139">
        <v>0</v>
      </c>
      <c r="K6" s="179">
        <f>SUM(B6:J6)</f>
        <v>238</v>
      </c>
    </row>
    <row r="7" spans="1:11" ht="15" customHeight="1" x14ac:dyDescent="0.15">
      <c r="A7" s="9" t="s">
        <v>66</v>
      </c>
      <c r="B7" s="16">
        <v>0</v>
      </c>
      <c r="C7" s="16">
        <v>0</v>
      </c>
      <c r="D7" s="16">
        <v>0</v>
      </c>
      <c r="E7" s="16">
        <v>0</v>
      </c>
      <c r="F7" s="16">
        <v>287</v>
      </c>
      <c r="G7" s="16">
        <v>0</v>
      </c>
      <c r="H7" s="16">
        <v>0</v>
      </c>
      <c r="I7" s="16">
        <v>0</v>
      </c>
      <c r="J7" s="139">
        <v>0</v>
      </c>
      <c r="K7" s="179">
        <f t="shared" ref="K7:K25" si="0">SUM(B7:J7)</f>
        <v>287</v>
      </c>
    </row>
    <row r="8" spans="1:11" ht="15" customHeight="1" x14ac:dyDescent="0.15">
      <c r="A8" s="9" t="s">
        <v>67</v>
      </c>
      <c r="B8" s="16">
        <v>0</v>
      </c>
      <c r="C8" s="16">
        <v>0</v>
      </c>
      <c r="D8" s="16">
        <v>0</v>
      </c>
      <c r="E8" s="16">
        <v>0</v>
      </c>
      <c r="F8" s="16">
        <v>43</v>
      </c>
      <c r="G8" s="16">
        <v>0</v>
      </c>
      <c r="H8" s="16">
        <v>0</v>
      </c>
      <c r="I8" s="16">
        <v>0</v>
      </c>
      <c r="J8" s="139">
        <v>0</v>
      </c>
      <c r="K8" s="179">
        <f t="shared" si="0"/>
        <v>43</v>
      </c>
    </row>
    <row r="9" spans="1:11" ht="15" customHeight="1" x14ac:dyDescent="0.15">
      <c r="A9" s="9" t="s">
        <v>55</v>
      </c>
      <c r="B9" s="16">
        <v>0</v>
      </c>
      <c r="C9" s="16">
        <v>45</v>
      </c>
      <c r="D9" s="16">
        <v>14</v>
      </c>
      <c r="E9" s="16">
        <v>2</v>
      </c>
      <c r="F9" s="16">
        <v>690</v>
      </c>
      <c r="G9" s="16">
        <v>0</v>
      </c>
      <c r="H9" s="16">
        <v>0</v>
      </c>
      <c r="I9" s="16">
        <v>0</v>
      </c>
      <c r="J9" s="139">
        <v>0</v>
      </c>
      <c r="K9" s="179">
        <f t="shared" si="0"/>
        <v>751</v>
      </c>
    </row>
    <row r="10" spans="1:11" ht="15" customHeight="1" x14ac:dyDescent="0.15">
      <c r="A10" s="9" t="s">
        <v>51</v>
      </c>
      <c r="B10" s="16">
        <v>0</v>
      </c>
      <c r="C10" s="16">
        <v>0</v>
      </c>
      <c r="D10" s="16">
        <v>2564</v>
      </c>
      <c r="E10" s="16">
        <v>0</v>
      </c>
      <c r="F10" s="16">
        <v>0</v>
      </c>
      <c r="G10" s="16">
        <v>0</v>
      </c>
      <c r="H10" s="16">
        <v>2</v>
      </c>
      <c r="I10" s="16">
        <v>0</v>
      </c>
      <c r="J10" s="139">
        <v>0</v>
      </c>
      <c r="K10" s="179">
        <f t="shared" si="0"/>
        <v>2566</v>
      </c>
    </row>
    <row r="11" spans="1:11" ht="15" customHeight="1" x14ac:dyDescent="0.15">
      <c r="A11" s="9" t="s">
        <v>68</v>
      </c>
      <c r="B11" s="16">
        <v>0</v>
      </c>
      <c r="C11" s="16">
        <v>0</v>
      </c>
      <c r="D11" s="16">
        <v>0</v>
      </c>
      <c r="E11" s="16">
        <v>4</v>
      </c>
      <c r="F11" s="16">
        <v>2</v>
      </c>
      <c r="G11" s="16">
        <v>13</v>
      </c>
      <c r="H11" s="16">
        <v>0</v>
      </c>
      <c r="I11" s="16">
        <v>0</v>
      </c>
      <c r="J11" s="139">
        <v>3</v>
      </c>
      <c r="K11" s="179">
        <f t="shared" si="0"/>
        <v>22</v>
      </c>
    </row>
    <row r="12" spans="1:11" ht="15" customHeight="1" x14ac:dyDescent="0.15">
      <c r="A12" s="9" t="s">
        <v>69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9</v>
      </c>
      <c r="H12" s="16">
        <v>706</v>
      </c>
      <c r="I12" s="16">
        <v>22</v>
      </c>
      <c r="J12" s="139">
        <v>0</v>
      </c>
      <c r="K12" s="179">
        <f t="shared" si="0"/>
        <v>737</v>
      </c>
    </row>
    <row r="13" spans="1:11" ht="15" customHeight="1" x14ac:dyDescent="0.15">
      <c r="A13" s="9" t="s">
        <v>50</v>
      </c>
      <c r="B13" s="16">
        <v>0</v>
      </c>
      <c r="C13" s="16">
        <v>0</v>
      </c>
      <c r="D13" s="16">
        <v>1495</v>
      </c>
      <c r="E13" s="16">
        <v>539</v>
      </c>
      <c r="F13" s="16">
        <v>17</v>
      </c>
      <c r="G13" s="16">
        <v>1</v>
      </c>
      <c r="H13" s="16">
        <v>545</v>
      </c>
      <c r="I13" s="16">
        <v>0</v>
      </c>
      <c r="J13" s="139">
        <v>0</v>
      </c>
      <c r="K13" s="179">
        <f t="shared" si="0"/>
        <v>2597</v>
      </c>
    </row>
    <row r="14" spans="1:11" ht="15" customHeight="1" x14ac:dyDescent="0.15">
      <c r="A14" s="9" t="s">
        <v>70</v>
      </c>
      <c r="B14" s="16">
        <v>0</v>
      </c>
      <c r="C14" s="16">
        <v>0</v>
      </c>
      <c r="D14" s="16">
        <v>0</v>
      </c>
      <c r="E14" s="16">
        <v>245</v>
      </c>
      <c r="F14" s="16">
        <v>0</v>
      </c>
      <c r="G14" s="16">
        <v>0</v>
      </c>
      <c r="H14" s="16">
        <v>0</v>
      </c>
      <c r="I14" s="16">
        <v>0</v>
      </c>
      <c r="J14" s="139">
        <v>0</v>
      </c>
      <c r="K14" s="179">
        <f t="shared" si="0"/>
        <v>245</v>
      </c>
    </row>
    <row r="15" spans="1:11" ht="15" customHeight="1" x14ac:dyDescent="0.15">
      <c r="A15" s="9" t="s">
        <v>49</v>
      </c>
      <c r="B15" s="16">
        <v>0</v>
      </c>
      <c r="C15" s="16">
        <v>0</v>
      </c>
      <c r="D15" s="16">
        <v>2823</v>
      </c>
      <c r="E15" s="16">
        <v>540</v>
      </c>
      <c r="F15" s="16">
        <v>0</v>
      </c>
      <c r="G15" s="16">
        <v>334</v>
      </c>
      <c r="H15" s="16">
        <v>0</v>
      </c>
      <c r="I15" s="16">
        <v>0</v>
      </c>
      <c r="J15" s="139">
        <v>1</v>
      </c>
      <c r="K15" s="179">
        <f t="shared" si="0"/>
        <v>3698</v>
      </c>
    </row>
    <row r="16" spans="1:11" ht="15" customHeight="1" x14ac:dyDescent="0.15">
      <c r="A16" s="9" t="s">
        <v>71</v>
      </c>
      <c r="B16" s="16">
        <v>0</v>
      </c>
      <c r="C16" s="16">
        <v>0</v>
      </c>
      <c r="D16" s="16">
        <v>0</v>
      </c>
      <c r="E16" s="16">
        <v>658</v>
      </c>
      <c r="F16" s="16">
        <v>0</v>
      </c>
      <c r="G16" s="16">
        <v>0</v>
      </c>
      <c r="H16" s="16">
        <v>0</v>
      </c>
      <c r="I16" s="16">
        <v>11</v>
      </c>
      <c r="J16" s="139">
        <v>0</v>
      </c>
      <c r="K16" s="179">
        <f t="shared" si="0"/>
        <v>669</v>
      </c>
    </row>
    <row r="17" spans="1:13" ht="15" customHeight="1" x14ac:dyDescent="0.15">
      <c r="A17" s="9" t="s">
        <v>72</v>
      </c>
      <c r="B17" s="16">
        <v>0</v>
      </c>
      <c r="C17" s="16">
        <v>13</v>
      </c>
      <c r="D17" s="16">
        <v>55</v>
      </c>
      <c r="E17" s="16">
        <v>137</v>
      </c>
      <c r="F17" s="16">
        <v>12</v>
      </c>
      <c r="G17" s="16">
        <v>12</v>
      </c>
      <c r="H17" s="16">
        <v>28</v>
      </c>
      <c r="I17" s="16">
        <v>3</v>
      </c>
      <c r="J17" s="139">
        <v>2</v>
      </c>
      <c r="K17" s="179">
        <f>SUM(B17:J17)</f>
        <v>262</v>
      </c>
    </row>
    <row r="18" spans="1:13" ht="15" customHeight="1" x14ac:dyDescent="0.15">
      <c r="A18" s="9" t="s">
        <v>73</v>
      </c>
      <c r="B18" s="16">
        <v>2</v>
      </c>
      <c r="C18" s="16">
        <v>129</v>
      </c>
      <c r="D18" s="16">
        <v>336</v>
      </c>
      <c r="E18" s="16">
        <v>104</v>
      </c>
      <c r="F18" s="16">
        <v>10</v>
      </c>
      <c r="G18" s="16">
        <v>73</v>
      </c>
      <c r="H18" s="16">
        <v>2</v>
      </c>
      <c r="I18" s="16">
        <v>0</v>
      </c>
      <c r="J18" s="139">
        <v>0</v>
      </c>
      <c r="K18" s="179">
        <f t="shared" si="0"/>
        <v>656</v>
      </c>
    </row>
    <row r="19" spans="1:13" ht="15" customHeight="1" x14ac:dyDescent="0.15">
      <c r="A19" s="9" t="s">
        <v>52</v>
      </c>
      <c r="B19" s="16">
        <v>0</v>
      </c>
      <c r="C19" s="16">
        <v>54</v>
      </c>
      <c r="D19" s="16">
        <v>1114</v>
      </c>
      <c r="E19" s="16">
        <v>616</v>
      </c>
      <c r="F19" s="16">
        <v>1</v>
      </c>
      <c r="G19" s="16">
        <v>113</v>
      </c>
      <c r="H19" s="16">
        <v>1</v>
      </c>
      <c r="I19" s="16">
        <v>0</v>
      </c>
      <c r="J19" s="139">
        <v>0</v>
      </c>
      <c r="K19" s="179">
        <f t="shared" si="0"/>
        <v>1899</v>
      </c>
    </row>
    <row r="20" spans="1:13" ht="15" customHeight="1" x14ac:dyDescent="0.15">
      <c r="A20" s="9" t="s">
        <v>74</v>
      </c>
      <c r="B20" s="16">
        <v>0</v>
      </c>
      <c r="C20" s="16">
        <v>0</v>
      </c>
      <c r="D20" s="16">
        <v>0</v>
      </c>
      <c r="E20" s="16">
        <v>267</v>
      </c>
      <c r="F20" s="16">
        <v>79</v>
      </c>
      <c r="G20" s="16">
        <v>7</v>
      </c>
      <c r="H20" s="16">
        <v>0</v>
      </c>
      <c r="I20" s="16">
        <v>0</v>
      </c>
      <c r="J20" s="139">
        <v>0</v>
      </c>
      <c r="K20" s="179">
        <f t="shared" si="0"/>
        <v>353</v>
      </c>
    </row>
    <row r="21" spans="1:13" ht="15" customHeight="1" x14ac:dyDescent="0.15">
      <c r="A21" s="9" t="s">
        <v>53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24</v>
      </c>
      <c r="H21" s="16">
        <v>1903</v>
      </c>
      <c r="I21" s="16">
        <v>0</v>
      </c>
      <c r="J21" s="139">
        <v>0</v>
      </c>
      <c r="K21" s="179">
        <f t="shared" si="0"/>
        <v>1927</v>
      </c>
    </row>
    <row r="22" spans="1:13" ht="15" customHeight="1" x14ac:dyDescent="0.15">
      <c r="A22" s="9" t="s">
        <v>56</v>
      </c>
      <c r="B22" s="16">
        <v>0</v>
      </c>
      <c r="C22" s="16">
        <v>0</v>
      </c>
      <c r="D22" s="16">
        <v>0</v>
      </c>
      <c r="E22" s="16">
        <v>3</v>
      </c>
      <c r="F22" s="16">
        <v>166</v>
      </c>
      <c r="G22" s="16">
        <v>1094</v>
      </c>
      <c r="H22" s="16">
        <v>3</v>
      </c>
      <c r="I22" s="16">
        <v>7</v>
      </c>
      <c r="J22" s="139">
        <v>123</v>
      </c>
      <c r="K22" s="179">
        <f t="shared" si="0"/>
        <v>1396</v>
      </c>
      <c r="M22" s="37"/>
    </row>
    <row r="23" spans="1:13" ht="15" customHeight="1" x14ac:dyDescent="0.15">
      <c r="A23" s="9" t="s">
        <v>47</v>
      </c>
      <c r="B23" s="16">
        <v>0</v>
      </c>
      <c r="C23" s="16">
        <v>0</v>
      </c>
      <c r="D23" s="16">
        <v>10</v>
      </c>
      <c r="E23" s="16">
        <v>3590</v>
      </c>
      <c r="F23" s="16">
        <v>0</v>
      </c>
      <c r="G23" s="16">
        <v>0</v>
      </c>
      <c r="H23" s="16">
        <v>0</v>
      </c>
      <c r="I23" s="16">
        <v>0</v>
      </c>
      <c r="J23" s="139">
        <v>0</v>
      </c>
      <c r="K23" s="179">
        <f t="shared" si="0"/>
        <v>3600</v>
      </c>
    </row>
    <row r="24" spans="1:13" ht="15" customHeight="1" x14ac:dyDescent="0.15">
      <c r="A24" s="9" t="s">
        <v>75</v>
      </c>
      <c r="B24" s="16">
        <v>0</v>
      </c>
      <c r="C24" s="16">
        <v>0</v>
      </c>
      <c r="D24" s="16">
        <v>0</v>
      </c>
      <c r="E24" s="16">
        <v>1074</v>
      </c>
      <c r="F24" s="16">
        <v>133</v>
      </c>
      <c r="G24" s="16">
        <v>252</v>
      </c>
      <c r="H24" s="16">
        <v>0</v>
      </c>
      <c r="I24" s="16">
        <v>0</v>
      </c>
      <c r="J24" s="139">
        <v>0</v>
      </c>
      <c r="K24" s="179">
        <f t="shared" si="0"/>
        <v>1459</v>
      </c>
    </row>
    <row r="25" spans="1:13" ht="15" customHeight="1" x14ac:dyDescent="0.15">
      <c r="A25" s="180" t="s">
        <v>46</v>
      </c>
      <c r="B25" s="68">
        <v>0</v>
      </c>
      <c r="C25" s="68">
        <v>0</v>
      </c>
      <c r="D25" s="68">
        <v>6</v>
      </c>
      <c r="E25" s="68">
        <v>11244</v>
      </c>
      <c r="F25" s="68">
        <v>10</v>
      </c>
      <c r="G25" s="68">
        <v>220</v>
      </c>
      <c r="H25" s="68">
        <v>271</v>
      </c>
      <c r="I25" s="68">
        <v>387</v>
      </c>
      <c r="J25" s="145">
        <v>81</v>
      </c>
      <c r="K25" s="181">
        <f t="shared" si="0"/>
        <v>12219</v>
      </c>
    </row>
    <row r="26" spans="1:13" ht="15" customHeight="1" x14ac:dyDescent="0.15">
      <c r="A26" s="182" t="s">
        <v>58</v>
      </c>
      <c r="B26" s="183">
        <f>SUM(B6:B25)</f>
        <v>2</v>
      </c>
      <c r="C26" s="183">
        <f>SUM(C6:C25)</f>
        <v>241</v>
      </c>
      <c r="D26" s="183">
        <f t="shared" ref="D26:J26" si="1">SUM(D6:D25)</f>
        <v>8417</v>
      </c>
      <c r="E26" s="183">
        <f t="shared" si="1"/>
        <v>19023</v>
      </c>
      <c r="F26" s="183">
        <f t="shared" si="1"/>
        <v>1450</v>
      </c>
      <c r="G26" s="183">
        <f t="shared" si="1"/>
        <v>2356</v>
      </c>
      <c r="H26" s="183">
        <f t="shared" si="1"/>
        <v>3495</v>
      </c>
      <c r="I26" s="183">
        <f t="shared" si="1"/>
        <v>430</v>
      </c>
      <c r="J26" s="184">
        <f t="shared" si="1"/>
        <v>210</v>
      </c>
      <c r="K26" s="185">
        <f>SUM(B26:J26)</f>
        <v>35624</v>
      </c>
      <c r="M26" s="125"/>
    </row>
    <row r="27" spans="1:13" ht="15" customHeight="1" x14ac:dyDescent="0.15">
      <c r="J27" s="39"/>
    </row>
    <row r="28" spans="1:13" ht="15" customHeight="1" x14ac:dyDescent="0.15">
      <c r="A28" s="83" t="s">
        <v>166</v>
      </c>
      <c r="J28" s="40"/>
    </row>
    <row r="29" spans="1:13" ht="31.5" customHeight="1" x14ac:dyDescent="0.15">
      <c r="A29" s="84" t="s">
        <v>63</v>
      </c>
      <c r="B29" s="44" t="s">
        <v>109</v>
      </c>
      <c r="C29" s="44" t="s">
        <v>119</v>
      </c>
      <c r="D29" s="44" t="s">
        <v>120</v>
      </c>
      <c r="E29" s="44" t="s">
        <v>121</v>
      </c>
      <c r="F29" s="44" t="s">
        <v>122</v>
      </c>
      <c r="G29" s="44" t="s">
        <v>123</v>
      </c>
      <c r="H29" s="44" t="s">
        <v>124</v>
      </c>
      <c r="I29" s="44" t="s">
        <v>125</v>
      </c>
      <c r="J29" s="166" t="s">
        <v>126</v>
      </c>
      <c r="K29" s="171" t="s">
        <v>88</v>
      </c>
    </row>
    <row r="30" spans="1:13" ht="15" customHeight="1" x14ac:dyDescent="0.15">
      <c r="A30" s="9" t="s">
        <v>65</v>
      </c>
      <c r="B30" s="41">
        <f t="shared" ref="B30:J30" si="2">IFERROR(B6/$K6,"..")</f>
        <v>0</v>
      </c>
      <c r="C30" s="42">
        <f t="shared" si="2"/>
        <v>0</v>
      </c>
      <c r="D30" s="32">
        <f t="shared" si="2"/>
        <v>0</v>
      </c>
      <c r="E30" s="32">
        <f t="shared" si="2"/>
        <v>0</v>
      </c>
      <c r="F30" s="32">
        <f t="shared" si="2"/>
        <v>0</v>
      </c>
      <c r="G30" s="32">
        <f t="shared" si="2"/>
        <v>0.8571428571428571</v>
      </c>
      <c r="H30" s="32">
        <f t="shared" si="2"/>
        <v>0.14285714285714285</v>
      </c>
      <c r="I30" s="32">
        <f t="shared" si="2"/>
        <v>0</v>
      </c>
      <c r="J30" s="188">
        <f t="shared" si="2"/>
        <v>0</v>
      </c>
      <c r="K30" s="189">
        <f t="shared" ref="K30:K50" si="3">K6/$K6</f>
        <v>1</v>
      </c>
    </row>
    <row r="31" spans="1:13" ht="15" customHeight="1" x14ac:dyDescent="0.15">
      <c r="A31" s="9" t="s">
        <v>66</v>
      </c>
      <c r="B31" s="16">
        <f t="shared" ref="B31:J31" si="4">IFERROR(B7/$K7,"..")</f>
        <v>0</v>
      </c>
      <c r="C31" s="32">
        <f t="shared" si="4"/>
        <v>0</v>
      </c>
      <c r="D31" s="32">
        <f t="shared" si="4"/>
        <v>0</v>
      </c>
      <c r="E31" s="32">
        <f t="shared" si="4"/>
        <v>0</v>
      </c>
      <c r="F31" s="32">
        <f t="shared" si="4"/>
        <v>1</v>
      </c>
      <c r="G31" s="32">
        <f t="shared" si="4"/>
        <v>0</v>
      </c>
      <c r="H31" s="32">
        <f t="shared" si="4"/>
        <v>0</v>
      </c>
      <c r="I31" s="32">
        <f t="shared" si="4"/>
        <v>0</v>
      </c>
      <c r="J31" s="188">
        <f t="shared" si="4"/>
        <v>0</v>
      </c>
      <c r="K31" s="189">
        <f t="shared" si="3"/>
        <v>1</v>
      </c>
    </row>
    <row r="32" spans="1:13" ht="15" customHeight="1" x14ac:dyDescent="0.15">
      <c r="A32" s="9" t="s">
        <v>67</v>
      </c>
      <c r="B32" s="16">
        <f t="shared" ref="B32:J32" si="5">IFERROR(B8/$K8,"..")</f>
        <v>0</v>
      </c>
      <c r="C32" s="32">
        <f t="shared" si="5"/>
        <v>0</v>
      </c>
      <c r="D32" s="32">
        <f t="shared" si="5"/>
        <v>0</v>
      </c>
      <c r="E32" s="32">
        <f t="shared" si="5"/>
        <v>0</v>
      </c>
      <c r="F32" s="32">
        <f t="shared" si="5"/>
        <v>1</v>
      </c>
      <c r="G32" s="32">
        <f t="shared" si="5"/>
        <v>0</v>
      </c>
      <c r="H32" s="32">
        <f t="shared" si="5"/>
        <v>0</v>
      </c>
      <c r="I32" s="32">
        <f t="shared" si="5"/>
        <v>0</v>
      </c>
      <c r="J32" s="188">
        <f t="shared" si="5"/>
        <v>0</v>
      </c>
      <c r="K32" s="189">
        <f t="shared" si="3"/>
        <v>1</v>
      </c>
    </row>
    <row r="33" spans="1:11" ht="15" customHeight="1" x14ac:dyDescent="0.15">
      <c r="A33" s="9" t="s">
        <v>55</v>
      </c>
      <c r="B33" s="16">
        <f t="shared" ref="B33:J33" si="6">IFERROR(B9/$K9,"..")</f>
        <v>0</v>
      </c>
      <c r="C33" s="32">
        <f t="shared" si="6"/>
        <v>5.9920106524633823E-2</v>
      </c>
      <c r="D33" s="32">
        <f t="shared" si="6"/>
        <v>1.8641810918774968E-2</v>
      </c>
      <c r="E33" s="32">
        <f t="shared" si="6"/>
        <v>2.6631158455392811E-3</v>
      </c>
      <c r="F33" s="32">
        <f t="shared" si="6"/>
        <v>0.91877496671105197</v>
      </c>
      <c r="G33" s="32">
        <f t="shared" si="6"/>
        <v>0</v>
      </c>
      <c r="H33" s="32">
        <f t="shared" si="6"/>
        <v>0</v>
      </c>
      <c r="I33" s="32">
        <f t="shared" si="6"/>
        <v>0</v>
      </c>
      <c r="J33" s="188">
        <f t="shared" si="6"/>
        <v>0</v>
      </c>
      <c r="K33" s="189">
        <f t="shared" si="3"/>
        <v>1</v>
      </c>
    </row>
    <row r="34" spans="1:11" ht="15" customHeight="1" x14ac:dyDescent="0.15">
      <c r="A34" s="9" t="s">
        <v>51</v>
      </c>
      <c r="B34" s="16">
        <f t="shared" ref="B34:J34" si="7">IFERROR(B10/$K10,"..")</f>
        <v>0</v>
      </c>
      <c r="C34" s="32">
        <f t="shared" si="7"/>
        <v>0</v>
      </c>
      <c r="D34" s="32">
        <f t="shared" si="7"/>
        <v>0.99922057677318787</v>
      </c>
      <c r="E34" s="32">
        <f t="shared" si="7"/>
        <v>0</v>
      </c>
      <c r="F34" s="32">
        <f t="shared" si="7"/>
        <v>0</v>
      </c>
      <c r="G34" s="32">
        <f t="shared" si="7"/>
        <v>0</v>
      </c>
      <c r="H34" s="32">
        <f t="shared" si="7"/>
        <v>7.7942322681215901E-4</v>
      </c>
      <c r="I34" s="32">
        <f t="shared" si="7"/>
        <v>0</v>
      </c>
      <c r="J34" s="188">
        <f t="shared" si="7"/>
        <v>0</v>
      </c>
      <c r="K34" s="189">
        <f t="shared" si="3"/>
        <v>1</v>
      </c>
    </row>
    <row r="35" spans="1:11" ht="15" customHeight="1" x14ac:dyDescent="0.15">
      <c r="A35" s="9" t="s">
        <v>68</v>
      </c>
      <c r="B35" s="16">
        <f t="shared" ref="B35:J35" si="8">IFERROR(B11/$K11,"..")</f>
        <v>0</v>
      </c>
      <c r="C35" s="32">
        <f t="shared" si="8"/>
        <v>0</v>
      </c>
      <c r="D35" s="32">
        <f t="shared" si="8"/>
        <v>0</v>
      </c>
      <c r="E35" s="32">
        <f t="shared" si="8"/>
        <v>0.18181818181818182</v>
      </c>
      <c r="F35" s="32">
        <f t="shared" si="8"/>
        <v>9.0909090909090912E-2</v>
      </c>
      <c r="G35" s="32">
        <f t="shared" si="8"/>
        <v>0.59090909090909094</v>
      </c>
      <c r="H35" s="32">
        <f t="shared" si="8"/>
        <v>0</v>
      </c>
      <c r="I35" s="32">
        <f t="shared" si="8"/>
        <v>0</v>
      </c>
      <c r="J35" s="188">
        <f t="shared" si="8"/>
        <v>0.13636363636363635</v>
      </c>
      <c r="K35" s="189">
        <f t="shared" si="3"/>
        <v>1</v>
      </c>
    </row>
    <row r="36" spans="1:11" ht="15" customHeight="1" x14ac:dyDescent="0.15">
      <c r="A36" s="9" t="s">
        <v>69</v>
      </c>
      <c r="B36" s="16">
        <f t="shared" ref="B36:J36" si="9">IFERROR(B12/$K12,"..")</f>
        <v>0</v>
      </c>
      <c r="C36" s="32">
        <f t="shared" si="9"/>
        <v>0</v>
      </c>
      <c r="D36" s="32">
        <f t="shared" si="9"/>
        <v>0</v>
      </c>
      <c r="E36" s="32">
        <f t="shared" si="9"/>
        <v>0</v>
      </c>
      <c r="F36" s="32">
        <f t="shared" si="9"/>
        <v>0</v>
      </c>
      <c r="G36" s="32">
        <f t="shared" si="9"/>
        <v>1.2211668928086838E-2</v>
      </c>
      <c r="H36" s="32">
        <f t="shared" si="9"/>
        <v>0.95793758480325641</v>
      </c>
      <c r="I36" s="32">
        <f t="shared" si="9"/>
        <v>2.9850746268656716E-2</v>
      </c>
      <c r="J36" s="188">
        <f t="shared" si="9"/>
        <v>0</v>
      </c>
      <c r="K36" s="189">
        <f t="shared" si="3"/>
        <v>1</v>
      </c>
    </row>
    <row r="37" spans="1:11" ht="15" customHeight="1" x14ac:dyDescent="0.15">
      <c r="A37" s="9" t="s">
        <v>50</v>
      </c>
      <c r="B37" s="32">
        <f t="shared" ref="B37:J37" si="10">IFERROR(B13/$K13,"..")</f>
        <v>0</v>
      </c>
      <c r="C37" s="32">
        <f t="shared" si="10"/>
        <v>0</v>
      </c>
      <c r="D37" s="32">
        <f t="shared" si="10"/>
        <v>0.57566422795533312</v>
      </c>
      <c r="E37" s="32">
        <f t="shared" si="10"/>
        <v>0.20754716981132076</v>
      </c>
      <c r="F37" s="32">
        <f t="shared" si="10"/>
        <v>6.5460146322680011E-3</v>
      </c>
      <c r="G37" s="32">
        <f t="shared" si="10"/>
        <v>3.850596842510589E-4</v>
      </c>
      <c r="H37" s="32">
        <f t="shared" si="10"/>
        <v>0.2098575279168271</v>
      </c>
      <c r="I37" s="32">
        <f t="shared" si="10"/>
        <v>0</v>
      </c>
      <c r="J37" s="188">
        <f t="shared" si="10"/>
        <v>0</v>
      </c>
      <c r="K37" s="189">
        <f t="shared" si="3"/>
        <v>1</v>
      </c>
    </row>
    <row r="38" spans="1:11" ht="15" customHeight="1" x14ac:dyDescent="0.15">
      <c r="A38" s="9" t="s">
        <v>70</v>
      </c>
      <c r="B38" s="16">
        <f t="shared" ref="B38:J38" si="11">IFERROR(B14/$K14,"..")</f>
        <v>0</v>
      </c>
      <c r="C38" s="32">
        <f t="shared" si="11"/>
        <v>0</v>
      </c>
      <c r="D38" s="32">
        <f t="shared" si="11"/>
        <v>0</v>
      </c>
      <c r="E38" s="32">
        <f t="shared" si="11"/>
        <v>1</v>
      </c>
      <c r="F38" s="32">
        <f t="shared" si="11"/>
        <v>0</v>
      </c>
      <c r="G38" s="32">
        <f t="shared" si="11"/>
        <v>0</v>
      </c>
      <c r="H38" s="32">
        <f t="shared" si="11"/>
        <v>0</v>
      </c>
      <c r="I38" s="32">
        <f t="shared" si="11"/>
        <v>0</v>
      </c>
      <c r="J38" s="188">
        <f t="shared" si="11"/>
        <v>0</v>
      </c>
      <c r="K38" s="189">
        <f t="shared" si="3"/>
        <v>1</v>
      </c>
    </row>
    <row r="39" spans="1:11" ht="15" customHeight="1" x14ac:dyDescent="0.15">
      <c r="A39" s="9" t="s">
        <v>49</v>
      </c>
      <c r="B39" s="32">
        <f t="shared" ref="B39:J39" si="12">IFERROR(B15/$K15,"..")</f>
        <v>0</v>
      </c>
      <c r="C39" s="32">
        <f t="shared" si="12"/>
        <v>0</v>
      </c>
      <c r="D39" s="32">
        <f t="shared" si="12"/>
        <v>0.76338561384532178</v>
      </c>
      <c r="E39" s="32">
        <f t="shared" si="12"/>
        <v>0.14602487831260141</v>
      </c>
      <c r="F39" s="32">
        <f t="shared" si="12"/>
        <v>0</v>
      </c>
      <c r="G39" s="32">
        <f t="shared" si="12"/>
        <v>9.0319091400757168E-2</v>
      </c>
      <c r="H39" s="32">
        <f t="shared" si="12"/>
        <v>0</v>
      </c>
      <c r="I39" s="32">
        <f t="shared" si="12"/>
        <v>0</v>
      </c>
      <c r="J39" s="188">
        <f t="shared" si="12"/>
        <v>2.7041644131963225E-4</v>
      </c>
      <c r="K39" s="189">
        <f t="shared" si="3"/>
        <v>1</v>
      </c>
    </row>
    <row r="40" spans="1:11" ht="15" customHeight="1" x14ac:dyDescent="0.15">
      <c r="A40" s="9" t="s">
        <v>71</v>
      </c>
      <c r="B40" s="32">
        <f t="shared" ref="B40:J41" si="13">IFERROR(B16/$K16,"..")</f>
        <v>0</v>
      </c>
      <c r="C40" s="32">
        <f t="shared" si="13"/>
        <v>0</v>
      </c>
      <c r="D40" s="32">
        <f t="shared" si="13"/>
        <v>0</v>
      </c>
      <c r="E40" s="32">
        <f t="shared" si="13"/>
        <v>0.98355754857997013</v>
      </c>
      <c r="F40" s="32">
        <f t="shared" si="13"/>
        <v>0</v>
      </c>
      <c r="G40" s="32">
        <f t="shared" si="13"/>
        <v>0</v>
      </c>
      <c r="H40" s="32">
        <f t="shared" si="13"/>
        <v>0</v>
      </c>
      <c r="I40" s="32">
        <f t="shared" si="13"/>
        <v>1.6442451420029897E-2</v>
      </c>
      <c r="J40" s="188">
        <f t="shared" si="13"/>
        <v>0</v>
      </c>
      <c r="K40" s="189">
        <f t="shared" si="3"/>
        <v>1</v>
      </c>
    </row>
    <row r="41" spans="1:11" ht="15" customHeight="1" x14ac:dyDescent="0.15">
      <c r="A41" s="9" t="s">
        <v>127</v>
      </c>
      <c r="B41" s="32">
        <f t="shared" si="13"/>
        <v>0</v>
      </c>
      <c r="C41" s="32">
        <f t="shared" si="13"/>
        <v>4.9618320610687022E-2</v>
      </c>
      <c r="D41" s="32">
        <f t="shared" si="13"/>
        <v>0.20992366412213739</v>
      </c>
      <c r="E41" s="32">
        <f t="shared" si="13"/>
        <v>0.52290076335877866</v>
      </c>
      <c r="F41" s="32">
        <f t="shared" si="13"/>
        <v>4.5801526717557252E-2</v>
      </c>
      <c r="G41" s="32">
        <f t="shared" si="13"/>
        <v>4.5801526717557252E-2</v>
      </c>
      <c r="H41" s="32">
        <f t="shared" si="13"/>
        <v>0.10687022900763359</v>
      </c>
      <c r="I41" s="32">
        <f t="shared" si="13"/>
        <v>1.1450381679389313E-2</v>
      </c>
      <c r="J41" s="188">
        <f t="shared" si="13"/>
        <v>7.6335877862595417E-3</v>
      </c>
      <c r="K41" s="189">
        <f t="shared" si="3"/>
        <v>1</v>
      </c>
    </row>
    <row r="42" spans="1:11" ht="15" customHeight="1" x14ac:dyDescent="0.15">
      <c r="A42" s="9" t="s">
        <v>73</v>
      </c>
      <c r="B42" s="32">
        <f t="shared" ref="B42:J42" si="14">IFERROR(B18/$K18,"..")</f>
        <v>3.0487804878048782E-3</v>
      </c>
      <c r="C42" s="32">
        <f t="shared" si="14"/>
        <v>0.19664634146341464</v>
      </c>
      <c r="D42" s="32">
        <f t="shared" si="14"/>
        <v>0.51219512195121952</v>
      </c>
      <c r="E42" s="32">
        <f t="shared" si="14"/>
        <v>0.15853658536585366</v>
      </c>
      <c r="F42" s="32">
        <f t="shared" si="14"/>
        <v>1.524390243902439E-2</v>
      </c>
      <c r="G42" s="32">
        <f t="shared" si="14"/>
        <v>0.11128048780487805</v>
      </c>
      <c r="H42" s="32">
        <f t="shared" si="14"/>
        <v>3.0487804878048782E-3</v>
      </c>
      <c r="I42" s="32">
        <f t="shared" si="14"/>
        <v>0</v>
      </c>
      <c r="J42" s="188">
        <f t="shared" si="14"/>
        <v>0</v>
      </c>
      <c r="K42" s="189">
        <f t="shared" si="3"/>
        <v>1</v>
      </c>
    </row>
    <row r="43" spans="1:11" ht="15" customHeight="1" x14ac:dyDescent="0.15">
      <c r="A43" s="9" t="s">
        <v>52</v>
      </c>
      <c r="B43" s="16">
        <f t="shared" ref="B43:J43" si="15">IFERROR(B19/$K19,"..")</f>
        <v>0</v>
      </c>
      <c r="C43" s="32">
        <f t="shared" si="15"/>
        <v>2.843601895734597E-2</v>
      </c>
      <c r="D43" s="32">
        <f t="shared" si="15"/>
        <v>0.5866245392311743</v>
      </c>
      <c r="E43" s="32">
        <f t="shared" si="15"/>
        <v>0.32438125329120587</v>
      </c>
      <c r="F43" s="32">
        <f t="shared" si="15"/>
        <v>5.2659294365455498E-4</v>
      </c>
      <c r="G43" s="32">
        <f t="shared" si="15"/>
        <v>5.9505002632964717E-2</v>
      </c>
      <c r="H43" s="32">
        <f t="shared" si="15"/>
        <v>5.2659294365455498E-4</v>
      </c>
      <c r="I43" s="32">
        <f t="shared" si="15"/>
        <v>0</v>
      </c>
      <c r="J43" s="188">
        <f t="shared" si="15"/>
        <v>0</v>
      </c>
      <c r="K43" s="189">
        <f t="shared" si="3"/>
        <v>1</v>
      </c>
    </row>
    <row r="44" spans="1:11" ht="15" customHeight="1" x14ac:dyDescent="0.15">
      <c r="A44" s="9" t="s">
        <v>74</v>
      </c>
      <c r="B44" s="16">
        <f t="shared" ref="B44:J44" si="16">IFERROR(B20/$K20,"..")</f>
        <v>0</v>
      </c>
      <c r="C44" s="32">
        <f t="shared" si="16"/>
        <v>0</v>
      </c>
      <c r="D44" s="32">
        <f t="shared" si="16"/>
        <v>0</v>
      </c>
      <c r="E44" s="32">
        <f t="shared" si="16"/>
        <v>0.75637393767705385</v>
      </c>
      <c r="F44" s="32">
        <f t="shared" si="16"/>
        <v>0.22379603399433429</v>
      </c>
      <c r="G44" s="32">
        <f t="shared" si="16"/>
        <v>1.9830028328611898E-2</v>
      </c>
      <c r="H44" s="32">
        <f t="shared" si="16"/>
        <v>0</v>
      </c>
      <c r="I44" s="32">
        <f t="shared" si="16"/>
        <v>0</v>
      </c>
      <c r="J44" s="188">
        <f t="shared" si="16"/>
        <v>0</v>
      </c>
      <c r="K44" s="189">
        <f t="shared" si="3"/>
        <v>1</v>
      </c>
    </row>
    <row r="45" spans="1:11" ht="15" customHeight="1" x14ac:dyDescent="0.15">
      <c r="A45" s="9" t="s">
        <v>53</v>
      </c>
      <c r="B45" s="16">
        <f t="shared" ref="B45:J45" si="17">IFERROR(B21/$K21,"..")</f>
        <v>0</v>
      </c>
      <c r="C45" s="32">
        <f t="shared" si="17"/>
        <v>0</v>
      </c>
      <c r="D45" s="32">
        <f t="shared" si="17"/>
        <v>0</v>
      </c>
      <c r="E45" s="32">
        <f t="shared" si="17"/>
        <v>0</v>
      </c>
      <c r="F45" s="32">
        <f t="shared" si="17"/>
        <v>0</v>
      </c>
      <c r="G45" s="32">
        <f t="shared" si="17"/>
        <v>1.2454592631032694E-2</v>
      </c>
      <c r="H45" s="32">
        <f t="shared" si="17"/>
        <v>0.98754540736896734</v>
      </c>
      <c r="I45" s="32">
        <f t="shared" si="17"/>
        <v>0</v>
      </c>
      <c r="J45" s="188">
        <f t="shared" si="17"/>
        <v>0</v>
      </c>
      <c r="K45" s="189">
        <f t="shared" si="3"/>
        <v>1</v>
      </c>
    </row>
    <row r="46" spans="1:11" ht="15" customHeight="1" x14ac:dyDescent="0.15">
      <c r="A46" s="9" t="s">
        <v>56</v>
      </c>
      <c r="B46" s="16">
        <f t="shared" ref="B46:J46" si="18">IFERROR(B22/$K22,"..")</f>
        <v>0</v>
      </c>
      <c r="C46" s="32">
        <f t="shared" si="18"/>
        <v>0</v>
      </c>
      <c r="D46" s="32">
        <f t="shared" si="18"/>
        <v>0</v>
      </c>
      <c r="E46" s="32">
        <f t="shared" si="18"/>
        <v>2.1489971346704871E-3</v>
      </c>
      <c r="F46" s="32">
        <f t="shared" si="18"/>
        <v>0.11891117478510028</v>
      </c>
      <c r="G46" s="32">
        <f t="shared" si="18"/>
        <v>0.78366762177650429</v>
      </c>
      <c r="H46" s="32">
        <f t="shared" si="18"/>
        <v>2.1489971346704871E-3</v>
      </c>
      <c r="I46" s="32">
        <f t="shared" si="18"/>
        <v>5.0143266475644703E-3</v>
      </c>
      <c r="J46" s="188">
        <f t="shared" si="18"/>
        <v>8.8108882521489976E-2</v>
      </c>
      <c r="K46" s="189">
        <f t="shared" si="3"/>
        <v>1</v>
      </c>
    </row>
    <row r="47" spans="1:11" ht="15" customHeight="1" x14ac:dyDescent="0.15">
      <c r="A47" s="9" t="s">
        <v>47</v>
      </c>
      <c r="B47" s="16">
        <f t="shared" ref="B47:J47" si="19">IFERROR(B23/$K23,"..")</f>
        <v>0</v>
      </c>
      <c r="C47" s="32">
        <f t="shared" si="19"/>
        <v>0</v>
      </c>
      <c r="D47" s="32">
        <f t="shared" si="19"/>
        <v>2.7777777777777779E-3</v>
      </c>
      <c r="E47" s="32">
        <f t="shared" si="19"/>
        <v>0.99722222222222223</v>
      </c>
      <c r="F47" s="32">
        <f t="shared" si="19"/>
        <v>0</v>
      </c>
      <c r="G47" s="32">
        <f t="shared" si="19"/>
        <v>0</v>
      </c>
      <c r="H47" s="32">
        <f t="shared" si="19"/>
        <v>0</v>
      </c>
      <c r="I47" s="32">
        <f t="shared" si="19"/>
        <v>0</v>
      </c>
      <c r="J47" s="188">
        <f t="shared" si="19"/>
        <v>0</v>
      </c>
      <c r="K47" s="189">
        <f t="shared" si="3"/>
        <v>1</v>
      </c>
    </row>
    <row r="48" spans="1:11" ht="15" customHeight="1" x14ac:dyDescent="0.15">
      <c r="A48" s="9" t="s">
        <v>75</v>
      </c>
      <c r="B48" s="16">
        <f t="shared" ref="B48:J48" si="20">IFERROR(B24/$K24,"..")</f>
        <v>0</v>
      </c>
      <c r="C48" s="32">
        <f t="shared" si="20"/>
        <v>0</v>
      </c>
      <c r="D48" s="32">
        <f t="shared" si="20"/>
        <v>0</v>
      </c>
      <c r="E48" s="32">
        <f t="shared" si="20"/>
        <v>0.73612063056888277</v>
      </c>
      <c r="F48" s="32">
        <f t="shared" si="20"/>
        <v>9.1158327621658666E-2</v>
      </c>
      <c r="G48" s="32">
        <f t="shared" si="20"/>
        <v>0.17272104180945852</v>
      </c>
      <c r="H48" s="32">
        <f t="shared" si="20"/>
        <v>0</v>
      </c>
      <c r="I48" s="32">
        <f t="shared" si="20"/>
        <v>0</v>
      </c>
      <c r="J48" s="188">
        <f t="shared" si="20"/>
        <v>0</v>
      </c>
      <c r="K48" s="189">
        <f t="shared" si="3"/>
        <v>1</v>
      </c>
    </row>
    <row r="49" spans="1:11" ht="15" customHeight="1" x14ac:dyDescent="0.15">
      <c r="A49" s="180" t="s">
        <v>46</v>
      </c>
      <c r="B49" s="68">
        <f t="shared" ref="B49:J49" si="21">IFERROR(B25/$K25,"..")</f>
        <v>0</v>
      </c>
      <c r="C49" s="186">
        <f t="shared" si="21"/>
        <v>0</v>
      </c>
      <c r="D49" s="186">
        <f t="shared" si="21"/>
        <v>4.9103854652590229E-4</v>
      </c>
      <c r="E49" s="186">
        <f t="shared" si="21"/>
        <v>0.92020623618954089</v>
      </c>
      <c r="F49" s="186">
        <f t="shared" si="21"/>
        <v>8.1839757754317052E-4</v>
      </c>
      <c r="G49" s="186">
        <f t="shared" si="21"/>
        <v>1.8004746705949752E-2</v>
      </c>
      <c r="H49" s="186">
        <f t="shared" si="21"/>
        <v>2.217857435141992E-2</v>
      </c>
      <c r="I49" s="186">
        <f t="shared" si="21"/>
        <v>3.16719862509207E-2</v>
      </c>
      <c r="J49" s="190">
        <f t="shared" si="21"/>
        <v>6.6290203780996811E-3</v>
      </c>
      <c r="K49" s="191">
        <f t="shared" si="3"/>
        <v>1</v>
      </c>
    </row>
    <row r="50" spans="1:11" ht="15" customHeight="1" x14ac:dyDescent="0.15">
      <c r="A50" s="182" t="s">
        <v>58</v>
      </c>
      <c r="B50" s="187">
        <f t="shared" ref="B50:J50" si="22">B26/$K26</f>
        <v>5.6141926790927467E-5</v>
      </c>
      <c r="C50" s="187">
        <f t="shared" si="22"/>
        <v>6.7651021783067594E-3</v>
      </c>
      <c r="D50" s="187">
        <f t="shared" si="22"/>
        <v>0.23627329889961823</v>
      </c>
      <c r="E50" s="187">
        <f t="shared" si="22"/>
        <v>0.53399393667190653</v>
      </c>
      <c r="F50" s="187">
        <f t="shared" si="22"/>
        <v>4.070289692342241E-2</v>
      </c>
      <c r="G50" s="187">
        <f t="shared" si="22"/>
        <v>6.6135189759712554E-2</v>
      </c>
      <c r="H50" s="187">
        <f t="shared" si="22"/>
        <v>9.8108017067145739E-2</v>
      </c>
      <c r="I50" s="187">
        <f t="shared" si="22"/>
        <v>1.2070514260049405E-2</v>
      </c>
      <c r="J50" s="192">
        <f t="shared" si="22"/>
        <v>5.8949023130473836E-3</v>
      </c>
      <c r="K50" s="193">
        <f t="shared" si="3"/>
        <v>1</v>
      </c>
    </row>
    <row r="51" spans="1:11" ht="15" customHeight="1" x14ac:dyDescent="0.15"/>
    <row r="52" spans="1:11" ht="15" customHeight="1" x14ac:dyDescent="0.15">
      <c r="A52" s="83" t="s">
        <v>167</v>
      </c>
    </row>
    <row r="53" spans="1:11" ht="29.75" customHeight="1" x14ac:dyDescent="0.15">
      <c r="A53" s="84" t="s">
        <v>63</v>
      </c>
      <c r="B53" s="44" t="s">
        <v>109</v>
      </c>
      <c r="C53" s="44" t="s">
        <v>119</v>
      </c>
      <c r="D53" s="44" t="s">
        <v>120</v>
      </c>
      <c r="E53" s="44" t="s">
        <v>121</v>
      </c>
      <c r="F53" s="44" t="s">
        <v>122</v>
      </c>
      <c r="G53" s="44" t="s">
        <v>123</v>
      </c>
      <c r="H53" s="44" t="s">
        <v>124</v>
      </c>
      <c r="I53" s="44" t="s">
        <v>125</v>
      </c>
      <c r="J53" s="166" t="s">
        <v>126</v>
      </c>
      <c r="K53" s="171" t="s">
        <v>88</v>
      </c>
    </row>
    <row r="54" spans="1:11" ht="15" customHeight="1" x14ac:dyDescent="0.15">
      <c r="A54" s="9" t="s">
        <v>65</v>
      </c>
      <c r="B54" s="32">
        <f t="shared" ref="B54:K54" si="23">IFERROR(B6/B$26,"..")</f>
        <v>0</v>
      </c>
      <c r="C54" s="32">
        <f t="shared" si="23"/>
        <v>0</v>
      </c>
      <c r="D54" s="32">
        <f t="shared" si="23"/>
        <v>0</v>
      </c>
      <c r="E54" s="32">
        <f t="shared" si="23"/>
        <v>0</v>
      </c>
      <c r="F54" s="32">
        <f t="shared" si="23"/>
        <v>0</v>
      </c>
      <c r="G54" s="32">
        <f t="shared" si="23"/>
        <v>8.6587436332767401E-2</v>
      </c>
      <c r="H54" s="32">
        <f t="shared" si="23"/>
        <v>9.7281831187410583E-3</v>
      </c>
      <c r="I54" s="32">
        <f t="shared" si="23"/>
        <v>0</v>
      </c>
      <c r="J54" s="188">
        <f t="shared" si="23"/>
        <v>0</v>
      </c>
      <c r="K54" s="189">
        <f t="shared" si="23"/>
        <v>6.6808892881203685E-3</v>
      </c>
    </row>
    <row r="55" spans="1:11" ht="15" customHeight="1" x14ac:dyDescent="0.15">
      <c r="A55" s="9" t="s">
        <v>66</v>
      </c>
      <c r="B55" s="32">
        <f t="shared" ref="B55:K55" si="24">IFERROR(B7/B$26,"..")</f>
        <v>0</v>
      </c>
      <c r="C55" s="32">
        <f t="shared" si="24"/>
        <v>0</v>
      </c>
      <c r="D55" s="32">
        <f t="shared" si="24"/>
        <v>0</v>
      </c>
      <c r="E55" s="32">
        <f t="shared" si="24"/>
        <v>0</v>
      </c>
      <c r="F55" s="32">
        <f t="shared" si="24"/>
        <v>0.19793103448275862</v>
      </c>
      <c r="G55" s="32">
        <f t="shared" si="24"/>
        <v>0</v>
      </c>
      <c r="H55" s="32">
        <f t="shared" si="24"/>
        <v>0</v>
      </c>
      <c r="I55" s="32">
        <f t="shared" si="24"/>
        <v>0</v>
      </c>
      <c r="J55" s="188">
        <f t="shared" si="24"/>
        <v>0</v>
      </c>
      <c r="K55" s="189">
        <f t="shared" si="24"/>
        <v>8.0563664944980906E-3</v>
      </c>
    </row>
    <row r="56" spans="1:11" ht="15" customHeight="1" x14ac:dyDescent="0.15">
      <c r="A56" s="9" t="s">
        <v>67</v>
      </c>
      <c r="B56" s="32">
        <f t="shared" ref="B56:K56" si="25">IFERROR(B8/B$26,"..")</f>
        <v>0</v>
      </c>
      <c r="C56" s="32">
        <f t="shared" si="25"/>
        <v>0</v>
      </c>
      <c r="D56" s="32">
        <f t="shared" si="25"/>
        <v>0</v>
      </c>
      <c r="E56" s="32">
        <f t="shared" si="25"/>
        <v>0</v>
      </c>
      <c r="F56" s="32">
        <f t="shared" si="25"/>
        <v>2.9655172413793104E-2</v>
      </c>
      <c r="G56" s="32">
        <f t="shared" si="25"/>
        <v>0</v>
      </c>
      <c r="H56" s="32">
        <f t="shared" si="25"/>
        <v>0</v>
      </c>
      <c r="I56" s="32">
        <f t="shared" si="25"/>
        <v>0</v>
      </c>
      <c r="J56" s="188">
        <f t="shared" si="25"/>
        <v>0</v>
      </c>
      <c r="K56" s="189">
        <f t="shared" si="25"/>
        <v>1.2070514260049405E-3</v>
      </c>
    </row>
    <row r="57" spans="1:11" ht="15" customHeight="1" x14ac:dyDescent="0.15">
      <c r="A57" s="9" t="s">
        <v>55</v>
      </c>
      <c r="B57" s="32">
        <f t="shared" ref="B57:K57" si="26">IFERROR(B9/B$26,"..")</f>
        <v>0</v>
      </c>
      <c r="C57" s="32">
        <f t="shared" si="26"/>
        <v>0.18672199170124482</v>
      </c>
      <c r="D57" s="32">
        <f t="shared" si="26"/>
        <v>1.6633004633479862E-3</v>
      </c>
      <c r="E57" s="32">
        <f t="shared" si="26"/>
        <v>1.0513588813541503E-4</v>
      </c>
      <c r="F57" s="32">
        <f t="shared" si="26"/>
        <v>0.47586206896551725</v>
      </c>
      <c r="G57" s="32">
        <f t="shared" si="26"/>
        <v>0</v>
      </c>
      <c r="H57" s="32">
        <f t="shared" si="26"/>
        <v>0</v>
      </c>
      <c r="I57" s="32">
        <f t="shared" si="26"/>
        <v>0</v>
      </c>
      <c r="J57" s="188">
        <f t="shared" si="26"/>
        <v>0</v>
      </c>
      <c r="K57" s="189">
        <f t="shared" si="26"/>
        <v>2.1081293509993264E-2</v>
      </c>
    </row>
    <row r="58" spans="1:11" ht="15" customHeight="1" x14ac:dyDescent="0.15">
      <c r="A58" s="9" t="s">
        <v>51</v>
      </c>
      <c r="B58" s="32">
        <f t="shared" ref="B58:K58" si="27">IFERROR(B10/B$26,"..")</f>
        <v>0</v>
      </c>
      <c r="C58" s="32">
        <f t="shared" si="27"/>
        <v>0</v>
      </c>
      <c r="D58" s="32">
        <f t="shared" si="27"/>
        <v>0.30462159914458831</v>
      </c>
      <c r="E58" s="32">
        <f t="shared" si="27"/>
        <v>0</v>
      </c>
      <c r="F58" s="32">
        <f t="shared" si="27"/>
        <v>0</v>
      </c>
      <c r="G58" s="32">
        <f t="shared" si="27"/>
        <v>0</v>
      </c>
      <c r="H58" s="32">
        <f t="shared" si="27"/>
        <v>5.7224606580829761E-4</v>
      </c>
      <c r="I58" s="32">
        <f t="shared" si="27"/>
        <v>0</v>
      </c>
      <c r="J58" s="188">
        <f t="shared" si="27"/>
        <v>0</v>
      </c>
      <c r="K58" s="189">
        <f t="shared" si="27"/>
        <v>7.2030092072759941E-2</v>
      </c>
    </row>
    <row r="59" spans="1:11" ht="15" customHeight="1" x14ac:dyDescent="0.15">
      <c r="A59" s="9" t="s">
        <v>68</v>
      </c>
      <c r="B59" s="32">
        <f t="shared" ref="B59:K59" si="28">IFERROR(B11/B$26,"..")</f>
        <v>0</v>
      </c>
      <c r="C59" s="32">
        <f t="shared" si="28"/>
        <v>0</v>
      </c>
      <c r="D59" s="32">
        <f t="shared" si="28"/>
        <v>0</v>
      </c>
      <c r="E59" s="32">
        <f t="shared" si="28"/>
        <v>2.1027177627083005E-4</v>
      </c>
      <c r="F59" s="32">
        <f t="shared" si="28"/>
        <v>1.3793103448275861E-3</v>
      </c>
      <c r="G59" s="32">
        <f t="shared" si="28"/>
        <v>5.5178268251273345E-3</v>
      </c>
      <c r="H59" s="32">
        <f t="shared" si="28"/>
        <v>0</v>
      </c>
      <c r="I59" s="32">
        <f t="shared" si="28"/>
        <v>0</v>
      </c>
      <c r="J59" s="188">
        <f t="shared" si="28"/>
        <v>1.4285714285714285E-2</v>
      </c>
      <c r="K59" s="189">
        <f t="shared" si="28"/>
        <v>6.1756119470020212E-4</v>
      </c>
    </row>
    <row r="60" spans="1:11" ht="15" customHeight="1" x14ac:dyDescent="0.15">
      <c r="A60" s="9" t="s">
        <v>69</v>
      </c>
      <c r="B60" s="32">
        <f t="shared" ref="B60:K60" si="29">IFERROR(B12/B$26,"..")</f>
        <v>0</v>
      </c>
      <c r="C60" s="32">
        <f t="shared" si="29"/>
        <v>0</v>
      </c>
      <c r="D60" s="32">
        <f t="shared" si="29"/>
        <v>0</v>
      </c>
      <c r="E60" s="32">
        <f t="shared" si="29"/>
        <v>0</v>
      </c>
      <c r="F60" s="32">
        <f t="shared" si="29"/>
        <v>0</v>
      </c>
      <c r="G60" s="32">
        <f t="shared" si="29"/>
        <v>3.8200339558573855E-3</v>
      </c>
      <c r="H60" s="32">
        <f t="shared" si="29"/>
        <v>0.20200286123032904</v>
      </c>
      <c r="I60" s="32">
        <f t="shared" si="29"/>
        <v>5.1162790697674418E-2</v>
      </c>
      <c r="J60" s="188">
        <f t="shared" si="29"/>
        <v>0</v>
      </c>
      <c r="K60" s="189">
        <f t="shared" si="29"/>
        <v>2.0688300022456772E-2</v>
      </c>
    </row>
    <row r="61" spans="1:11" ht="15" customHeight="1" x14ac:dyDescent="0.15">
      <c r="A61" s="9" t="s">
        <v>50</v>
      </c>
      <c r="B61" s="32">
        <f t="shared" ref="B61:K61" si="30">IFERROR(B13/B$26,"..")</f>
        <v>0</v>
      </c>
      <c r="C61" s="32">
        <f t="shared" si="30"/>
        <v>0</v>
      </c>
      <c r="D61" s="32">
        <f t="shared" si="30"/>
        <v>0.17761672805037423</v>
      </c>
      <c r="E61" s="32">
        <f t="shared" si="30"/>
        <v>2.833412185249435E-2</v>
      </c>
      <c r="F61" s="32">
        <f t="shared" si="30"/>
        <v>1.1724137931034483E-2</v>
      </c>
      <c r="G61" s="32">
        <f t="shared" si="30"/>
        <v>4.2444821731748726E-4</v>
      </c>
      <c r="H61" s="32">
        <f t="shared" si="30"/>
        <v>0.15593705293276108</v>
      </c>
      <c r="I61" s="32">
        <f t="shared" si="30"/>
        <v>0</v>
      </c>
      <c r="J61" s="188">
        <f t="shared" si="30"/>
        <v>0</v>
      </c>
      <c r="K61" s="189">
        <f t="shared" si="30"/>
        <v>7.2900291938019307E-2</v>
      </c>
    </row>
    <row r="62" spans="1:11" ht="15" customHeight="1" x14ac:dyDescent="0.15">
      <c r="A62" s="9" t="s">
        <v>70</v>
      </c>
      <c r="B62" s="32">
        <f t="shared" ref="B62:J62" si="31">IFERROR(B14/B$26,"..")</f>
        <v>0</v>
      </c>
      <c r="C62" s="32">
        <f t="shared" si="31"/>
        <v>0</v>
      </c>
      <c r="D62" s="32">
        <f t="shared" si="31"/>
        <v>0</v>
      </c>
      <c r="E62" s="32">
        <f t="shared" si="31"/>
        <v>1.287914629658834E-2</v>
      </c>
      <c r="F62" s="32">
        <f t="shared" si="31"/>
        <v>0</v>
      </c>
      <c r="G62" s="32">
        <f t="shared" si="31"/>
        <v>0</v>
      </c>
      <c r="H62" s="32">
        <f t="shared" si="31"/>
        <v>0</v>
      </c>
      <c r="I62" s="32">
        <f t="shared" si="31"/>
        <v>0</v>
      </c>
      <c r="J62" s="188">
        <f t="shared" si="31"/>
        <v>0</v>
      </c>
      <c r="K62" s="189">
        <f t="shared" ref="K62" si="32">IFERROR(K14/K$26,"..")</f>
        <v>6.8773860318886142E-3</v>
      </c>
    </row>
    <row r="63" spans="1:11" ht="15" customHeight="1" x14ac:dyDescent="0.15">
      <c r="A63" s="9" t="s">
        <v>49</v>
      </c>
      <c r="B63" s="32">
        <f t="shared" ref="B63:K63" si="33">IFERROR(B15/B$26,"..")</f>
        <v>0</v>
      </c>
      <c r="C63" s="32">
        <f t="shared" si="33"/>
        <v>0</v>
      </c>
      <c r="D63" s="32">
        <f t="shared" si="33"/>
        <v>0.3353926577165261</v>
      </c>
      <c r="E63" s="32">
        <f t="shared" si="33"/>
        <v>2.8386689796562056E-2</v>
      </c>
      <c r="F63" s="32">
        <f t="shared" si="33"/>
        <v>0</v>
      </c>
      <c r="G63" s="32">
        <f t="shared" si="33"/>
        <v>0.14176570458404075</v>
      </c>
      <c r="H63" s="32">
        <f t="shared" si="33"/>
        <v>0</v>
      </c>
      <c r="I63" s="32">
        <f t="shared" si="33"/>
        <v>0</v>
      </c>
      <c r="J63" s="188">
        <f t="shared" si="33"/>
        <v>4.7619047619047623E-3</v>
      </c>
      <c r="K63" s="189">
        <f t="shared" si="33"/>
        <v>0.10380642263642488</v>
      </c>
    </row>
    <row r="64" spans="1:11" ht="15" customHeight="1" x14ac:dyDescent="0.15">
      <c r="A64" s="9" t="s">
        <v>71</v>
      </c>
      <c r="B64" s="32">
        <f t="shared" ref="B64:K64" si="34">IFERROR(B16/B$26,"..")</f>
        <v>0</v>
      </c>
      <c r="C64" s="32">
        <f t="shared" si="34"/>
        <v>0</v>
      </c>
      <c r="D64" s="32">
        <f t="shared" si="34"/>
        <v>0</v>
      </c>
      <c r="E64" s="32">
        <f t="shared" si="34"/>
        <v>3.4589707196551543E-2</v>
      </c>
      <c r="F64" s="32">
        <f t="shared" si="34"/>
        <v>0</v>
      </c>
      <c r="G64" s="32">
        <f t="shared" si="34"/>
        <v>0</v>
      </c>
      <c r="H64" s="32">
        <f t="shared" si="34"/>
        <v>0</v>
      </c>
      <c r="I64" s="32">
        <f t="shared" si="34"/>
        <v>2.5581395348837209E-2</v>
      </c>
      <c r="J64" s="188">
        <f t="shared" si="34"/>
        <v>0</v>
      </c>
      <c r="K64" s="189">
        <f t="shared" si="34"/>
        <v>1.8779474511565235E-2</v>
      </c>
    </row>
    <row r="65" spans="1:11" ht="15" customHeight="1" x14ac:dyDescent="0.15">
      <c r="A65" s="9" t="s">
        <v>127</v>
      </c>
      <c r="B65" s="32">
        <f t="shared" ref="B65:K65" si="35">IFERROR(B17/B$26,"..")</f>
        <v>0</v>
      </c>
      <c r="C65" s="32">
        <f t="shared" si="35"/>
        <v>5.3941908713692949E-2</v>
      </c>
      <c r="D65" s="32">
        <f t="shared" si="35"/>
        <v>6.5343946774385174E-3</v>
      </c>
      <c r="E65" s="32">
        <f t="shared" si="35"/>
        <v>7.2018083372759291E-3</v>
      </c>
      <c r="F65" s="32">
        <f t="shared" si="35"/>
        <v>8.2758620689655175E-3</v>
      </c>
      <c r="G65" s="32">
        <f t="shared" si="35"/>
        <v>5.0933786078098476E-3</v>
      </c>
      <c r="H65" s="32">
        <f t="shared" si="35"/>
        <v>8.0114449213161652E-3</v>
      </c>
      <c r="I65" s="32">
        <f t="shared" si="35"/>
        <v>6.9767441860465115E-3</v>
      </c>
      <c r="J65" s="188">
        <f t="shared" si="35"/>
        <v>9.5238095238095247E-3</v>
      </c>
      <c r="K65" s="189">
        <f t="shared" si="35"/>
        <v>7.3545924096114976E-3</v>
      </c>
    </row>
    <row r="66" spans="1:11" ht="15" customHeight="1" x14ac:dyDescent="0.15">
      <c r="A66" s="9" t="s">
        <v>73</v>
      </c>
      <c r="B66" s="32">
        <f>IFERROR(B18/B$26,"..")</f>
        <v>1</v>
      </c>
      <c r="C66" s="32">
        <f t="shared" ref="C66:K66" si="36">IFERROR(C18/C$26,"..")</f>
        <v>0.53526970954356845</v>
      </c>
      <c r="D66" s="32">
        <f t="shared" si="36"/>
        <v>3.9919211120351669E-2</v>
      </c>
      <c r="E66" s="32">
        <f t="shared" si="36"/>
        <v>5.4670661830415815E-3</v>
      </c>
      <c r="F66" s="32">
        <f t="shared" si="36"/>
        <v>6.8965517241379309E-3</v>
      </c>
      <c r="G66" s="32">
        <f t="shared" si="36"/>
        <v>3.0984719864176571E-2</v>
      </c>
      <c r="H66" s="32">
        <f t="shared" si="36"/>
        <v>5.7224606580829761E-4</v>
      </c>
      <c r="I66" s="32">
        <f t="shared" si="36"/>
        <v>0</v>
      </c>
      <c r="J66" s="188">
        <f t="shared" si="36"/>
        <v>0</v>
      </c>
      <c r="K66" s="189">
        <f t="shared" si="36"/>
        <v>1.841455198742421E-2</v>
      </c>
    </row>
    <row r="67" spans="1:11" ht="15" customHeight="1" x14ac:dyDescent="0.15">
      <c r="A67" s="9" t="s">
        <v>52</v>
      </c>
      <c r="B67" s="32">
        <f t="shared" ref="B67:K67" si="37">IFERROR(B19/B$26,"..")</f>
        <v>0</v>
      </c>
      <c r="C67" s="32">
        <f t="shared" si="37"/>
        <v>0.22406639004149378</v>
      </c>
      <c r="D67" s="32">
        <f t="shared" si="37"/>
        <v>0.13235119401211834</v>
      </c>
      <c r="E67" s="32">
        <f t="shared" si="37"/>
        <v>3.2381853545707828E-2</v>
      </c>
      <c r="F67" s="32">
        <f t="shared" si="37"/>
        <v>6.8965517241379305E-4</v>
      </c>
      <c r="G67" s="32">
        <f t="shared" si="37"/>
        <v>4.7962648556876063E-2</v>
      </c>
      <c r="H67" s="32">
        <f t="shared" si="37"/>
        <v>2.861230329041488E-4</v>
      </c>
      <c r="I67" s="32">
        <f t="shared" si="37"/>
        <v>0</v>
      </c>
      <c r="J67" s="188">
        <f t="shared" si="37"/>
        <v>0</v>
      </c>
      <c r="K67" s="189">
        <f t="shared" si="37"/>
        <v>5.3306759487985626E-2</v>
      </c>
    </row>
    <row r="68" spans="1:11" ht="15" customHeight="1" x14ac:dyDescent="0.15">
      <c r="A68" s="9" t="s">
        <v>74</v>
      </c>
      <c r="B68" s="32">
        <f t="shared" ref="B68:K68" si="38">IFERROR(B20/B$26,"..")</f>
        <v>0</v>
      </c>
      <c r="C68" s="32">
        <f t="shared" si="38"/>
        <v>0</v>
      </c>
      <c r="D68" s="32">
        <f t="shared" si="38"/>
        <v>0</v>
      </c>
      <c r="E68" s="32">
        <f t="shared" si="38"/>
        <v>1.4035641066077905E-2</v>
      </c>
      <c r="F68" s="32">
        <f t="shared" si="38"/>
        <v>5.4482758620689659E-2</v>
      </c>
      <c r="G68" s="32">
        <f t="shared" si="38"/>
        <v>2.9711375212224107E-3</v>
      </c>
      <c r="H68" s="32">
        <f t="shared" si="38"/>
        <v>0</v>
      </c>
      <c r="I68" s="32">
        <f t="shared" si="38"/>
        <v>0</v>
      </c>
      <c r="J68" s="188">
        <f t="shared" si="38"/>
        <v>0</v>
      </c>
      <c r="K68" s="189">
        <f t="shared" si="38"/>
        <v>9.9090500785986978E-3</v>
      </c>
    </row>
    <row r="69" spans="1:11" ht="15" customHeight="1" x14ac:dyDescent="0.15">
      <c r="A69" s="9" t="s">
        <v>53</v>
      </c>
      <c r="B69" s="32">
        <f t="shared" ref="B69:K69" si="39">IFERROR(B21/B$26,"..")</f>
        <v>0</v>
      </c>
      <c r="C69" s="32">
        <f t="shared" si="39"/>
        <v>0</v>
      </c>
      <c r="D69" s="32">
        <f t="shared" si="39"/>
        <v>0</v>
      </c>
      <c r="E69" s="32">
        <f t="shared" si="39"/>
        <v>0</v>
      </c>
      <c r="F69" s="32">
        <f t="shared" si="39"/>
        <v>0</v>
      </c>
      <c r="G69" s="32">
        <f t="shared" si="39"/>
        <v>1.0186757215619695E-2</v>
      </c>
      <c r="H69" s="32">
        <f t="shared" si="39"/>
        <v>0.54449213161659515</v>
      </c>
      <c r="I69" s="32">
        <f t="shared" si="39"/>
        <v>0</v>
      </c>
      <c r="J69" s="188">
        <f t="shared" si="39"/>
        <v>0</v>
      </c>
      <c r="K69" s="189">
        <f t="shared" si="39"/>
        <v>5.4092746463058609E-2</v>
      </c>
    </row>
    <row r="70" spans="1:11" ht="15" customHeight="1" x14ac:dyDescent="0.15">
      <c r="A70" s="9" t="s">
        <v>56</v>
      </c>
      <c r="B70" s="32">
        <f t="shared" ref="B70:K70" si="40">IFERROR(B22/B$26,"..")</f>
        <v>0</v>
      </c>
      <c r="C70" s="32">
        <f t="shared" si="40"/>
        <v>0</v>
      </c>
      <c r="D70" s="32">
        <f t="shared" si="40"/>
        <v>0</v>
      </c>
      <c r="E70" s="32">
        <f t="shared" si="40"/>
        <v>1.5770383220312253E-4</v>
      </c>
      <c r="F70" s="32">
        <f t="shared" si="40"/>
        <v>0.11448275862068966</v>
      </c>
      <c r="G70" s="32">
        <f t="shared" si="40"/>
        <v>0.46434634974533107</v>
      </c>
      <c r="H70" s="32">
        <f t="shared" si="40"/>
        <v>8.5836909871244631E-4</v>
      </c>
      <c r="I70" s="32">
        <f t="shared" si="40"/>
        <v>1.627906976744186E-2</v>
      </c>
      <c r="J70" s="188">
        <f t="shared" si="40"/>
        <v>0.58571428571428574</v>
      </c>
      <c r="K70" s="189">
        <f t="shared" si="40"/>
        <v>3.9187064900067368E-2</v>
      </c>
    </row>
    <row r="71" spans="1:11" ht="15" customHeight="1" x14ac:dyDescent="0.15">
      <c r="A71" s="9" t="s">
        <v>47</v>
      </c>
      <c r="B71" s="32">
        <f t="shared" ref="B71:K71" si="41">IFERROR(B23/B$26,"..")</f>
        <v>0</v>
      </c>
      <c r="C71" s="32">
        <f t="shared" si="41"/>
        <v>0</v>
      </c>
      <c r="D71" s="32">
        <f t="shared" si="41"/>
        <v>1.1880717595342759E-3</v>
      </c>
      <c r="E71" s="32">
        <f t="shared" si="41"/>
        <v>0.18871891920306996</v>
      </c>
      <c r="F71" s="32">
        <f t="shared" si="41"/>
        <v>0</v>
      </c>
      <c r="G71" s="32">
        <f t="shared" si="41"/>
        <v>0</v>
      </c>
      <c r="H71" s="32">
        <f t="shared" si="41"/>
        <v>0</v>
      </c>
      <c r="I71" s="32">
        <f t="shared" si="41"/>
        <v>0</v>
      </c>
      <c r="J71" s="188">
        <f t="shared" si="41"/>
        <v>0</v>
      </c>
      <c r="K71" s="189">
        <f t="shared" si="41"/>
        <v>0.10105546822366944</v>
      </c>
    </row>
    <row r="72" spans="1:11" ht="15" customHeight="1" x14ac:dyDescent="0.15">
      <c r="A72" s="9" t="s">
        <v>75</v>
      </c>
      <c r="B72" s="32">
        <f t="shared" ref="B72:K72" si="42">IFERROR(B24/B$26,"..")</f>
        <v>0</v>
      </c>
      <c r="C72" s="32">
        <f t="shared" si="42"/>
        <v>0</v>
      </c>
      <c r="D72" s="32">
        <f t="shared" si="42"/>
        <v>0</v>
      </c>
      <c r="E72" s="32">
        <f t="shared" si="42"/>
        <v>5.6457971928717869E-2</v>
      </c>
      <c r="F72" s="32">
        <f t="shared" si="42"/>
        <v>9.1724137931034483E-2</v>
      </c>
      <c r="G72" s="32">
        <f t="shared" si="42"/>
        <v>0.10696095076400679</v>
      </c>
      <c r="H72" s="32">
        <f t="shared" si="42"/>
        <v>0</v>
      </c>
      <c r="I72" s="32">
        <f t="shared" si="42"/>
        <v>0</v>
      </c>
      <c r="J72" s="188">
        <f t="shared" si="42"/>
        <v>0</v>
      </c>
      <c r="K72" s="189">
        <f t="shared" si="42"/>
        <v>4.0955535593981587E-2</v>
      </c>
    </row>
    <row r="73" spans="1:11" ht="15" customHeight="1" x14ac:dyDescent="0.15">
      <c r="A73" s="180" t="s">
        <v>46</v>
      </c>
      <c r="B73" s="186">
        <f t="shared" ref="B73:K73" si="43">IFERROR(B25/B$26,"..")</f>
        <v>0</v>
      </c>
      <c r="C73" s="186">
        <f t="shared" si="43"/>
        <v>0</v>
      </c>
      <c r="D73" s="186">
        <f t="shared" si="43"/>
        <v>7.1284305572056554E-4</v>
      </c>
      <c r="E73" s="186">
        <f t="shared" si="43"/>
        <v>0.59107396309730331</v>
      </c>
      <c r="F73" s="186">
        <f t="shared" si="43"/>
        <v>6.8965517241379309E-3</v>
      </c>
      <c r="G73" s="186">
        <f t="shared" si="43"/>
        <v>9.3378607809847206E-2</v>
      </c>
      <c r="H73" s="186">
        <f t="shared" si="43"/>
        <v>7.7539341917024315E-2</v>
      </c>
      <c r="I73" s="186">
        <f t="shared" si="43"/>
        <v>0.9</v>
      </c>
      <c r="J73" s="190">
        <f t="shared" si="43"/>
        <v>0.38571428571428573</v>
      </c>
      <c r="K73" s="191">
        <f t="shared" si="43"/>
        <v>0.34299910172917136</v>
      </c>
    </row>
    <row r="74" spans="1:11" ht="15" customHeight="1" x14ac:dyDescent="0.15">
      <c r="A74" s="182" t="s">
        <v>58</v>
      </c>
      <c r="B74" s="187" t="s">
        <v>61</v>
      </c>
      <c r="C74" s="187">
        <f t="shared" ref="C74:J74" si="44">C26/C$26</f>
        <v>1</v>
      </c>
      <c r="D74" s="187">
        <f t="shared" si="44"/>
        <v>1</v>
      </c>
      <c r="E74" s="187">
        <f t="shared" si="44"/>
        <v>1</v>
      </c>
      <c r="F74" s="187">
        <f t="shared" si="44"/>
        <v>1</v>
      </c>
      <c r="G74" s="187">
        <f t="shared" si="44"/>
        <v>1</v>
      </c>
      <c r="H74" s="187">
        <f t="shared" si="44"/>
        <v>1</v>
      </c>
      <c r="I74" s="187">
        <f t="shared" si="44"/>
        <v>1</v>
      </c>
      <c r="J74" s="192">
        <f t="shared" si="44"/>
        <v>1</v>
      </c>
      <c r="K74" s="193">
        <f t="shared" ref="K74" si="45">IFERROR(K26/K$26,"..")</f>
        <v>1</v>
      </c>
    </row>
    <row r="75" spans="1:11" ht="15" customHeight="1" x14ac:dyDescent="0.15"/>
    <row r="76" spans="1:11" ht="15" customHeight="1" x14ac:dyDescent="0.15"/>
    <row r="77" spans="1:11" ht="15" customHeight="1" x14ac:dyDescent="0.15"/>
    <row r="78" spans="1:11" x14ac:dyDescent="0.15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ht="15" customHeight="1" x14ac:dyDescent="0.1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ht="15" customHeight="1" x14ac:dyDescent="0.15">
      <c r="A80" s="26"/>
    </row>
    <row r="81" spans="1:1" ht="15" customHeight="1" x14ac:dyDescent="0.15">
      <c r="A81" s="12"/>
    </row>
    <row r="82" spans="1:1" ht="15" customHeight="1" x14ac:dyDescent="0.15"/>
    <row r="83" spans="1:1" ht="15" customHeight="1" x14ac:dyDescent="0.15"/>
  </sheetData>
  <phoneticPr fontId="5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75287-9F8C-4977-8988-5FCF0220639D}">
  <dimension ref="A1:K52"/>
  <sheetViews>
    <sheetView workbookViewId="0"/>
  </sheetViews>
  <sheetFormatPr baseColWidth="10" defaultColWidth="8.7109375" defaultRowHeight="16" x14ac:dyDescent="0.2"/>
  <cols>
    <col min="1" max="1" width="15.7109375" customWidth="1"/>
  </cols>
  <sheetData>
    <row r="1" spans="1:11" x14ac:dyDescent="0.2">
      <c r="A1" s="83" t="s">
        <v>168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x14ac:dyDescent="0.2">
      <c r="A2" s="2" t="s">
        <v>128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x14ac:dyDescent="0.2">
      <c r="A3" s="2" t="s">
        <v>171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x14ac:dyDescent="0.2">
      <c r="A4" s="2" t="s">
        <v>172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1" x14ac:dyDescent="0.2">
      <c r="A5" s="2" t="s">
        <v>129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 x14ac:dyDescent="0.2">
      <c r="A6" s="2" t="s">
        <v>130</v>
      </c>
      <c r="B6" s="29"/>
      <c r="C6" s="31"/>
      <c r="D6" s="31"/>
      <c r="E6" s="31"/>
      <c r="F6" s="31"/>
      <c r="G6" s="31"/>
      <c r="H6" s="31"/>
      <c r="I6" s="31"/>
      <c r="J6" s="31"/>
      <c r="K6" s="31"/>
    </row>
    <row r="7" spans="1:11" x14ac:dyDescent="0.2">
      <c r="A7" s="66" t="s">
        <v>131</v>
      </c>
      <c r="B7" s="44" t="s">
        <v>109</v>
      </c>
      <c r="C7" s="44" t="s">
        <v>119</v>
      </c>
      <c r="D7" s="44" t="s">
        <v>120</v>
      </c>
      <c r="E7" s="44" t="s">
        <v>121</v>
      </c>
      <c r="F7" s="44" t="s">
        <v>122</v>
      </c>
      <c r="G7" s="44" t="s">
        <v>123</v>
      </c>
      <c r="H7" s="44" t="s">
        <v>124</v>
      </c>
      <c r="I7" s="44" t="s">
        <v>125</v>
      </c>
      <c r="J7" s="44" t="s">
        <v>126</v>
      </c>
      <c r="K7" s="44" t="s">
        <v>88</v>
      </c>
    </row>
    <row r="8" spans="1:11" x14ac:dyDescent="0.2">
      <c r="A8" s="46" t="s">
        <v>111</v>
      </c>
      <c r="B8" s="16">
        <v>0</v>
      </c>
      <c r="C8" s="16">
        <v>11</v>
      </c>
      <c r="D8" s="16">
        <v>440</v>
      </c>
      <c r="E8" s="16">
        <v>655</v>
      </c>
      <c r="F8" s="16">
        <v>69</v>
      </c>
      <c r="G8" s="16">
        <v>122</v>
      </c>
      <c r="H8" s="16">
        <v>170</v>
      </c>
      <c r="I8" s="16">
        <v>24</v>
      </c>
      <c r="J8" s="16">
        <v>11</v>
      </c>
      <c r="K8" s="126">
        <v>1502</v>
      </c>
    </row>
    <row r="9" spans="1:11" x14ac:dyDescent="0.2">
      <c r="A9" s="47" t="s">
        <v>112</v>
      </c>
      <c r="B9" s="16">
        <v>1</v>
      </c>
      <c r="C9" s="16">
        <v>15</v>
      </c>
      <c r="D9" s="16">
        <v>529</v>
      </c>
      <c r="E9" s="16">
        <v>1754</v>
      </c>
      <c r="F9" s="16">
        <v>192</v>
      </c>
      <c r="G9" s="16">
        <v>139</v>
      </c>
      <c r="H9" s="16">
        <v>828</v>
      </c>
      <c r="I9" s="16">
        <v>93</v>
      </c>
      <c r="J9" s="16">
        <v>44</v>
      </c>
      <c r="K9" s="127">
        <v>3595</v>
      </c>
    </row>
    <row r="10" spans="1:11" x14ac:dyDescent="0.2">
      <c r="A10" s="47" t="s">
        <v>113</v>
      </c>
      <c r="B10" s="16">
        <v>0</v>
      </c>
      <c r="C10" s="16">
        <v>20</v>
      </c>
      <c r="D10" s="16">
        <v>657</v>
      </c>
      <c r="E10" s="16">
        <v>2000</v>
      </c>
      <c r="F10" s="16">
        <v>147</v>
      </c>
      <c r="G10" s="16">
        <v>178</v>
      </c>
      <c r="H10" s="16">
        <v>544</v>
      </c>
      <c r="I10" s="16">
        <v>59</v>
      </c>
      <c r="J10" s="16">
        <v>25</v>
      </c>
      <c r="K10" s="127">
        <f>SUM(ProvenOffences_Demographics_GravityScore_Number[[#This Row],[Unknown]:[8]])</f>
        <v>3630</v>
      </c>
    </row>
    <row r="11" spans="1:11" x14ac:dyDescent="0.2">
      <c r="A11" s="47" t="s">
        <v>73</v>
      </c>
      <c r="B11" s="16">
        <v>1</v>
      </c>
      <c r="C11" s="16">
        <v>5</v>
      </c>
      <c r="D11" s="16">
        <v>150</v>
      </c>
      <c r="E11" s="16">
        <v>286</v>
      </c>
      <c r="F11" s="16">
        <v>13</v>
      </c>
      <c r="G11" s="16">
        <v>28</v>
      </c>
      <c r="H11" s="16">
        <v>85</v>
      </c>
      <c r="I11" s="16">
        <v>4</v>
      </c>
      <c r="J11" s="16">
        <v>5</v>
      </c>
      <c r="K11" s="128">
        <f>SUM(ProvenOffences_Demographics_GravityScore_Number[[#This Row],[Unknown]:[8]])</f>
        <v>577</v>
      </c>
    </row>
    <row r="12" spans="1:11" x14ac:dyDescent="0.2">
      <c r="A12" s="48" t="s">
        <v>114</v>
      </c>
      <c r="B12" s="56">
        <f>SUM(B8:B11)</f>
        <v>2</v>
      </c>
      <c r="C12" s="56">
        <f t="shared" ref="C12:J12" si="0">SUM(C8:C11)</f>
        <v>51</v>
      </c>
      <c r="D12" s="56">
        <f t="shared" si="0"/>
        <v>1776</v>
      </c>
      <c r="E12" s="56">
        <f t="shared" si="0"/>
        <v>4695</v>
      </c>
      <c r="F12" s="56">
        <f t="shared" si="0"/>
        <v>421</v>
      </c>
      <c r="G12" s="56">
        <f t="shared" si="0"/>
        <v>467</v>
      </c>
      <c r="H12" s="56">
        <f t="shared" si="0"/>
        <v>1627</v>
      </c>
      <c r="I12" s="56">
        <f t="shared" si="0"/>
        <v>180</v>
      </c>
      <c r="J12" s="56">
        <f t="shared" si="0"/>
        <v>85</v>
      </c>
      <c r="K12" s="129">
        <f>SUM(K8:K11)</f>
        <v>9304</v>
      </c>
    </row>
    <row r="13" spans="1:11" x14ac:dyDescent="0.2">
      <c r="A13" s="47" t="s">
        <v>115</v>
      </c>
      <c r="B13" s="16">
        <v>0</v>
      </c>
      <c r="C13" s="16">
        <v>184</v>
      </c>
      <c r="D13" s="16">
        <v>6341</v>
      </c>
      <c r="E13" s="16">
        <v>14110</v>
      </c>
      <c r="F13" s="16">
        <v>1020</v>
      </c>
      <c r="G13" s="16">
        <v>1865</v>
      </c>
      <c r="H13" s="16">
        <v>1846</v>
      </c>
      <c r="I13" s="16">
        <v>248</v>
      </c>
      <c r="J13" s="16">
        <v>124</v>
      </c>
      <c r="K13" s="130">
        <f>SUM(ProvenOffences_Demographics_GravityScore_Number[[#This Row],[1]:[8]])</f>
        <v>25738</v>
      </c>
    </row>
    <row r="14" spans="1:11" x14ac:dyDescent="0.2">
      <c r="A14" s="47" t="s">
        <v>109</v>
      </c>
      <c r="B14" s="57">
        <v>0</v>
      </c>
      <c r="C14" s="16">
        <v>6</v>
      </c>
      <c r="D14" s="16">
        <v>300</v>
      </c>
      <c r="E14" s="16">
        <v>218</v>
      </c>
      <c r="F14" s="16">
        <v>9</v>
      </c>
      <c r="G14" s="16">
        <v>24</v>
      </c>
      <c r="H14" s="16">
        <v>22</v>
      </c>
      <c r="I14" s="16">
        <v>2</v>
      </c>
      <c r="J14" s="16">
        <v>1</v>
      </c>
      <c r="K14" s="127">
        <f>SUM(ProvenOffences_Demographics_GravityScore_Number[[#This Row],[1]:[8]])</f>
        <v>582</v>
      </c>
    </row>
    <row r="15" spans="1:11" x14ac:dyDescent="0.2">
      <c r="A15" s="49" t="s">
        <v>132</v>
      </c>
      <c r="B15" s="16">
        <v>0</v>
      </c>
      <c r="C15" s="41">
        <v>39</v>
      </c>
      <c r="D15" s="41">
        <v>1828</v>
      </c>
      <c r="E15" s="41">
        <v>5661</v>
      </c>
      <c r="F15" s="41">
        <v>251</v>
      </c>
      <c r="G15" s="41">
        <v>427</v>
      </c>
      <c r="H15" s="41">
        <v>608</v>
      </c>
      <c r="I15" s="41">
        <v>65</v>
      </c>
      <c r="J15" s="41">
        <v>33</v>
      </c>
      <c r="K15" s="126">
        <f>SUM(ProvenOffences_Demographics_GravityScore_Number[[#This Row],[Unknown]:[8]])</f>
        <v>8912</v>
      </c>
    </row>
    <row r="16" spans="1:11" x14ac:dyDescent="0.2">
      <c r="A16" s="50" t="s">
        <v>133</v>
      </c>
      <c r="B16" s="57">
        <v>2</v>
      </c>
      <c r="C16" s="57">
        <v>202</v>
      </c>
      <c r="D16" s="57">
        <v>6589</v>
      </c>
      <c r="E16" s="57">
        <v>13362</v>
      </c>
      <c r="F16" s="57">
        <v>1199</v>
      </c>
      <c r="G16" s="57">
        <v>1929</v>
      </c>
      <c r="H16" s="57">
        <v>2887</v>
      </c>
      <c r="I16" s="57">
        <v>365</v>
      </c>
      <c r="J16" s="57">
        <v>177</v>
      </c>
      <c r="K16" s="127">
        <f>SUM(ProvenOffences_Demographics_GravityScore_Number[[#This Row],[Unknown]:[8]])</f>
        <v>26712</v>
      </c>
    </row>
    <row r="17" spans="1:11" x14ac:dyDescent="0.2">
      <c r="A17" s="46" t="s">
        <v>107</v>
      </c>
      <c r="B17" s="41">
        <v>0</v>
      </c>
      <c r="C17" s="41">
        <v>63</v>
      </c>
      <c r="D17" s="41">
        <v>914</v>
      </c>
      <c r="E17" s="41">
        <v>3753</v>
      </c>
      <c r="F17" s="41">
        <v>114</v>
      </c>
      <c r="G17" s="41">
        <v>108</v>
      </c>
      <c r="H17" s="41">
        <v>164</v>
      </c>
      <c r="I17" s="41">
        <v>20</v>
      </c>
      <c r="J17" s="41">
        <v>4</v>
      </c>
      <c r="K17" s="58">
        <f>SUM(ProvenOffences_Demographics_GravityScore_Number[[#This Row],[Unknown]:[8]])</f>
        <v>5140</v>
      </c>
    </row>
    <row r="18" spans="1:11" x14ac:dyDescent="0.2">
      <c r="A18" s="47" t="s">
        <v>108</v>
      </c>
      <c r="B18" s="16">
        <v>2</v>
      </c>
      <c r="C18" s="16">
        <v>176</v>
      </c>
      <c r="D18" s="16">
        <v>7303</v>
      </c>
      <c r="E18" s="16">
        <v>14967</v>
      </c>
      <c r="F18" s="16">
        <v>1328</v>
      </c>
      <c r="G18" s="16">
        <v>2229</v>
      </c>
      <c r="H18" s="16">
        <v>3304</v>
      </c>
      <c r="I18" s="16">
        <v>406</v>
      </c>
      <c r="J18" s="16">
        <v>206</v>
      </c>
      <c r="K18" s="45">
        <f>SUM(ProvenOffences_Demographics_GravityScore_Number[[#This Row],[Unknown]:[8]])</f>
        <v>29921</v>
      </c>
    </row>
    <row r="19" spans="1:11" x14ac:dyDescent="0.2">
      <c r="A19" s="47" t="s">
        <v>109</v>
      </c>
      <c r="B19" s="16">
        <v>0</v>
      </c>
      <c r="C19" s="16">
        <v>2</v>
      </c>
      <c r="D19" s="16">
        <v>200</v>
      </c>
      <c r="E19" s="16">
        <v>303</v>
      </c>
      <c r="F19" s="16">
        <v>8</v>
      </c>
      <c r="G19" s="16">
        <v>19</v>
      </c>
      <c r="H19" s="16">
        <v>27</v>
      </c>
      <c r="I19" s="16">
        <v>4</v>
      </c>
      <c r="J19" s="16">
        <v>0</v>
      </c>
      <c r="K19" s="45">
        <f>SUM(ProvenOffences_Demographics_GravityScore_Number[[#This Row],[Unknown]:[8]])</f>
        <v>563</v>
      </c>
    </row>
    <row r="20" spans="1:11" x14ac:dyDescent="0.2">
      <c r="A20" s="54"/>
      <c r="B20" s="55"/>
      <c r="C20" s="28"/>
      <c r="D20" s="28"/>
      <c r="E20" s="28"/>
      <c r="F20" s="28"/>
      <c r="G20" s="28"/>
      <c r="H20" s="28"/>
      <c r="I20" s="28"/>
      <c r="J20" s="28"/>
      <c r="K20" s="28"/>
    </row>
    <row r="21" spans="1:11" x14ac:dyDescent="0.2">
      <c r="A21" s="96" t="s">
        <v>169</v>
      </c>
      <c r="B21" s="55"/>
      <c r="C21" s="29"/>
      <c r="D21" s="29"/>
      <c r="E21" s="29"/>
      <c r="F21" s="29"/>
      <c r="G21" s="29"/>
      <c r="H21" s="29"/>
      <c r="I21" s="29"/>
      <c r="J21" s="29"/>
      <c r="K21" s="29"/>
    </row>
    <row r="22" spans="1:11" x14ac:dyDescent="0.2">
      <c r="A22" s="66" t="s">
        <v>131</v>
      </c>
      <c r="B22" s="44" t="s">
        <v>109</v>
      </c>
      <c r="C22" s="44" t="s">
        <v>119</v>
      </c>
      <c r="D22" s="44" t="s">
        <v>120</v>
      </c>
      <c r="E22" s="44" t="s">
        <v>121</v>
      </c>
      <c r="F22" s="44" t="s">
        <v>122</v>
      </c>
      <c r="G22" s="44" t="s">
        <v>123</v>
      </c>
      <c r="H22" s="44" t="s">
        <v>124</v>
      </c>
      <c r="I22" s="44" t="s">
        <v>125</v>
      </c>
      <c r="J22" s="166" t="s">
        <v>126</v>
      </c>
      <c r="K22" s="171" t="s">
        <v>88</v>
      </c>
    </row>
    <row r="23" spans="1:11" x14ac:dyDescent="0.2">
      <c r="A23" s="46" t="s">
        <v>111</v>
      </c>
      <c r="B23" s="16">
        <v>0</v>
      </c>
      <c r="C23" s="59">
        <f t="shared" ref="C23:J34" si="1">C8/SUM($C8:$J8)</f>
        <v>7.3235685752330226E-3</v>
      </c>
      <c r="D23" s="59">
        <f t="shared" ref="D23:J27" si="2">D8/SUM($C8:$J8)</f>
        <v>0.29294274300932088</v>
      </c>
      <c r="E23" s="59">
        <f t="shared" si="2"/>
        <v>0.43608521970705727</v>
      </c>
      <c r="F23" s="59">
        <f t="shared" si="2"/>
        <v>4.5938748335552594E-2</v>
      </c>
      <c r="G23" s="59">
        <f t="shared" si="2"/>
        <v>8.1225033288948076E-2</v>
      </c>
      <c r="H23" s="59">
        <f t="shared" si="2"/>
        <v>0.11318242343541944</v>
      </c>
      <c r="I23" s="59">
        <f t="shared" si="2"/>
        <v>1.5978695073235686E-2</v>
      </c>
      <c r="J23" s="167">
        <f t="shared" si="2"/>
        <v>7.3235685752330226E-3</v>
      </c>
      <c r="K23" s="172">
        <f t="shared" ref="K23:K34" si="3">K8/$K8</f>
        <v>1</v>
      </c>
    </row>
    <row r="24" spans="1:11" x14ac:dyDescent="0.2">
      <c r="A24" s="47" t="s">
        <v>112</v>
      </c>
      <c r="B24" s="16">
        <v>0</v>
      </c>
      <c r="C24" s="60">
        <f t="shared" si="1"/>
        <v>4.1736227045075123E-3</v>
      </c>
      <c r="D24" s="60">
        <f t="shared" si="2"/>
        <v>0.14718976071229828</v>
      </c>
      <c r="E24" s="60">
        <f t="shared" si="2"/>
        <v>0.48803561491374514</v>
      </c>
      <c r="F24" s="60">
        <f t="shared" si="2"/>
        <v>5.3422370617696162E-2</v>
      </c>
      <c r="G24" s="60">
        <f t="shared" si="2"/>
        <v>3.867557039510295E-2</v>
      </c>
      <c r="H24" s="60">
        <f t="shared" si="2"/>
        <v>0.23038397328881469</v>
      </c>
      <c r="I24" s="60">
        <f t="shared" si="2"/>
        <v>2.5876460767946578E-2</v>
      </c>
      <c r="J24" s="168">
        <f t="shared" si="2"/>
        <v>1.2242626599888704E-2</v>
      </c>
      <c r="K24" s="173">
        <f t="shared" si="3"/>
        <v>1</v>
      </c>
    </row>
    <row r="25" spans="1:11" x14ac:dyDescent="0.2">
      <c r="A25" s="47" t="s">
        <v>113</v>
      </c>
      <c r="B25" s="16">
        <v>0</v>
      </c>
      <c r="C25" s="60">
        <f t="shared" si="1"/>
        <v>5.5096418732782371E-3</v>
      </c>
      <c r="D25" s="60">
        <f t="shared" si="2"/>
        <v>0.18099173553719008</v>
      </c>
      <c r="E25" s="60">
        <f t="shared" si="2"/>
        <v>0.55096418732782371</v>
      </c>
      <c r="F25" s="60">
        <f t="shared" si="2"/>
        <v>4.049586776859504E-2</v>
      </c>
      <c r="G25" s="60">
        <f t="shared" si="2"/>
        <v>4.9035812672176306E-2</v>
      </c>
      <c r="H25" s="60">
        <f t="shared" si="2"/>
        <v>0.14986225895316804</v>
      </c>
      <c r="I25" s="60">
        <f t="shared" si="2"/>
        <v>1.6253443526170797E-2</v>
      </c>
      <c r="J25" s="168">
        <f t="shared" si="2"/>
        <v>6.8870523415977963E-3</v>
      </c>
      <c r="K25" s="173">
        <f t="shared" si="3"/>
        <v>1</v>
      </c>
    </row>
    <row r="26" spans="1:11" x14ac:dyDescent="0.2">
      <c r="A26" s="47" t="s">
        <v>73</v>
      </c>
      <c r="B26" s="16">
        <v>0</v>
      </c>
      <c r="C26" s="60">
        <f t="shared" si="1"/>
        <v>8.6805555555555559E-3</v>
      </c>
      <c r="D26" s="60">
        <f t="shared" si="2"/>
        <v>0.26041666666666669</v>
      </c>
      <c r="E26" s="60">
        <f t="shared" si="2"/>
        <v>0.49652777777777779</v>
      </c>
      <c r="F26" s="60">
        <f t="shared" si="2"/>
        <v>2.2569444444444444E-2</v>
      </c>
      <c r="G26" s="60">
        <f t="shared" si="2"/>
        <v>4.8611111111111112E-2</v>
      </c>
      <c r="H26" s="60">
        <f t="shared" si="2"/>
        <v>0.14756944444444445</v>
      </c>
      <c r="I26" s="60">
        <f t="shared" si="2"/>
        <v>6.9444444444444441E-3</v>
      </c>
      <c r="J26" s="168">
        <f t="shared" si="2"/>
        <v>8.6805555555555559E-3</v>
      </c>
      <c r="K26" s="173">
        <f t="shared" si="3"/>
        <v>1</v>
      </c>
    </row>
    <row r="27" spans="1:11" x14ac:dyDescent="0.2">
      <c r="A27" s="48" t="s">
        <v>114</v>
      </c>
      <c r="B27" s="67">
        <v>0</v>
      </c>
      <c r="C27" s="61">
        <f t="shared" si="1"/>
        <v>5.4826918942162978E-3</v>
      </c>
      <c r="D27" s="61">
        <f t="shared" si="2"/>
        <v>0.19092668243388519</v>
      </c>
      <c r="E27" s="61">
        <f t="shared" si="2"/>
        <v>0.50473016555579442</v>
      </c>
      <c r="F27" s="61">
        <f t="shared" si="2"/>
        <v>4.5259084067942379E-2</v>
      </c>
      <c r="G27" s="61">
        <f t="shared" si="2"/>
        <v>5.0204257149000217E-2</v>
      </c>
      <c r="H27" s="61">
        <f t="shared" si="2"/>
        <v>0.17490862180176306</v>
      </c>
      <c r="I27" s="61">
        <f t="shared" si="2"/>
        <v>1.935067727370458E-2</v>
      </c>
      <c r="J27" s="169">
        <f t="shared" ref="J27" si="4">IK12/SUM($C12:$J12)</f>
        <v>0</v>
      </c>
      <c r="K27" s="174">
        <f t="shared" si="3"/>
        <v>1</v>
      </c>
    </row>
    <row r="28" spans="1:11" x14ac:dyDescent="0.2">
      <c r="A28" s="47" t="s">
        <v>115</v>
      </c>
      <c r="B28" s="67">
        <v>0</v>
      </c>
      <c r="C28" s="60">
        <f t="shared" si="1"/>
        <v>7.1489626233584586E-3</v>
      </c>
      <c r="D28" s="60">
        <f t="shared" si="1"/>
        <v>0.24636723910171732</v>
      </c>
      <c r="E28" s="60">
        <f t="shared" si="1"/>
        <v>0.54821664464993392</v>
      </c>
      <c r="F28" s="60">
        <f t="shared" si="1"/>
        <v>3.9630118890356669E-2</v>
      </c>
      <c r="G28" s="60">
        <f t="shared" si="1"/>
        <v>7.2460952676975679E-2</v>
      </c>
      <c r="H28" s="60">
        <f t="shared" si="1"/>
        <v>7.1722744579998443E-2</v>
      </c>
      <c r="I28" s="60">
        <f t="shared" si="1"/>
        <v>9.6355583184396607E-3</v>
      </c>
      <c r="J28" s="168">
        <f t="shared" si="1"/>
        <v>4.8177791592198304E-3</v>
      </c>
      <c r="K28" s="173">
        <f t="shared" si="3"/>
        <v>1</v>
      </c>
    </row>
    <row r="29" spans="1:11" x14ac:dyDescent="0.2">
      <c r="A29" s="51" t="s">
        <v>109</v>
      </c>
      <c r="B29" s="16">
        <v>0</v>
      </c>
      <c r="C29" s="62">
        <f t="shared" si="1"/>
        <v>1.0309278350515464E-2</v>
      </c>
      <c r="D29" s="62">
        <f t="shared" si="1"/>
        <v>0.51546391752577314</v>
      </c>
      <c r="E29" s="62">
        <f t="shared" si="1"/>
        <v>0.37457044673539519</v>
      </c>
      <c r="F29" s="62">
        <f t="shared" si="1"/>
        <v>1.5463917525773196E-2</v>
      </c>
      <c r="G29" s="62">
        <f t="shared" si="1"/>
        <v>4.1237113402061855E-2</v>
      </c>
      <c r="H29" s="62">
        <f t="shared" si="1"/>
        <v>3.7800687285223365E-2</v>
      </c>
      <c r="I29" s="62">
        <f t="shared" si="1"/>
        <v>3.4364261168384879E-3</v>
      </c>
      <c r="J29" s="170">
        <f t="shared" si="1"/>
        <v>1.718213058419244E-3</v>
      </c>
      <c r="K29" s="175">
        <f t="shared" si="3"/>
        <v>1</v>
      </c>
    </row>
    <row r="30" spans="1:11" x14ac:dyDescent="0.2">
      <c r="A30" s="49" t="s">
        <v>132</v>
      </c>
      <c r="B30" s="41">
        <v>0</v>
      </c>
      <c r="C30" s="59">
        <f t="shared" si="1"/>
        <v>4.3761220825852785E-3</v>
      </c>
      <c r="D30" s="59">
        <f t="shared" ref="D30:J34" si="5">D15/SUM($C15:$J15)</f>
        <v>0.20511669658886894</v>
      </c>
      <c r="E30" s="59">
        <f t="shared" si="5"/>
        <v>0.63521095152603235</v>
      </c>
      <c r="F30" s="59">
        <f t="shared" si="5"/>
        <v>2.8164272890484739E-2</v>
      </c>
      <c r="G30" s="59">
        <f t="shared" si="5"/>
        <v>4.7912926391382407E-2</v>
      </c>
      <c r="H30" s="59">
        <f t="shared" si="5"/>
        <v>6.8222621184919216E-2</v>
      </c>
      <c r="I30" s="59">
        <f t="shared" si="5"/>
        <v>7.2935368043087973E-3</v>
      </c>
      <c r="J30" s="167">
        <f t="shared" si="5"/>
        <v>3.7028725314183124E-3</v>
      </c>
      <c r="K30" s="172">
        <f t="shared" si="3"/>
        <v>1</v>
      </c>
    </row>
    <row r="31" spans="1:11" x14ac:dyDescent="0.2">
      <c r="A31" s="50" t="s">
        <v>133</v>
      </c>
      <c r="B31" s="57">
        <v>0</v>
      </c>
      <c r="C31" s="62">
        <f t="shared" si="1"/>
        <v>7.5627105952826654E-3</v>
      </c>
      <c r="D31" s="62">
        <f t="shared" si="5"/>
        <v>0.24668663421939349</v>
      </c>
      <c r="E31" s="62">
        <f t="shared" si="5"/>
        <v>0.50026207412953949</v>
      </c>
      <c r="F31" s="62">
        <f t="shared" si="5"/>
        <v>4.4889554473979784E-2</v>
      </c>
      <c r="G31" s="62">
        <f t="shared" si="5"/>
        <v>7.2220142268813181E-2</v>
      </c>
      <c r="H31" s="62">
        <f t="shared" si="5"/>
        <v>0.10808685885436166</v>
      </c>
      <c r="I31" s="62">
        <f t="shared" si="5"/>
        <v>1.3665293897416698E-2</v>
      </c>
      <c r="J31" s="170">
        <f t="shared" si="5"/>
        <v>6.6267315612130286E-3</v>
      </c>
      <c r="K31" s="175">
        <f t="shared" si="3"/>
        <v>1</v>
      </c>
    </row>
    <row r="32" spans="1:11" x14ac:dyDescent="0.2">
      <c r="A32" s="46" t="s">
        <v>107</v>
      </c>
      <c r="B32" s="16">
        <v>0</v>
      </c>
      <c r="C32" s="59">
        <f t="shared" si="1"/>
        <v>1.2256809338521401E-2</v>
      </c>
      <c r="D32" s="59">
        <f t="shared" si="5"/>
        <v>0.17782101167315176</v>
      </c>
      <c r="E32" s="59">
        <f t="shared" si="5"/>
        <v>0.73015564202334626</v>
      </c>
      <c r="F32" s="59">
        <f t="shared" si="5"/>
        <v>2.217898832684825E-2</v>
      </c>
      <c r="G32" s="59">
        <f t="shared" si="5"/>
        <v>2.1011673151750974E-2</v>
      </c>
      <c r="H32" s="59">
        <f t="shared" si="5"/>
        <v>3.1906614785992216E-2</v>
      </c>
      <c r="I32" s="59">
        <f t="shared" si="5"/>
        <v>3.8910505836575876E-3</v>
      </c>
      <c r="J32" s="167">
        <f t="shared" si="5"/>
        <v>7.7821011673151756E-4</v>
      </c>
      <c r="K32" s="172">
        <f t="shared" si="3"/>
        <v>1</v>
      </c>
    </row>
    <row r="33" spans="1:11" x14ac:dyDescent="0.2">
      <c r="A33" s="47" t="s">
        <v>108</v>
      </c>
      <c r="B33" s="16">
        <v>0</v>
      </c>
      <c r="C33" s="60">
        <f t="shared" si="1"/>
        <v>5.8825495504528898E-3</v>
      </c>
      <c r="D33" s="60">
        <f t="shared" si="5"/>
        <v>0.2440923827668037</v>
      </c>
      <c r="E33" s="60">
        <f t="shared" si="5"/>
        <v>0.50025067682743407</v>
      </c>
      <c r="F33" s="60">
        <f t="shared" si="5"/>
        <v>4.4386510244326348E-2</v>
      </c>
      <c r="G33" s="60">
        <f t="shared" si="5"/>
        <v>7.4501153113406202E-2</v>
      </c>
      <c r="H33" s="60">
        <f t="shared" si="5"/>
        <v>0.11043149837895652</v>
      </c>
      <c r="I33" s="60">
        <f t="shared" si="5"/>
        <v>1.3569972258431097E-2</v>
      </c>
      <c r="J33" s="168">
        <f t="shared" si="5"/>
        <v>6.885256860189177E-3</v>
      </c>
      <c r="K33" s="173">
        <f t="shared" si="3"/>
        <v>1</v>
      </c>
    </row>
    <row r="34" spans="1:11" x14ac:dyDescent="0.2">
      <c r="A34" s="47" t="s">
        <v>109</v>
      </c>
      <c r="B34" s="16">
        <v>0</v>
      </c>
      <c r="C34" s="60">
        <f t="shared" si="1"/>
        <v>3.552397868561279E-3</v>
      </c>
      <c r="D34" s="60">
        <f t="shared" si="5"/>
        <v>0.35523978685612789</v>
      </c>
      <c r="E34" s="60">
        <f t="shared" si="5"/>
        <v>0.53818827708703376</v>
      </c>
      <c r="F34" s="60">
        <f t="shared" si="5"/>
        <v>1.4209591474245116E-2</v>
      </c>
      <c r="G34" s="60">
        <f t="shared" si="5"/>
        <v>3.3747779751332148E-2</v>
      </c>
      <c r="H34" s="60">
        <f t="shared" si="5"/>
        <v>4.7957371225577264E-2</v>
      </c>
      <c r="I34" s="60">
        <f t="shared" si="5"/>
        <v>7.104795737122558E-3</v>
      </c>
      <c r="J34" s="168">
        <f t="shared" si="5"/>
        <v>0</v>
      </c>
      <c r="K34" s="173">
        <f t="shared" si="3"/>
        <v>1</v>
      </c>
    </row>
    <row r="35" spans="1:11" x14ac:dyDescent="0.2">
      <c r="A35" s="8"/>
      <c r="B35" s="55"/>
      <c r="C35" s="29"/>
      <c r="D35" s="29"/>
      <c r="E35" s="29"/>
      <c r="F35" s="29"/>
      <c r="G35" s="29"/>
      <c r="H35" s="29"/>
      <c r="I35" s="29"/>
      <c r="J35" s="29"/>
      <c r="K35" s="29"/>
    </row>
    <row r="36" spans="1:11" x14ac:dyDescent="0.2">
      <c r="A36" s="97" t="s">
        <v>170</v>
      </c>
      <c r="B36" s="55"/>
      <c r="C36" s="29"/>
      <c r="D36" s="29"/>
      <c r="E36" s="29"/>
      <c r="F36" s="29"/>
      <c r="G36" s="29"/>
      <c r="H36" s="29"/>
      <c r="I36" s="29"/>
      <c r="J36" s="29"/>
      <c r="K36" s="29"/>
    </row>
    <row r="37" spans="1:11" x14ac:dyDescent="0.2">
      <c r="A37" s="66" t="s">
        <v>131</v>
      </c>
      <c r="B37" s="44" t="s">
        <v>109</v>
      </c>
      <c r="C37" s="44" t="s">
        <v>119</v>
      </c>
      <c r="D37" s="44" t="s">
        <v>120</v>
      </c>
      <c r="E37" s="44" t="s">
        <v>121</v>
      </c>
      <c r="F37" s="44" t="s">
        <v>122</v>
      </c>
      <c r="G37" s="44" t="s">
        <v>123</v>
      </c>
      <c r="H37" s="44" t="s">
        <v>124</v>
      </c>
      <c r="I37" s="44" t="s">
        <v>125</v>
      </c>
      <c r="J37" s="44" t="s">
        <v>126</v>
      </c>
      <c r="K37" s="44" t="s">
        <v>88</v>
      </c>
    </row>
    <row r="38" spans="1:11" x14ac:dyDescent="0.2">
      <c r="A38" s="46" t="s">
        <v>111</v>
      </c>
      <c r="B38" s="16">
        <v>0</v>
      </c>
      <c r="C38" s="63">
        <f>C8/SUM(C$12:C$13)</f>
        <v>4.6808510638297871E-2</v>
      </c>
      <c r="D38" s="63">
        <f t="shared" ref="D38:K38" si="6">D8/SUM(D$12:D$13)</f>
        <v>5.4207219416040411E-2</v>
      </c>
      <c r="E38" s="63">
        <f t="shared" si="6"/>
        <v>3.4831161925019942E-2</v>
      </c>
      <c r="F38" s="63">
        <f t="shared" si="6"/>
        <v>4.7883414295628035E-2</v>
      </c>
      <c r="G38" s="63">
        <f t="shared" si="6"/>
        <v>5.2315608919382507E-2</v>
      </c>
      <c r="H38" s="63">
        <f t="shared" si="6"/>
        <v>4.8949035416066801E-2</v>
      </c>
      <c r="I38" s="63">
        <f t="shared" si="6"/>
        <v>5.6074766355140186E-2</v>
      </c>
      <c r="J38" s="63">
        <f t="shared" si="6"/>
        <v>5.2631578947368418E-2</v>
      </c>
      <c r="K38" s="176">
        <f t="shared" si="6"/>
        <v>4.2862850293932997E-2</v>
      </c>
    </row>
    <row r="39" spans="1:11" x14ac:dyDescent="0.2">
      <c r="A39" s="47" t="s">
        <v>112</v>
      </c>
      <c r="B39" s="16">
        <v>0</v>
      </c>
      <c r="C39" s="64">
        <f t="shared" ref="C39:K43" si="7">C9/SUM(C$12:C$13)</f>
        <v>6.3829787234042548E-2</v>
      </c>
      <c r="D39" s="64">
        <f t="shared" si="7"/>
        <v>6.5171861525194039E-2</v>
      </c>
      <c r="E39" s="64">
        <f t="shared" si="7"/>
        <v>9.3273065674022868E-2</v>
      </c>
      <c r="F39" s="64">
        <f t="shared" si="7"/>
        <v>0.13324080499653018</v>
      </c>
      <c r="G39" s="64">
        <f t="shared" si="7"/>
        <v>5.9605488850771868E-2</v>
      </c>
      <c r="H39" s="64">
        <f t="shared" si="7"/>
        <v>0.23841059602649006</v>
      </c>
      <c r="I39" s="64">
        <f t="shared" si="7"/>
        <v>0.21728971962616822</v>
      </c>
      <c r="J39" s="64">
        <f t="shared" si="7"/>
        <v>0.21052631578947367</v>
      </c>
      <c r="K39" s="160">
        <f t="shared" si="7"/>
        <v>0.10259117630272245</v>
      </c>
    </row>
    <row r="40" spans="1:11" x14ac:dyDescent="0.2">
      <c r="A40" s="47" t="s">
        <v>113</v>
      </c>
      <c r="B40" s="16">
        <v>0</v>
      </c>
      <c r="C40" s="64">
        <f t="shared" si="7"/>
        <v>8.5106382978723402E-2</v>
      </c>
      <c r="D40" s="64">
        <f t="shared" si="7"/>
        <v>8.0941234446223975E-2</v>
      </c>
      <c r="E40" s="64">
        <f t="shared" si="7"/>
        <v>0.10635469290082425</v>
      </c>
      <c r="F40" s="64">
        <f t="shared" si="7"/>
        <v>0.10201249132546843</v>
      </c>
      <c r="G40" s="64">
        <f t="shared" si="7"/>
        <v>7.6329331046312177E-2</v>
      </c>
      <c r="H40" s="64">
        <f t="shared" si="7"/>
        <v>0.15663691333141377</v>
      </c>
      <c r="I40" s="64">
        <f t="shared" si="7"/>
        <v>0.13785046728971961</v>
      </c>
      <c r="J40" s="64">
        <f t="shared" si="7"/>
        <v>0.11961722488038277</v>
      </c>
      <c r="K40" s="160">
        <f t="shared" si="7"/>
        <v>0.10358997774099651</v>
      </c>
    </row>
    <row r="41" spans="1:11" x14ac:dyDescent="0.2">
      <c r="A41" s="47" t="s">
        <v>73</v>
      </c>
      <c r="B41" s="68">
        <v>0</v>
      </c>
      <c r="C41" s="64">
        <f t="shared" si="7"/>
        <v>2.1276595744680851E-2</v>
      </c>
      <c r="D41" s="64">
        <f t="shared" si="7"/>
        <v>1.8479733891831957E-2</v>
      </c>
      <c r="E41" s="64">
        <f t="shared" si="7"/>
        <v>1.5208721084817868E-2</v>
      </c>
      <c r="F41" s="64">
        <f t="shared" si="7"/>
        <v>9.021512838306732E-3</v>
      </c>
      <c r="G41" s="64">
        <f t="shared" si="7"/>
        <v>1.2006861063464836E-2</v>
      </c>
      <c r="H41" s="64">
        <f t="shared" si="7"/>
        <v>2.44745177080334E-2</v>
      </c>
      <c r="I41" s="64">
        <f t="shared" si="7"/>
        <v>9.3457943925233638E-3</v>
      </c>
      <c r="J41" s="64">
        <f t="shared" si="7"/>
        <v>2.3923444976076555E-2</v>
      </c>
      <c r="K41" s="160">
        <f t="shared" si="7"/>
        <v>1.646595513954683E-2</v>
      </c>
    </row>
    <row r="42" spans="1:11" x14ac:dyDescent="0.2">
      <c r="A42" s="48" t="s">
        <v>114</v>
      </c>
      <c r="B42" s="69">
        <v>0</v>
      </c>
      <c r="C42" s="65">
        <f t="shared" si="7"/>
        <v>0.21702127659574469</v>
      </c>
      <c r="D42" s="65">
        <f t="shared" si="7"/>
        <v>0.21880004927929037</v>
      </c>
      <c r="E42" s="65">
        <f t="shared" si="7"/>
        <v>0.24966764158468494</v>
      </c>
      <c r="F42" s="65">
        <f t="shared" si="7"/>
        <v>0.2921582234559334</v>
      </c>
      <c r="G42" s="65">
        <f t="shared" si="7"/>
        <v>0.20025728987993138</v>
      </c>
      <c r="H42" s="65">
        <f t="shared" si="7"/>
        <v>0.46847106248200404</v>
      </c>
      <c r="I42" s="65">
        <f t="shared" si="7"/>
        <v>0.42056074766355139</v>
      </c>
      <c r="J42" s="65">
        <f t="shared" si="7"/>
        <v>0.40669856459330145</v>
      </c>
      <c r="K42" s="177">
        <f t="shared" si="7"/>
        <v>0.2655099594771988</v>
      </c>
    </row>
    <row r="43" spans="1:11" x14ac:dyDescent="0.2">
      <c r="A43" s="47" t="s">
        <v>115</v>
      </c>
      <c r="B43" s="16">
        <v>0</v>
      </c>
      <c r="C43" s="64">
        <f t="shared" si="7"/>
        <v>0.78297872340425534</v>
      </c>
      <c r="D43" s="64">
        <f t="shared" si="7"/>
        <v>0.78119995072070958</v>
      </c>
      <c r="E43" s="64">
        <f t="shared" si="7"/>
        <v>0.75033235841531509</v>
      </c>
      <c r="F43" s="64">
        <f t="shared" si="7"/>
        <v>0.70784177654406666</v>
      </c>
      <c r="G43" s="64">
        <f t="shared" si="7"/>
        <v>0.79974271012006859</v>
      </c>
      <c r="H43" s="64">
        <f t="shared" si="7"/>
        <v>0.53152893751799601</v>
      </c>
      <c r="I43" s="64">
        <f t="shared" si="7"/>
        <v>0.57943925233644855</v>
      </c>
      <c r="J43" s="64">
        <f t="shared" si="7"/>
        <v>0.59330143540669855</v>
      </c>
      <c r="K43" s="160">
        <f t="shared" si="7"/>
        <v>0.7344900405228012</v>
      </c>
    </row>
    <row r="44" spans="1:11" x14ac:dyDescent="0.2">
      <c r="A44" s="47" t="s">
        <v>109</v>
      </c>
      <c r="B44" s="16">
        <v>0</v>
      </c>
      <c r="C44" s="64" t="s">
        <v>61</v>
      </c>
      <c r="D44" s="64" t="s">
        <v>61</v>
      </c>
      <c r="E44" s="64" t="s">
        <v>61</v>
      </c>
      <c r="F44" s="64" t="s">
        <v>61</v>
      </c>
      <c r="G44" s="64" t="s">
        <v>61</v>
      </c>
      <c r="H44" s="64" t="s">
        <v>61</v>
      </c>
      <c r="I44" s="64" t="s">
        <v>61</v>
      </c>
      <c r="J44" s="64" t="s">
        <v>61</v>
      </c>
      <c r="K44" s="160" t="s">
        <v>61</v>
      </c>
    </row>
    <row r="45" spans="1:11" x14ac:dyDescent="0.2">
      <c r="A45" s="47" t="s">
        <v>88</v>
      </c>
      <c r="B45" s="16">
        <v>0</v>
      </c>
      <c r="C45" s="64">
        <v>1</v>
      </c>
      <c r="D45" s="64">
        <v>1</v>
      </c>
      <c r="E45" s="64">
        <v>1</v>
      </c>
      <c r="F45" s="64">
        <v>1</v>
      </c>
      <c r="G45" s="64">
        <v>1</v>
      </c>
      <c r="H45" s="64">
        <v>1</v>
      </c>
      <c r="I45" s="64">
        <v>1</v>
      </c>
      <c r="J45" s="64">
        <v>1</v>
      </c>
      <c r="K45" s="160">
        <v>1</v>
      </c>
    </row>
    <row r="46" spans="1:11" x14ac:dyDescent="0.2">
      <c r="A46" s="49" t="s">
        <v>134</v>
      </c>
      <c r="B46" s="41">
        <v>0</v>
      </c>
      <c r="C46" s="63">
        <f t="shared" ref="C46:K47" si="8">C15/SUM(C$15:C$16)</f>
        <v>0.16182572614107885</v>
      </c>
      <c r="D46" s="63">
        <f t="shared" si="8"/>
        <v>0.21717951764286564</v>
      </c>
      <c r="E46" s="63">
        <f t="shared" si="8"/>
        <v>0.2975871313672922</v>
      </c>
      <c r="F46" s="63">
        <f t="shared" si="8"/>
        <v>0.17310344827586208</v>
      </c>
      <c r="G46" s="63">
        <f t="shared" si="8"/>
        <v>0.18123938879456705</v>
      </c>
      <c r="H46" s="63">
        <f t="shared" si="8"/>
        <v>0.17396280400572245</v>
      </c>
      <c r="I46" s="63">
        <f t="shared" si="8"/>
        <v>0.15116279069767441</v>
      </c>
      <c r="J46" s="63">
        <f t="shared" si="8"/>
        <v>0.15714285714285714</v>
      </c>
      <c r="K46" s="176">
        <f t="shared" si="8"/>
        <v>0.25016842578037279</v>
      </c>
    </row>
    <row r="47" spans="1:11" x14ac:dyDescent="0.2">
      <c r="A47" s="52" t="s">
        <v>135</v>
      </c>
      <c r="B47" s="16">
        <v>0</v>
      </c>
      <c r="C47" s="64">
        <f t="shared" si="8"/>
        <v>0.83817427385892118</v>
      </c>
      <c r="D47" s="64">
        <f t="shared" si="8"/>
        <v>0.78282048235713442</v>
      </c>
      <c r="E47" s="64">
        <f t="shared" si="8"/>
        <v>0.7024128686327078</v>
      </c>
      <c r="F47" s="64">
        <f t="shared" si="8"/>
        <v>0.8268965517241379</v>
      </c>
      <c r="G47" s="64">
        <f t="shared" si="8"/>
        <v>0.81876061120543298</v>
      </c>
      <c r="H47" s="64">
        <f t="shared" si="8"/>
        <v>0.8260371959942775</v>
      </c>
      <c r="I47" s="64">
        <f t="shared" si="8"/>
        <v>0.84883720930232553</v>
      </c>
      <c r="J47" s="64">
        <f t="shared" si="8"/>
        <v>0.84285714285714286</v>
      </c>
      <c r="K47" s="160">
        <f t="shared" si="8"/>
        <v>0.74983157421962721</v>
      </c>
    </row>
    <row r="48" spans="1:11" x14ac:dyDescent="0.2">
      <c r="A48" s="47" t="s">
        <v>88</v>
      </c>
      <c r="B48" s="57">
        <v>0</v>
      </c>
      <c r="C48" s="64">
        <v>1</v>
      </c>
      <c r="D48" s="64">
        <v>1</v>
      </c>
      <c r="E48" s="64">
        <v>1</v>
      </c>
      <c r="F48" s="64">
        <v>1</v>
      </c>
      <c r="G48" s="64">
        <v>1</v>
      </c>
      <c r="H48" s="64">
        <v>1</v>
      </c>
      <c r="I48" s="64">
        <v>1</v>
      </c>
      <c r="J48" s="64">
        <v>1</v>
      </c>
      <c r="K48" s="160">
        <v>1</v>
      </c>
    </row>
    <row r="49" spans="1:11" x14ac:dyDescent="0.2">
      <c r="A49" s="46" t="s">
        <v>107</v>
      </c>
      <c r="B49" s="16">
        <v>0</v>
      </c>
      <c r="C49" s="63">
        <f t="shared" ref="C49:K50" si="9">C17/SUM(C$17:C$18)</f>
        <v>0.26359832635983266</v>
      </c>
      <c r="D49" s="63">
        <f t="shared" si="9"/>
        <v>0.11123281002799075</v>
      </c>
      <c r="E49" s="63">
        <f t="shared" si="9"/>
        <v>0.20048076923076924</v>
      </c>
      <c r="F49" s="63">
        <f t="shared" si="9"/>
        <v>7.9056865464632461E-2</v>
      </c>
      <c r="G49" s="63">
        <f t="shared" si="9"/>
        <v>4.6213093709884467E-2</v>
      </c>
      <c r="H49" s="63">
        <f t="shared" si="9"/>
        <v>4.7289504036908882E-2</v>
      </c>
      <c r="I49" s="63">
        <f t="shared" si="9"/>
        <v>4.6948356807511735E-2</v>
      </c>
      <c r="J49" s="63">
        <f t="shared" si="9"/>
        <v>1.9047619047619049E-2</v>
      </c>
      <c r="K49" s="176">
        <f t="shared" si="9"/>
        <v>0.1466016371466872</v>
      </c>
    </row>
    <row r="50" spans="1:11" x14ac:dyDescent="0.2">
      <c r="A50" s="47" t="s">
        <v>108</v>
      </c>
      <c r="B50" s="16">
        <v>0</v>
      </c>
      <c r="C50" s="64">
        <f t="shared" si="9"/>
        <v>0.7364016736401674</v>
      </c>
      <c r="D50" s="64">
        <f t="shared" si="9"/>
        <v>0.88876718997200921</v>
      </c>
      <c r="E50" s="64">
        <f t="shared" si="9"/>
        <v>0.79951923076923082</v>
      </c>
      <c r="F50" s="64">
        <f t="shared" si="9"/>
        <v>0.92094313453536758</v>
      </c>
      <c r="G50" s="64">
        <f t="shared" si="9"/>
        <v>0.95378690629011553</v>
      </c>
      <c r="H50" s="64">
        <f t="shared" si="9"/>
        <v>0.9527104959630911</v>
      </c>
      <c r="I50" s="64">
        <f t="shared" si="9"/>
        <v>0.95305164319248825</v>
      </c>
      <c r="J50" s="64">
        <f t="shared" si="9"/>
        <v>0.98095238095238091</v>
      </c>
      <c r="K50" s="160">
        <f t="shared" si="9"/>
        <v>0.85339836285331283</v>
      </c>
    </row>
    <row r="51" spans="1:11" x14ac:dyDescent="0.2">
      <c r="A51" s="161" t="s">
        <v>109</v>
      </c>
      <c r="B51" s="68">
        <v>0</v>
      </c>
      <c r="C51" s="162" t="s">
        <v>61</v>
      </c>
      <c r="D51" s="162" t="s">
        <v>61</v>
      </c>
      <c r="E51" s="162" t="s">
        <v>61</v>
      </c>
      <c r="F51" s="162" t="s">
        <v>61</v>
      </c>
      <c r="G51" s="162" t="s">
        <v>61</v>
      </c>
      <c r="H51" s="162" t="s">
        <v>61</v>
      </c>
      <c r="I51" s="162" t="s">
        <v>61</v>
      </c>
      <c r="J51" s="162" t="s">
        <v>61</v>
      </c>
      <c r="K51" s="178" t="s">
        <v>61</v>
      </c>
    </row>
    <row r="52" spans="1:11" x14ac:dyDescent="0.2">
      <c r="A52" s="163" t="s">
        <v>88</v>
      </c>
      <c r="B52" s="164">
        <v>0</v>
      </c>
      <c r="C52" s="165">
        <v>1</v>
      </c>
      <c r="D52" s="165">
        <v>1</v>
      </c>
      <c r="E52" s="165">
        <v>1</v>
      </c>
      <c r="F52" s="165">
        <v>1</v>
      </c>
      <c r="G52" s="165">
        <v>1</v>
      </c>
      <c r="H52" s="165">
        <v>1</v>
      </c>
      <c r="I52" s="165">
        <v>1</v>
      </c>
      <c r="J52" s="165">
        <v>1</v>
      </c>
      <c r="K52" s="165">
        <v>1</v>
      </c>
    </row>
  </sheetData>
  <pageMargins left="0.7" right="0.7" top="0.75" bottom="0.75" header="0.3" footer="0.3"/>
  <pageSetup paperSize="9" orientation="portrait" r:id="rId1"/>
  <ignoredErrors>
    <ignoredError sqref="J23:J34" calculatedColumn="1"/>
    <ignoredError sqref="A46" twoDigitTextYear="1"/>
  </ignoredErrors>
  <tableParts count="3">
    <tablePart r:id="rId2"/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CA8A8-71FD-4DE2-8262-3A9EE0931F4F}">
  <dimension ref="A1:H7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ColWidth="8.7109375" defaultRowHeight="16" x14ac:dyDescent="0.2"/>
  <cols>
    <col min="1" max="1" width="16.7109375" customWidth="1"/>
    <col min="2" max="2" width="22.28515625" customWidth="1"/>
  </cols>
  <sheetData>
    <row r="1" spans="1:8" x14ac:dyDescent="0.2">
      <c r="A1" s="83" t="s">
        <v>173</v>
      </c>
      <c r="B1" s="83"/>
      <c r="C1" s="29"/>
      <c r="D1" s="29"/>
      <c r="E1" s="29"/>
      <c r="F1" s="29"/>
      <c r="G1" s="29"/>
      <c r="H1" s="29"/>
    </row>
    <row r="2" spans="1:8" x14ac:dyDescent="0.2">
      <c r="A2" s="2" t="s">
        <v>136</v>
      </c>
      <c r="B2" s="2"/>
      <c r="C2" s="29"/>
      <c r="D2" s="29"/>
      <c r="E2" s="29"/>
      <c r="F2" s="29"/>
      <c r="G2" s="29"/>
      <c r="H2" s="29"/>
    </row>
    <row r="3" spans="1:8" x14ac:dyDescent="0.2">
      <c r="A3" s="2" t="s">
        <v>137</v>
      </c>
      <c r="B3" s="2"/>
      <c r="C3" s="29"/>
      <c r="D3" s="31"/>
      <c r="E3" s="31"/>
      <c r="F3" s="31"/>
      <c r="G3" s="31"/>
      <c r="H3" s="31"/>
    </row>
    <row r="4" spans="1:8" x14ac:dyDescent="0.2">
      <c r="A4" s="73" t="s">
        <v>138</v>
      </c>
      <c r="B4" s="73" t="s">
        <v>139</v>
      </c>
      <c r="C4" s="70" t="s">
        <v>109</v>
      </c>
      <c r="D4" s="31" t="s">
        <v>140</v>
      </c>
      <c r="E4" s="31" t="s">
        <v>141</v>
      </c>
      <c r="F4" s="31" t="s">
        <v>142</v>
      </c>
      <c r="G4" s="31" t="s">
        <v>143</v>
      </c>
      <c r="H4" s="70" t="s">
        <v>88</v>
      </c>
    </row>
    <row r="5" spans="1:8" x14ac:dyDescent="0.2">
      <c r="A5" s="26" t="s">
        <v>111</v>
      </c>
      <c r="B5" s="26" t="s">
        <v>55</v>
      </c>
      <c r="C5" s="16">
        <v>0</v>
      </c>
      <c r="D5" s="16">
        <v>3</v>
      </c>
      <c r="E5" s="16">
        <v>17</v>
      </c>
      <c r="F5" s="16">
        <v>0</v>
      </c>
      <c r="G5" s="16">
        <v>0</v>
      </c>
      <c r="H5" s="71">
        <f t="shared" ref="H5:H36" si="0">SUM(C5:G5)</f>
        <v>20</v>
      </c>
    </row>
    <row r="6" spans="1:8" x14ac:dyDescent="0.2">
      <c r="A6" s="26" t="s">
        <v>111</v>
      </c>
      <c r="B6" s="26" t="s">
        <v>54</v>
      </c>
      <c r="C6" s="16">
        <v>0</v>
      </c>
      <c r="D6" s="16">
        <v>0</v>
      </c>
      <c r="E6" s="16">
        <v>11</v>
      </c>
      <c r="F6" s="16">
        <v>19</v>
      </c>
      <c r="G6" s="16">
        <v>0</v>
      </c>
      <c r="H6" s="28">
        <f t="shared" si="0"/>
        <v>30</v>
      </c>
    </row>
    <row r="7" spans="1:8" x14ac:dyDescent="0.2">
      <c r="A7" s="26" t="s">
        <v>111</v>
      </c>
      <c r="B7" s="26" t="s">
        <v>51</v>
      </c>
      <c r="C7" s="16">
        <v>0</v>
      </c>
      <c r="D7" s="16">
        <v>48</v>
      </c>
      <c r="E7" s="16">
        <v>0</v>
      </c>
      <c r="F7" s="16">
        <v>0</v>
      </c>
      <c r="G7" s="16">
        <v>0</v>
      </c>
      <c r="H7" s="28">
        <f t="shared" si="0"/>
        <v>48</v>
      </c>
    </row>
    <row r="8" spans="1:8" x14ac:dyDescent="0.2">
      <c r="A8" s="26" t="s">
        <v>111</v>
      </c>
      <c r="B8" s="26" t="s">
        <v>50</v>
      </c>
      <c r="C8" s="16">
        <v>0</v>
      </c>
      <c r="D8" s="16">
        <v>92</v>
      </c>
      <c r="E8" s="16">
        <v>30</v>
      </c>
      <c r="F8" s="16">
        <v>44</v>
      </c>
      <c r="G8" s="16">
        <v>0</v>
      </c>
      <c r="H8" s="28">
        <f t="shared" si="0"/>
        <v>166</v>
      </c>
    </row>
    <row r="9" spans="1:8" x14ac:dyDescent="0.2">
      <c r="A9" s="26" t="s">
        <v>111</v>
      </c>
      <c r="B9" s="26" t="s">
        <v>49</v>
      </c>
      <c r="C9" s="16">
        <v>0</v>
      </c>
      <c r="D9" s="16">
        <v>255</v>
      </c>
      <c r="E9" s="16">
        <v>51</v>
      </c>
      <c r="F9" s="16">
        <v>26</v>
      </c>
      <c r="G9" s="16">
        <v>0</v>
      </c>
      <c r="H9" s="28">
        <f t="shared" si="0"/>
        <v>332</v>
      </c>
    </row>
    <row r="10" spans="1:8" x14ac:dyDescent="0.2">
      <c r="A10" s="26" t="s">
        <v>111</v>
      </c>
      <c r="B10" s="26" t="s">
        <v>73</v>
      </c>
      <c r="C10" s="16">
        <v>0</v>
      </c>
      <c r="D10" s="16">
        <v>16</v>
      </c>
      <c r="E10" s="16">
        <v>108</v>
      </c>
      <c r="F10" s="16">
        <v>19</v>
      </c>
      <c r="G10" s="16">
        <v>0</v>
      </c>
      <c r="H10" s="28">
        <f t="shared" si="0"/>
        <v>143</v>
      </c>
    </row>
    <row r="11" spans="1:8" x14ac:dyDescent="0.2">
      <c r="A11" s="26" t="s">
        <v>111</v>
      </c>
      <c r="B11" s="26" t="s">
        <v>52</v>
      </c>
      <c r="C11" s="16">
        <v>0</v>
      </c>
      <c r="D11" s="16">
        <v>34</v>
      </c>
      <c r="E11" s="16">
        <v>16</v>
      </c>
      <c r="F11" s="16">
        <v>8</v>
      </c>
      <c r="G11" s="16">
        <v>0</v>
      </c>
      <c r="H11" s="28">
        <f t="shared" si="0"/>
        <v>58</v>
      </c>
    </row>
    <row r="12" spans="1:8" x14ac:dyDescent="0.2">
      <c r="A12" s="26" t="s">
        <v>111</v>
      </c>
      <c r="B12" s="26" t="s">
        <v>53</v>
      </c>
      <c r="C12" s="16">
        <v>0</v>
      </c>
      <c r="D12" s="16">
        <v>0</v>
      </c>
      <c r="E12" s="16">
        <v>0</v>
      </c>
      <c r="F12" s="16">
        <v>96</v>
      </c>
      <c r="G12" s="16">
        <v>0</v>
      </c>
      <c r="H12" s="28">
        <f t="shared" si="0"/>
        <v>96</v>
      </c>
    </row>
    <row r="13" spans="1:8" x14ac:dyDescent="0.2">
      <c r="A13" s="26" t="s">
        <v>111</v>
      </c>
      <c r="B13" s="26" t="s">
        <v>56</v>
      </c>
      <c r="C13" s="16">
        <v>0</v>
      </c>
      <c r="D13" s="16">
        <v>0</v>
      </c>
      <c r="E13" s="16">
        <v>19</v>
      </c>
      <c r="F13" s="16">
        <v>56</v>
      </c>
      <c r="G13" s="16">
        <v>7</v>
      </c>
      <c r="H13" s="28">
        <f t="shared" si="0"/>
        <v>82</v>
      </c>
    </row>
    <row r="14" spans="1:8" x14ac:dyDescent="0.2">
      <c r="A14" s="26" t="s">
        <v>111</v>
      </c>
      <c r="B14" s="26" t="s">
        <v>47</v>
      </c>
      <c r="C14" s="16">
        <v>0</v>
      </c>
      <c r="D14" s="16">
        <v>3</v>
      </c>
      <c r="E14" s="16">
        <v>34</v>
      </c>
      <c r="F14" s="16">
        <v>0</v>
      </c>
      <c r="G14" s="16">
        <v>0</v>
      </c>
      <c r="H14" s="28">
        <f t="shared" si="0"/>
        <v>37</v>
      </c>
    </row>
    <row r="15" spans="1:8" x14ac:dyDescent="0.2">
      <c r="A15" s="74" t="s">
        <v>111</v>
      </c>
      <c r="B15" s="74" t="s">
        <v>46</v>
      </c>
      <c r="C15" s="16">
        <v>0</v>
      </c>
      <c r="D15" s="16">
        <v>0</v>
      </c>
      <c r="E15" s="16">
        <v>438</v>
      </c>
      <c r="F15" s="16">
        <v>24</v>
      </c>
      <c r="G15" s="16">
        <v>28</v>
      </c>
      <c r="H15" s="28">
        <f t="shared" si="0"/>
        <v>490</v>
      </c>
    </row>
    <row r="16" spans="1:8" x14ac:dyDescent="0.2">
      <c r="A16" s="26" t="s">
        <v>112</v>
      </c>
      <c r="B16" s="26" t="s">
        <v>55</v>
      </c>
      <c r="C16" s="41">
        <v>0</v>
      </c>
      <c r="D16" s="41">
        <v>3</v>
      </c>
      <c r="E16" s="41">
        <v>127</v>
      </c>
      <c r="F16" s="41">
        <v>0</v>
      </c>
      <c r="G16" s="41">
        <v>0</v>
      </c>
      <c r="H16" s="71">
        <f t="shared" si="0"/>
        <v>130</v>
      </c>
    </row>
    <row r="17" spans="1:8" x14ac:dyDescent="0.2">
      <c r="A17" s="26" t="s">
        <v>112</v>
      </c>
      <c r="B17" s="26" t="s">
        <v>54</v>
      </c>
      <c r="C17" s="16">
        <v>0</v>
      </c>
      <c r="D17" s="16">
        <v>0</v>
      </c>
      <c r="E17" s="16">
        <v>16</v>
      </c>
      <c r="F17" s="16">
        <v>26</v>
      </c>
      <c r="G17" s="16">
        <v>3</v>
      </c>
      <c r="H17" s="28">
        <f t="shared" si="0"/>
        <v>45</v>
      </c>
    </row>
    <row r="18" spans="1:8" x14ac:dyDescent="0.2">
      <c r="A18" s="26" t="s">
        <v>112</v>
      </c>
      <c r="B18" s="26" t="s">
        <v>51</v>
      </c>
      <c r="C18" s="16">
        <v>0</v>
      </c>
      <c r="D18" s="16">
        <v>92</v>
      </c>
      <c r="E18" s="16">
        <v>0</v>
      </c>
      <c r="F18" s="16">
        <v>0</v>
      </c>
      <c r="G18" s="16">
        <v>0</v>
      </c>
      <c r="H18" s="28">
        <f t="shared" si="0"/>
        <v>92</v>
      </c>
    </row>
    <row r="19" spans="1:8" x14ac:dyDescent="0.2">
      <c r="A19" s="26" t="s">
        <v>112</v>
      </c>
      <c r="B19" s="26" t="s">
        <v>50</v>
      </c>
      <c r="C19" s="16">
        <v>0</v>
      </c>
      <c r="D19" s="16">
        <v>212</v>
      </c>
      <c r="E19" s="16">
        <v>76</v>
      </c>
      <c r="F19" s="16">
        <v>153</v>
      </c>
      <c r="G19" s="16">
        <v>0</v>
      </c>
      <c r="H19" s="28">
        <f t="shared" si="0"/>
        <v>441</v>
      </c>
    </row>
    <row r="20" spans="1:8" x14ac:dyDescent="0.2">
      <c r="A20" s="26" t="s">
        <v>112</v>
      </c>
      <c r="B20" s="26" t="s">
        <v>49</v>
      </c>
      <c r="C20" s="16">
        <v>0</v>
      </c>
      <c r="D20" s="16">
        <v>144</v>
      </c>
      <c r="E20" s="16">
        <v>20</v>
      </c>
      <c r="F20" s="16">
        <v>17</v>
      </c>
      <c r="G20" s="16">
        <v>0</v>
      </c>
      <c r="H20" s="28">
        <f t="shared" si="0"/>
        <v>181</v>
      </c>
    </row>
    <row r="21" spans="1:8" x14ac:dyDescent="0.2">
      <c r="A21" s="26" t="s">
        <v>112</v>
      </c>
      <c r="B21" s="26" t="s">
        <v>73</v>
      </c>
      <c r="C21" s="16">
        <v>1</v>
      </c>
      <c r="D21" s="16">
        <v>29</v>
      </c>
      <c r="E21" s="16">
        <v>151</v>
      </c>
      <c r="F21" s="16">
        <v>23</v>
      </c>
      <c r="G21" s="16">
        <v>2</v>
      </c>
      <c r="H21" s="28">
        <f t="shared" si="0"/>
        <v>206</v>
      </c>
    </row>
    <row r="22" spans="1:8" x14ac:dyDescent="0.2">
      <c r="A22" s="26" t="s">
        <v>112</v>
      </c>
      <c r="B22" s="26" t="s">
        <v>52</v>
      </c>
      <c r="C22" s="16">
        <v>0</v>
      </c>
      <c r="D22" s="16">
        <v>64</v>
      </c>
      <c r="E22" s="16">
        <v>58</v>
      </c>
      <c r="F22" s="16">
        <v>10</v>
      </c>
      <c r="G22" s="16">
        <v>0</v>
      </c>
      <c r="H22" s="28">
        <f t="shared" si="0"/>
        <v>132</v>
      </c>
    </row>
    <row r="23" spans="1:8" x14ac:dyDescent="0.2">
      <c r="A23" s="26" t="s">
        <v>112</v>
      </c>
      <c r="B23" s="26" t="s">
        <v>53</v>
      </c>
      <c r="C23" s="16">
        <v>0</v>
      </c>
      <c r="D23" s="16">
        <v>0</v>
      </c>
      <c r="E23" s="16">
        <v>0</v>
      </c>
      <c r="F23" s="16">
        <v>627</v>
      </c>
      <c r="G23" s="16">
        <v>0</v>
      </c>
      <c r="H23" s="28">
        <f t="shared" si="0"/>
        <v>627</v>
      </c>
    </row>
    <row r="24" spans="1:8" x14ac:dyDescent="0.2">
      <c r="A24" s="26" t="s">
        <v>112</v>
      </c>
      <c r="B24" s="26" t="s">
        <v>56</v>
      </c>
      <c r="C24" s="16">
        <v>0</v>
      </c>
      <c r="D24" s="16">
        <v>0</v>
      </c>
      <c r="E24" s="16">
        <v>9</v>
      </c>
      <c r="F24" s="16">
        <v>56</v>
      </c>
      <c r="G24" s="16">
        <v>12</v>
      </c>
      <c r="H24" s="28">
        <f t="shared" si="0"/>
        <v>77</v>
      </c>
    </row>
    <row r="25" spans="1:8" x14ac:dyDescent="0.2">
      <c r="A25" s="26" t="s">
        <v>112</v>
      </c>
      <c r="B25" s="26" t="s">
        <v>47</v>
      </c>
      <c r="C25" s="16">
        <v>0</v>
      </c>
      <c r="D25" s="16">
        <v>0</v>
      </c>
      <c r="E25" s="16">
        <v>196</v>
      </c>
      <c r="F25" s="16">
        <v>0</v>
      </c>
      <c r="G25" s="16">
        <v>0</v>
      </c>
      <c r="H25" s="28">
        <f t="shared" si="0"/>
        <v>196</v>
      </c>
    </row>
    <row r="26" spans="1:8" x14ac:dyDescent="0.2">
      <c r="A26" s="74" t="s">
        <v>112</v>
      </c>
      <c r="B26" s="74" t="s">
        <v>46</v>
      </c>
      <c r="C26" s="57">
        <v>0</v>
      </c>
      <c r="D26" s="57">
        <v>0</v>
      </c>
      <c r="E26" s="57">
        <v>1293</v>
      </c>
      <c r="F26" s="57">
        <v>55</v>
      </c>
      <c r="G26" s="57">
        <v>120</v>
      </c>
      <c r="H26" s="72">
        <f t="shared" si="0"/>
        <v>1468</v>
      </c>
    </row>
    <row r="27" spans="1:8" x14ac:dyDescent="0.2">
      <c r="A27" s="26" t="s">
        <v>113</v>
      </c>
      <c r="B27" s="26" t="s">
        <v>55</v>
      </c>
      <c r="C27" s="16">
        <v>0</v>
      </c>
      <c r="D27" s="16">
        <v>4</v>
      </c>
      <c r="E27" s="16">
        <v>72</v>
      </c>
      <c r="F27" s="16">
        <v>0</v>
      </c>
      <c r="G27" s="16">
        <v>0</v>
      </c>
      <c r="H27" s="71">
        <f t="shared" si="0"/>
        <v>76</v>
      </c>
    </row>
    <row r="28" spans="1:8" x14ac:dyDescent="0.2">
      <c r="A28" s="26" t="s">
        <v>113</v>
      </c>
      <c r="B28" s="26" t="s">
        <v>54</v>
      </c>
      <c r="C28" s="16">
        <v>0</v>
      </c>
      <c r="D28" s="16">
        <v>0</v>
      </c>
      <c r="E28" s="16">
        <v>43</v>
      </c>
      <c r="F28" s="16">
        <v>62</v>
      </c>
      <c r="G28" s="16">
        <v>1</v>
      </c>
      <c r="H28" s="28">
        <f t="shared" si="0"/>
        <v>106</v>
      </c>
    </row>
    <row r="29" spans="1:8" x14ac:dyDescent="0.2">
      <c r="A29" s="26" t="s">
        <v>113</v>
      </c>
      <c r="B29" s="26" t="s">
        <v>51</v>
      </c>
      <c r="C29" s="16">
        <v>0</v>
      </c>
      <c r="D29" s="16">
        <v>178</v>
      </c>
      <c r="E29" s="16">
        <v>0</v>
      </c>
      <c r="F29" s="16">
        <v>1</v>
      </c>
      <c r="G29" s="16">
        <v>0</v>
      </c>
      <c r="H29" s="28">
        <f t="shared" si="0"/>
        <v>179</v>
      </c>
    </row>
    <row r="30" spans="1:8" x14ac:dyDescent="0.2">
      <c r="A30" s="26" t="s">
        <v>113</v>
      </c>
      <c r="B30" s="26" t="s">
        <v>50</v>
      </c>
      <c r="C30" s="16">
        <v>0</v>
      </c>
      <c r="D30" s="16">
        <v>181</v>
      </c>
      <c r="E30" s="16">
        <v>56</v>
      </c>
      <c r="F30" s="16">
        <v>101</v>
      </c>
      <c r="G30" s="16">
        <v>0</v>
      </c>
      <c r="H30" s="28">
        <f t="shared" si="0"/>
        <v>338</v>
      </c>
    </row>
    <row r="31" spans="1:8" x14ac:dyDescent="0.2">
      <c r="A31" s="26" t="s">
        <v>113</v>
      </c>
      <c r="B31" s="26" t="s">
        <v>49</v>
      </c>
      <c r="C31" s="16">
        <v>0</v>
      </c>
      <c r="D31" s="16">
        <v>190</v>
      </c>
      <c r="E31" s="16">
        <v>38</v>
      </c>
      <c r="F31" s="16">
        <v>34</v>
      </c>
      <c r="G31" s="16">
        <v>0</v>
      </c>
      <c r="H31" s="28">
        <f t="shared" si="0"/>
        <v>262</v>
      </c>
    </row>
    <row r="32" spans="1:8" x14ac:dyDescent="0.2">
      <c r="A32" s="26" t="s">
        <v>113</v>
      </c>
      <c r="B32" s="26" t="s">
        <v>73</v>
      </c>
      <c r="C32" s="16">
        <v>0</v>
      </c>
      <c r="D32" s="16">
        <v>33</v>
      </c>
      <c r="E32" s="16">
        <v>251</v>
      </c>
      <c r="F32" s="16">
        <v>43</v>
      </c>
      <c r="G32" s="16">
        <v>1</v>
      </c>
      <c r="H32" s="28">
        <f t="shared" si="0"/>
        <v>328</v>
      </c>
    </row>
    <row r="33" spans="1:8" x14ac:dyDescent="0.2">
      <c r="A33" s="26" t="s">
        <v>113</v>
      </c>
      <c r="B33" s="26" t="s">
        <v>52</v>
      </c>
      <c r="C33" s="16">
        <v>0</v>
      </c>
      <c r="D33" s="16">
        <v>91</v>
      </c>
      <c r="E33" s="16">
        <v>82</v>
      </c>
      <c r="F33" s="16">
        <v>7</v>
      </c>
      <c r="G33" s="16">
        <v>0</v>
      </c>
      <c r="H33" s="28">
        <f t="shared" si="0"/>
        <v>180</v>
      </c>
    </row>
    <row r="34" spans="1:8" x14ac:dyDescent="0.2">
      <c r="A34" s="26" t="s">
        <v>113</v>
      </c>
      <c r="B34" s="26" t="s">
        <v>53</v>
      </c>
      <c r="C34" s="16">
        <v>0</v>
      </c>
      <c r="D34" s="16">
        <v>0</v>
      </c>
      <c r="E34" s="16">
        <v>0</v>
      </c>
      <c r="F34" s="16">
        <v>355</v>
      </c>
      <c r="G34" s="16">
        <v>0</v>
      </c>
      <c r="H34" s="28">
        <f t="shared" si="0"/>
        <v>355</v>
      </c>
    </row>
    <row r="35" spans="1:8" x14ac:dyDescent="0.2">
      <c r="A35" s="26" t="s">
        <v>113</v>
      </c>
      <c r="B35" s="26" t="s">
        <v>56</v>
      </c>
      <c r="C35" s="16">
        <v>0</v>
      </c>
      <c r="D35" s="16">
        <v>0</v>
      </c>
      <c r="E35" s="16">
        <v>5</v>
      </c>
      <c r="F35" s="16">
        <v>66</v>
      </c>
      <c r="G35" s="16">
        <v>11</v>
      </c>
      <c r="H35" s="28">
        <f t="shared" si="0"/>
        <v>82</v>
      </c>
    </row>
    <row r="36" spans="1:8" x14ac:dyDescent="0.2">
      <c r="A36" s="26" t="s">
        <v>113</v>
      </c>
      <c r="B36" s="26" t="s">
        <v>47</v>
      </c>
      <c r="C36" s="16">
        <v>0</v>
      </c>
      <c r="D36" s="16">
        <v>0</v>
      </c>
      <c r="E36" s="16">
        <v>353</v>
      </c>
      <c r="F36" s="16">
        <v>0</v>
      </c>
      <c r="G36" s="16">
        <v>0</v>
      </c>
      <c r="H36" s="28">
        <f t="shared" si="0"/>
        <v>353</v>
      </c>
    </row>
    <row r="37" spans="1:8" x14ac:dyDescent="0.2">
      <c r="A37" s="74" t="s">
        <v>113</v>
      </c>
      <c r="B37" s="74" t="s">
        <v>46</v>
      </c>
      <c r="C37" s="16">
        <v>0</v>
      </c>
      <c r="D37" s="16">
        <v>0</v>
      </c>
      <c r="E37" s="16">
        <v>1247</v>
      </c>
      <c r="F37" s="16">
        <v>53</v>
      </c>
      <c r="G37" s="16">
        <v>71</v>
      </c>
      <c r="H37" s="72">
        <f t="shared" ref="H37:H70" si="1">SUM(C37:G37)</f>
        <v>1371</v>
      </c>
    </row>
    <row r="38" spans="1:8" x14ac:dyDescent="0.2">
      <c r="A38" s="26" t="s">
        <v>73</v>
      </c>
      <c r="B38" s="26" t="s">
        <v>55</v>
      </c>
      <c r="C38" s="41">
        <v>0</v>
      </c>
      <c r="D38" s="41">
        <v>1</v>
      </c>
      <c r="E38" s="41">
        <v>9</v>
      </c>
      <c r="F38" s="41">
        <v>0</v>
      </c>
      <c r="G38" s="41">
        <v>0</v>
      </c>
      <c r="H38" s="71">
        <f t="shared" si="1"/>
        <v>10</v>
      </c>
    </row>
    <row r="39" spans="1:8" x14ac:dyDescent="0.2">
      <c r="A39" s="26" t="s">
        <v>73</v>
      </c>
      <c r="B39" s="26" t="s">
        <v>54</v>
      </c>
      <c r="C39" s="16">
        <v>0</v>
      </c>
      <c r="D39" s="16">
        <v>0</v>
      </c>
      <c r="E39" s="16">
        <v>4</v>
      </c>
      <c r="F39" s="16">
        <v>3</v>
      </c>
      <c r="G39" s="16">
        <v>0</v>
      </c>
      <c r="H39" s="28">
        <f t="shared" si="1"/>
        <v>7</v>
      </c>
    </row>
    <row r="40" spans="1:8" x14ac:dyDescent="0.2">
      <c r="A40" s="26" t="s">
        <v>73</v>
      </c>
      <c r="B40" s="26" t="s">
        <v>51</v>
      </c>
      <c r="C40" s="16">
        <v>0</v>
      </c>
      <c r="D40" s="16">
        <v>24</v>
      </c>
      <c r="E40" s="16">
        <v>0</v>
      </c>
      <c r="F40" s="16">
        <v>0</v>
      </c>
      <c r="G40" s="16">
        <v>0</v>
      </c>
      <c r="H40" s="28">
        <f t="shared" si="1"/>
        <v>24</v>
      </c>
    </row>
    <row r="41" spans="1:8" x14ac:dyDescent="0.2">
      <c r="A41" s="26" t="s">
        <v>73</v>
      </c>
      <c r="B41" s="26" t="s">
        <v>50</v>
      </c>
      <c r="C41" s="16">
        <v>0</v>
      </c>
      <c r="D41" s="16">
        <v>26</v>
      </c>
      <c r="E41" s="16">
        <v>4</v>
      </c>
      <c r="F41" s="16">
        <v>12</v>
      </c>
      <c r="G41" s="16">
        <v>0</v>
      </c>
      <c r="H41" s="28">
        <f t="shared" si="1"/>
        <v>42</v>
      </c>
    </row>
    <row r="42" spans="1:8" x14ac:dyDescent="0.2">
      <c r="A42" s="26" t="s">
        <v>73</v>
      </c>
      <c r="B42" s="26" t="s">
        <v>49</v>
      </c>
      <c r="C42" s="16">
        <v>0</v>
      </c>
      <c r="D42" s="16">
        <v>75</v>
      </c>
      <c r="E42" s="16">
        <v>8</v>
      </c>
      <c r="F42" s="16">
        <v>4</v>
      </c>
      <c r="G42" s="16">
        <v>0</v>
      </c>
      <c r="H42" s="28">
        <f t="shared" si="1"/>
        <v>87</v>
      </c>
    </row>
    <row r="43" spans="1:8" x14ac:dyDescent="0.2">
      <c r="A43" s="26" t="s">
        <v>73</v>
      </c>
      <c r="B43" s="26" t="s">
        <v>73</v>
      </c>
      <c r="C43" s="16">
        <v>1</v>
      </c>
      <c r="D43" s="16">
        <v>10</v>
      </c>
      <c r="E43" s="16">
        <v>24</v>
      </c>
      <c r="F43" s="16">
        <v>6</v>
      </c>
      <c r="G43" s="16">
        <v>0</v>
      </c>
      <c r="H43" s="28">
        <f t="shared" si="1"/>
        <v>41</v>
      </c>
    </row>
    <row r="44" spans="1:8" x14ac:dyDescent="0.2">
      <c r="A44" s="26" t="s">
        <v>73</v>
      </c>
      <c r="B44" s="26" t="s">
        <v>52</v>
      </c>
      <c r="C44" s="16">
        <v>0</v>
      </c>
      <c r="D44" s="16">
        <v>18</v>
      </c>
      <c r="E44" s="16">
        <v>11</v>
      </c>
      <c r="F44" s="16">
        <v>3</v>
      </c>
      <c r="G44" s="16">
        <v>0</v>
      </c>
      <c r="H44" s="28">
        <f t="shared" si="1"/>
        <v>32</v>
      </c>
    </row>
    <row r="45" spans="1:8" x14ac:dyDescent="0.2">
      <c r="A45" s="26" t="s">
        <v>73</v>
      </c>
      <c r="B45" s="26" t="s">
        <v>53</v>
      </c>
      <c r="C45" s="16">
        <v>0</v>
      </c>
      <c r="D45" s="16">
        <v>0</v>
      </c>
      <c r="E45" s="16">
        <v>0</v>
      </c>
      <c r="F45" s="16">
        <v>73</v>
      </c>
      <c r="G45" s="16">
        <v>0</v>
      </c>
      <c r="H45" s="28">
        <f t="shared" si="1"/>
        <v>73</v>
      </c>
    </row>
    <row r="46" spans="1:8" x14ac:dyDescent="0.2">
      <c r="A46" s="26" t="s">
        <v>73</v>
      </c>
      <c r="B46" s="26" t="s">
        <v>56</v>
      </c>
      <c r="C46" s="16">
        <v>0</v>
      </c>
      <c r="D46" s="16">
        <v>0</v>
      </c>
      <c r="E46" s="16">
        <v>0</v>
      </c>
      <c r="F46" s="16">
        <v>10</v>
      </c>
      <c r="G46" s="16">
        <v>3</v>
      </c>
      <c r="H46" s="28">
        <f t="shared" si="1"/>
        <v>13</v>
      </c>
    </row>
    <row r="47" spans="1:8" x14ac:dyDescent="0.2">
      <c r="A47" s="26" t="s">
        <v>73</v>
      </c>
      <c r="B47" s="26" t="s">
        <v>47</v>
      </c>
      <c r="C47" s="16">
        <v>0</v>
      </c>
      <c r="D47" s="16">
        <v>1</v>
      </c>
      <c r="E47" s="16">
        <v>58</v>
      </c>
      <c r="F47" s="16">
        <v>0</v>
      </c>
      <c r="G47" s="16">
        <v>0</v>
      </c>
      <c r="H47" s="28">
        <f t="shared" si="1"/>
        <v>59</v>
      </c>
    </row>
    <row r="48" spans="1:8" x14ac:dyDescent="0.2">
      <c r="A48" s="74" t="s">
        <v>73</v>
      </c>
      <c r="B48" s="74" t="s">
        <v>46</v>
      </c>
      <c r="C48" s="57">
        <v>0</v>
      </c>
      <c r="D48" s="57">
        <v>0</v>
      </c>
      <c r="E48" s="57">
        <v>181</v>
      </c>
      <c r="F48" s="57">
        <v>2</v>
      </c>
      <c r="G48" s="57">
        <v>6</v>
      </c>
      <c r="H48" s="72">
        <f t="shared" si="1"/>
        <v>189</v>
      </c>
    </row>
    <row r="49" spans="1:8" x14ac:dyDescent="0.2">
      <c r="A49" s="26" t="s">
        <v>115</v>
      </c>
      <c r="B49" s="26" t="s">
        <v>55</v>
      </c>
      <c r="C49" s="16">
        <v>0</v>
      </c>
      <c r="D49" s="16">
        <v>48</v>
      </c>
      <c r="E49" s="16">
        <v>466</v>
      </c>
      <c r="F49" s="16">
        <v>0</v>
      </c>
      <c r="G49" s="16">
        <v>0</v>
      </c>
      <c r="H49" s="71">
        <f t="shared" si="1"/>
        <v>514</v>
      </c>
    </row>
    <row r="50" spans="1:8" x14ac:dyDescent="0.2">
      <c r="A50" s="26" t="s">
        <v>115</v>
      </c>
      <c r="B50" s="26" t="s">
        <v>54</v>
      </c>
      <c r="C50" s="16">
        <v>0</v>
      </c>
      <c r="D50" s="16">
        <v>0</v>
      </c>
      <c r="E50" s="16">
        <v>582</v>
      </c>
      <c r="F50" s="16">
        <v>604</v>
      </c>
      <c r="G50" s="16">
        <v>29</v>
      </c>
      <c r="H50" s="28">
        <f t="shared" si="1"/>
        <v>1215</v>
      </c>
    </row>
    <row r="51" spans="1:8" x14ac:dyDescent="0.2">
      <c r="A51" s="26" t="s">
        <v>115</v>
      </c>
      <c r="B51" s="26" t="s">
        <v>51</v>
      </c>
      <c r="C51" s="16">
        <v>0</v>
      </c>
      <c r="D51" s="16">
        <v>2195</v>
      </c>
      <c r="E51" s="16">
        <v>0</v>
      </c>
      <c r="F51" s="16">
        <v>1</v>
      </c>
      <c r="G51" s="16">
        <v>0</v>
      </c>
      <c r="H51" s="28">
        <f t="shared" si="1"/>
        <v>2196</v>
      </c>
    </row>
    <row r="52" spans="1:8" x14ac:dyDescent="0.2">
      <c r="A52" s="26" t="s">
        <v>115</v>
      </c>
      <c r="B52" s="26" t="s">
        <v>50</v>
      </c>
      <c r="C52" s="16">
        <v>0</v>
      </c>
      <c r="D52" s="16">
        <v>969</v>
      </c>
      <c r="E52" s="16">
        <v>389</v>
      </c>
      <c r="F52" s="16">
        <v>235</v>
      </c>
      <c r="G52" s="16">
        <v>0</v>
      </c>
      <c r="H52" s="28">
        <f t="shared" si="1"/>
        <v>1593</v>
      </c>
    </row>
    <row r="53" spans="1:8" x14ac:dyDescent="0.2">
      <c r="A53" s="26" t="s">
        <v>115</v>
      </c>
      <c r="B53" s="26" t="s">
        <v>49</v>
      </c>
      <c r="C53" s="16">
        <v>0</v>
      </c>
      <c r="D53" s="16">
        <v>1923</v>
      </c>
      <c r="E53" s="16">
        <v>378</v>
      </c>
      <c r="F53" s="16">
        <v>250</v>
      </c>
      <c r="G53" s="16">
        <v>1</v>
      </c>
      <c r="H53" s="28">
        <f t="shared" si="1"/>
        <v>2552</v>
      </c>
    </row>
    <row r="54" spans="1:8" x14ac:dyDescent="0.2">
      <c r="A54" s="26" t="s">
        <v>115</v>
      </c>
      <c r="B54" s="26" t="s">
        <v>73</v>
      </c>
      <c r="C54" s="16">
        <v>0</v>
      </c>
      <c r="D54" s="16">
        <v>434</v>
      </c>
      <c r="E54" s="16">
        <v>1841</v>
      </c>
      <c r="F54" s="16">
        <v>533</v>
      </c>
      <c r="G54" s="16">
        <v>5</v>
      </c>
      <c r="H54" s="28">
        <f t="shared" si="1"/>
        <v>2813</v>
      </c>
    </row>
    <row r="55" spans="1:8" x14ac:dyDescent="0.2">
      <c r="A55" s="26" t="s">
        <v>115</v>
      </c>
      <c r="B55" s="26" t="s">
        <v>52</v>
      </c>
      <c r="C55" s="16">
        <v>0</v>
      </c>
      <c r="D55" s="16">
        <v>944</v>
      </c>
      <c r="E55" s="16">
        <v>447</v>
      </c>
      <c r="F55" s="16">
        <v>85</v>
      </c>
      <c r="G55" s="16">
        <v>0</v>
      </c>
      <c r="H55" s="28">
        <f t="shared" si="1"/>
        <v>1476</v>
      </c>
    </row>
    <row r="56" spans="1:8" x14ac:dyDescent="0.2">
      <c r="A56" s="26" t="s">
        <v>115</v>
      </c>
      <c r="B56" s="26" t="s">
        <v>53</v>
      </c>
      <c r="C56" s="16">
        <v>0</v>
      </c>
      <c r="D56" s="16">
        <v>0</v>
      </c>
      <c r="E56" s="16">
        <v>0</v>
      </c>
      <c r="F56" s="16">
        <v>753</v>
      </c>
      <c r="G56" s="16">
        <v>0</v>
      </c>
      <c r="H56" s="28">
        <f t="shared" si="1"/>
        <v>753</v>
      </c>
    </row>
    <row r="57" spans="1:8" x14ac:dyDescent="0.2">
      <c r="A57" s="26" t="s">
        <v>115</v>
      </c>
      <c r="B57" s="26" t="s">
        <v>56</v>
      </c>
      <c r="C57" s="16">
        <v>0</v>
      </c>
      <c r="D57" s="16">
        <v>0</v>
      </c>
      <c r="E57" s="16">
        <v>133</v>
      </c>
      <c r="F57" s="16">
        <v>895</v>
      </c>
      <c r="G57" s="16">
        <v>97</v>
      </c>
      <c r="H57" s="28">
        <f t="shared" si="1"/>
        <v>1125</v>
      </c>
    </row>
    <row r="58" spans="1:8" x14ac:dyDescent="0.2">
      <c r="A58" s="26" t="s">
        <v>115</v>
      </c>
      <c r="B58" s="26" t="s">
        <v>47</v>
      </c>
      <c r="C58" s="16">
        <v>0</v>
      </c>
      <c r="D58" s="16">
        <v>6</v>
      </c>
      <c r="E58" s="16">
        <v>2916</v>
      </c>
      <c r="F58" s="16">
        <v>0</v>
      </c>
      <c r="G58" s="16">
        <v>0</v>
      </c>
      <c r="H58" s="28">
        <f t="shared" si="1"/>
        <v>2922</v>
      </c>
    </row>
    <row r="59" spans="1:8" x14ac:dyDescent="0.2">
      <c r="A59" s="74" t="s">
        <v>115</v>
      </c>
      <c r="B59" s="74" t="s">
        <v>46</v>
      </c>
      <c r="C59" s="16">
        <v>0</v>
      </c>
      <c r="D59" s="16">
        <v>6</v>
      </c>
      <c r="E59" s="16">
        <v>7978</v>
      </c>
      <c r="F59" s="16">
        <v>355</v>
      </c>
      <c r="G59" s="16">
        <v>240</v>
      </c>
      <c r="H59" s="72">
        <f t="shared" si="1"/>
        <v>8579</v>
      </c>
    </row>
    <row r="60" spans="1:8" x14ac:dyDescent="0.2">
      <c r="A60" s="26" t="s">
        <v>144</v>
      </c>
      <c r="B60" s="26" t="s">
        <v>55</v>
      </c>
      <c r="C60" s="41">
        <v>0</v>
      </c>
      <c r="D60" s="41">
        <v>59</v>
      </c>
      <c r="E60" s="41">
        <v>692</v>
      </c>
      <c r="F60" s="41">
        <v>0</v>
      </c>
      <c r="G60" s="41">
        <v>0</v>
      </c>
      <c r="H60" s="28">
        <f t="shared" si="1"/>
        <v>751</v>
      </c>
    </row>
    <row r="61" spans="1:8" x14ac:dyDescent="0.2">
      <c r="A61" s="26" t="s">
        <v>144</v>
      </c>
      <c r="B61" s="26" t="s">
        <v>54</v>
      </c>
      <c r="C61" s="16">
        <v>0</v>
      </c>
      <c r="D61" s="16">
        <v>0</v>
      </c>
      <c r="E61" s="16">
        <v>658</v>
      </c>
      <c r="F61" s="16">
        <v>715</v>
      </c>
      <c r="G61" s="16">
        <v>33</v>
      </c>
      <c r="H61" s="28">
        <f t="shared" si="1"/>
        <v>1406</v>
      </c>
    </row>
    <row r="62" spans="1:8" x14ac:dyDescent="0.2">
      <c r="A62" s="26" t="s">
        <v>144</v>
      </c>
      <c r="B62" s="26" t="s">
        <v>51</v>
      </c>
      <c r="C62" s="16">
        <v>0</v>
      </c>
      <c r="D62" s="16">
        <v>2564</v>
      </c>
      <c r="E62" s="16">
        <v>0</v>
      </c>
      <c r="F62" s="16">
        <v>2</v>
      </c>
      <c r="G62" s="16">
        <v>0</v>
      </c>
      <c r="H62" s="28">
        <f t="shared" si="1"/>
        <v>2566</v>
      </c>
    </row>
    <row r="63" spans="1:8" x14ac:dyDescent="0.2">
      <c r="A63" s="26" t="s">
        <v>144</v>
      </c>
      <c r="B63" s="26" t="s">
        <v>50</v>
      </c>
      <c r="C63" s="16">
        <v>0</v>
      </c>
      <c r="D63" s="16">
        <v>1495</v>
      </c>
      <c r="E63" s="16">
        <v>556</v>
      </c>
      <c r="F63" s="16">
        <v>546</v>
      </c>
      <c r="G63" s="16">
        <v>0</v>
      </c>
      <c r="H63" s="28">
        <f t="shared" si="1"/>
        <v>2597</v>
      </c>
    </row>
    <row r="64" spans="1:8" x14ac:dyDescent="0.2">
      <c r="A64" s="26" t="s">
        <v>144</v>
      </c>
      <c r="B64" s="26" t="s">
        <v>49</v>
      </c>
      <c r="C64" s="16">
        <v>0</v>
      </c>
      <c r="D64" s="16">
        <v>2823</v>
      </c>
      <c r="E64" s="16">
        <v>540</v>
      </c>
      <c r="F64" s="16">
        <v>334</v>
      </c>
      <c r="G64" s="16">
        <v>1</v>
      </c>
      <c r="H64" s="28">
        <f t="shared" si="1"/>
        <v>3698</v>
      </c>
    </row>
    <row r="65" spans="1:8" x14ac:dyDescent="0.2">
      <c r="A65" s="26" t="s">
        <v>144</v>
      </c>
      <c r="B65" s="26" t="s">
        <v>73</v>
      </c>
      <c r="C65" s="16">
        <v>2</v>
      </c>
      <c r="D65" s="16">
        <v>533</v>
      </c>
      <c r="E65" s="16">
        <v>2397</v>
      </c>
      <c r="F65" s="16">
        <v>625</v>
      </c>
      <c r="G65" s="16">
        <v>8</v>
      </c>
      <c r="H65" s="28">
        <f t="shared" si="1"/>
        <v>3565</v>
      </c>
    </row>
    <row r="66" spans="1:8" x14ac:dyDescent="0.2">
      <c r="A66" s="26" t="s">
        <v>144</v>
      </c>
      <c r="B66" s="26" t="s">
        <v>52</v>
      </c>
      <c r="C66" s="16">
        <v>0</v>
      </c>
      <c r="D66" s="16">
        <v>1168</v>
      </c>
      <c r="E66" s="16">
        <v>617</v>
      </c>
      <c r="F66" s="16">
        <v>114</v>
      </c>
      <c r="G66" s="16">
        <v>0</v>
      </c>
      <c r="H66" s="28">
        <f t="shared" si="1"/>
        <v>1899</v>
      </c>
    </row>
    <row r="67" spans="1:8" x14ac:dyDescent="0.2">
      <c r="A67" s="26" t="s">
        <v>144</v>
      </c>
      <c r="B67" s="26" t="s">
        <v>53</v>
      </c>
      <c r="C67" s="16">
        <v>0</v>
      </c>
      <c r="D67" s="16">
        <v>0</v>
      </c>
      <c r="E67" s="16">
        <v>0</v>
      </c>
      <c r="F67" s="16">
        <v>1927</v>
      </c>
      <c r="G67" s="16">
        <v>0</v>
      </c>
      <c r="H67" s="28">
        <f t="shared" si="1"/>
        <v>1927</v>
      </c>
    </row>
    <row r="68" spans="1:8" x14ac:dyDescent="0.2">
      <c r="A68" s="26" t="s">
        <v>144</v>
      </c>
      <c r="B68" s="26" t="s">
        <v>56</v>
      </c>
      <c r="C68" s="16">
        <v>0</v>
      </c>
      <c r="D68" s="16">
        <v>0</v>
      </c>
      <c r="E68" s="16">
        <v>169</v>
      </c>
      <c r="F68" s="16">
        <v>1097</v>
      </c>
      <c r="G68" s="16">
        <v>130</v>
      </c>
      <c r="H68" s="28">
        <f t="shared" si="1"/>
        <v>1396</v>
      </c>
    </row>
    <row r="69" spans="1:8" x14ac:dyDescent="0.2">
      <c r="A69" s="26" t="s">
        <v>144</v>
      </c>
      <c r="B69" s="26" t="s">
        <v>47</v>
      </c>
      <c r="C69" s="16">
        <v>0</v>
      </c>
      <c r="D69" s="16">
        <v>10</v>
      </c>
      <c r="E69" s="16">
        <v>3590</v>
      </c>
      <c r="F69" s="16">
        <v>0</v>
      </c>
      <c r="G69" s="16">
        <v>0</v>
      </c>
      <c r="H69" s="28">
        <f t="shared" si="1"/>
        <v>3600</v>
      </c>
    </row>
    <row r="70" spans="1:8" x14ac:dyDescent="0.2">
      <c r="A70" s="26" t="s">
        <v>144</v>
      </c>
      <c r="B70" s="26" t="s">
        <v>46</v>
      </c>
      <c r="C70" s="16">
        <v>0</v>
      </c>
      <c r="D70" s="16">
        <v>6</v>
      </c>
      <c r="E70" s="16">
        <v>11254</v>
      </c>
      <c r="F70" s="16">
        <v>491</v>
      </c>
      <c r="G70" s="16">
        <v>468</v>
      </c>
      <c r="H70" s="28">
        <f t="shared" si="1"/>
        <v>12219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14F1-5DC6-4FD8-A39F-3640E036D2BB}">
  <dimension ref="A1:H17"/>
  <sheetViews>
    <sheetView workbookViewId="0"/>
  </sheetViews>
  <sheetFormatPr baseColWidth="10" defaultColWidth="8.7109375" defaultRowHeight="16" x14ac:dyDescent="0.2"/>
  <cols>
    <col min="1" max="1" width="26.7109375" customWidth="1"/>
    <col min="2" max="8" width="12.7109375" customWidth="1"/>
  </cols>
  <sheetData>
    <row r="1" spans="1:8" x14ac:dyDescent="0.2">
      <c r="A1" s="83" t="s">
        <v>200</v>
      </c>
      <c r="B1" s="98"/>
      <c r="C1" s="98"/>
      <c r="D1" s="98"/>
      <c r="E1" s="98"/>
      <c r="F1" s="98"/>
      <c r="G1" s="98"/>
      <c r="H1" s="98"/>
    </row>
    <row r="2" spans="1:8" x14ac:dyDescent="0.2">
      <c r="A2" s="100" t="s">
        <v>30</v>
      </c>
      <c r="B2" s="98"/>
      <c r="C2" s="98"/>
      <c r="D2" s="98"/>
      <c r="E2" s="98"/>
      <c r="F2" s="98"/>
      <c r="G2" s="98"/>
      <c r="H2" s="98"/>
    </row>
    <row r="3" spans="1:8" ht="42" x14ac:dyDescent="0.2">
      <c r="A3" s="101" t="s">
        <v>145</v>
      </c>
      <c r="B3" s="115" t="s">
        <v>64</v>
      </c>
      <c r="C3" s="115" t="s">
        <v>146</v>
      </c>
      <c r="D3" s="115" t="s">
        <v>147</v>
      </c>
      <c r="E3" s="115" t="s">
        <v>148</v>
      </c>
      <c r="F3" s="115" t="s">
        <v>149</v>
      </c>
      <c r="G3" s="115" t="s">
        <v>150</v>
      </c>
      <c r="H3" s="115" t="s">
        <v>151</v>
      </c>
    </row>
    <row r="4" spans="1:8" x14ac:dyDescent="0.2">
      <c r="A4" s="81">
        <v>2014</v>
      </c>
      <c r="B4" s="105">
        <v>2671</v>
      </c>
      <c r="C4" s="106">
        <v>743</v>
      </c>
      <c r="D4" s="106">
        <v>71</v>
      </c>
      <c r="E4" s="106">
        <v>7</v>
      </c>
      <c r="F4" s="106">
        <v>1378</v>
      </c>
      <c r="G4" s="106">
        <v>333</v>
      </c>
      <c r="H4" s="106">
        <v>139</v>
      </c>
    </row>
    <row r="5" spans="1:8" x14ac:dyDescent="0.2">
      <c r="A5" s="81">
        <v>2015</v>
      </c>
      <c r="B5" s="105">
        <v>3018</v>
      </c>
      <c r="C5" s="106">
        <v>863</v>
      </c>
      <c r="D5" s="106">
        <v>58</v>
      </c>
      <c r="E5" s="106">
        <v>7</v>
      </c>
      <c r="F5" s="106">
        <v>1605</v>
      </c>
      <c r="G5" s="106">
        <v>341</v>
      </c>
      <c r="H5" s="106">
        <v>144</v>
      </c>
    </row>
    <row r="6" spans="1:8" x14ac:dyDescent="0.2">
      <c r="A6" s="81">
        <v>2016</v>
      </c>
      <c r="B6" s="105">
        <v>3631</v>
      </c>
      <c r="C6" s="106">
        <v>1067</v>
      </c>
      <c r="D6" s="106">
        <v>80</v>
      </c>
      <c r="E6" s="106">
        <v>15</v>
      </c>
      <c r="F6" s="106">
        <v>1870</v>
      </c>
      <c r="G6" s="106">
        <v>425</v>
      </c>
      <c r="H6" s="106">
        <v>174</v>
      </c>
    </row>
    <row r="7" spans="1:8" x14ac:dyDescent="0.2">
      <c r="A7" s="81">
        <v>2017</v>
      </c>
      <c r="B7" s="105">
        <v>4190</v>
      </c>
      <c r="C7" s="106">
        <v>1253</v>
      </c>
      <c r="D7" s="106">
        <v>72</v>
      </c>
      <c r="E7" s="106">
        <v>10</v>
      </c>
      <c r="F7" s="106">
        <v>2119</v>
      </c>
      <c r="G7" s="106">
        <v>550</v>
      </c>
      <c r="H7" s="106">
        <v>186</v>
      </c>
    </row>
    <row r="8" spans="1:8" x14ac:dyDescent="0.2">
      <c r="A8" s="81">
        <v>2018</v>
      </c>
      <c r="B8" s="105">
        <v>4519</v>
      </c>
      <c r="C8" s="106">
        <v>1337</v>
      </c>
      <c r="D8" s="106">
        <v>58</v>
      </c>
      <c r="E8" s="106">
        <v>13</v>
      </c>
      <c r="F8" s="106">
        <v>2278</v>
      </c>
      <c r="G8" s="106">
        <v>636</v>
      </c>
      <c r="H8" s="106">
        <v>197</v>
      </c>
    </row>
    <row r="9" spans="1:8" x14ac:dyDescent="0.2">
      <c r="A9" s="81">
        <v>2019</v>
      </c>
      <c r="B9" s="105">
        <v>4506</v>
      </c>
      <c r="C9" s="106">
        <v>1326</v>
      </c>
      <c r="D9" s="106">
        <v>62</v>
      </c>
      <c r="E9" s="106">
        <v>10</v>
      </c>
      <c r="F9" s="106">
        <v>2313</v>
      </c>
      <c r="G9" s="106">
        <v>548</v>
      </c>
      <c r="H9" s="106">
        <v>247</v>
      </c>
    </row>
    <row r="10" spans="1:8" x14ac:dyDescent="0.2">
      <c r="A10" s="81">
        <v>2020</v>
      </c>
      <c r="B10" s="105">
        <v>4456</v>
      </c>
      <c r="C10" s="106">
        <v>1536</v>
      </c>
      <c r="D10" s="106">
        <v>57</v>
      </c>
      <c r="E10" s="106">
        <v>14</v>
      </c>
      <c r="F10" s="106">
        <v>2187</v>
      </c>
      <c r="G10" s="106">
        <v>460</v>
      </c>
      <c r="H10" s="106">
        <v>202</v>
      </c>
    </row>
    <row r="11" spans="1:8" x14ac:dyDescent="0.2">
      <c r="A11" s="81">
        <v>2021</v>
      </c>
      <c r="B11" s="105">
        <v>3560</v>
      </c>
      <c r="C11" s="106">
        <v>1343</v>
      </c>
      <c r="D11" s="106">
        <v>46</v>
      </c>
      <c r="E11" s="106">
        <v>4</v>
      </c>
      <c r="F11" s="106">
        <v>1766</v>
      </c>
      <c r="G11" s="106">
        <v>275</v>
      </c>
      <c r="H11" s="106">
        <v>126</v>
      </c>
    </row>
    <row r="12" spans="1:8" x14ac:dyDescent="0.2">
      <c r="A12" s="81">
        <v>2022</v>
      </c>
      <c r="B12" s="105">
        <v>3531</v>
      </c>
      <c r="C12" s="106">
        <v>1354</v>
      </c>
      <c r="D12" s="106">
        <v>62</v>
      </c>
      <c r="E12" s="106">
        <v>7</v>
      </c>
      <c r="F12" s="106">
        <v>1727</v>
      </c>
      <c r="G12" s="106">
        <v>236</v>
      </c>
      <c r="H12" s="106">
        <v>145</v>
      </c>
    </row>
    <row r="13" spans="1:8" x14ac:dyDescent="0.2">
      <c r="A13" s="81">
        <v>2023</v>
      </c>
      <c r="B13" s="105">
        <v>3416</v>
      </c>
      <c r="C13" s="106">
        <v>1079</v>
      </c>
      <c r="D13" s="106">
        <v>59</v>
      </c>
      <c r="E13" s="106">
        <v>5</v>
      </c>
      <c r="F13" s="106">
        <v>1860</v>
      </c>
      <c r="G13" s="106">
        <v>251</v>
      </c>
      <c r="H13" s="106">
        <v>162</v>
      </c>
    </row>
    <row r="14" spans="1:8" x14ac:dyDescent="0.2">
      <c r="A14" s="107">
        <v>2024</v>
      </c>
      <c r="B14" s="108">
        <v>3206</v>
      </c>
      <c r="C14" s="109">
        <v>808</v>
      </c>
      <c r="D14" s="109">
        <v>74</v>
      </c>
      <c r="E14" s="109">
        <v>4</v>
      </c>
      <c r="F14" s="109">
        <v>1959</v>
      </c>
      <c r="G14" s="109">
        <v>211</v>
      </c>
      <c r="H14" s="109">
        <v>150</v>
      </c>
    </row>
    <row r="15" spans="1:8" x14ac:dyDescent="0.2">
      <c r="A15" s="81" t="s">
        <v>159</v>
      </c>
      <c r="B15" s="77">
        <f>B14/B4-1</f>
        <v>0.20029951329090223</v>
      </c>
      <c r="C15" s="78">
        <f t="shared" ref="C15:H15" si="0">C14/C4-1</f>
        <v>8.7483176312247668E-2</v>
      </c>
      <c r="D15" s="78">
        <f t="shared" si="0"/>
        <v>4.2253521126760507E-2</v>
      </c>
      <c r="E15" s="78">
        <f t="shared" si="0"/>
        <v>-0.4285714285714286</v>
      </c>
      <c r="F15" s="78">
        <f t="shared" si="0"/>
        <v>0.42162554426705379</v>
      </c>
      <c r="G15" s="78">
        <f t="shared" si="0"/>
        <v>-0.36636636636636633</v>
      </c>
      <c r="H15" s="78">
        <f t="shared" si="0"/>
        <v>7.9136690647481966E-2</v>
      </c>
    </row>
    <row r="16" spans="1:8" ht="15.5" customHeight="1" x14ac:dyDescent="0.2">
      <c r="A16" s="75" t="s">
        <v>160</v>
      </c>
      <c r="B16" s="77">
        <f>B14/B9-1</f>
        <v>-0.28850421660008874</v>
      </c>
      <c r="C16" s="78">
        <f t="shared" ref="C16:H16" si="1">C14/C9-1</f>
        <v>-0.39064856711915541</v>
      </c>
      <c r="D16" s="78">
        <f t="shared" si="1"/>
        <v>0.19354838709677424</v>
      </c>
      <c r="E16" s="78">
        <f t="shared" si="1"/>
        <v>-0.6</v>
      </c>
      <c r="F16" s="78">
        <f t="shared" si="1"/>
        <v>-0.15304798962386512</v>
      </c>
      <c r="G16" s="78">
        <f t="shared" si="1"/>
        <v>-0.61496350364963503</v>
      </c>
      <c r="H16" s="78">
        <f t="shared" si="1"/>
        <v>-0.39271255060728749</v>
      </c>
    </row>
    <row r="17" spans="1:8" ht="15.5" customHeight="1" x14ac:dyDescent="0.2">
      <c r="A17" s="75" t="s">
        <v>161</v>
      </c>
      <c r="B17" s="77">
        <f>B14/B13-1</f>
        <v>-6.1475409836065587E-2</v>
      </c>
      <c r="C17" s="78">
        <f t="shared" ref="C17:G17" si="2">C14/C13-1</f>
        <v>-0.25115848007414276</v>
      </c>
      <c r="D17" s="110">
        <f t="shared" si="2"/>
        <v>0.25423728813559321</v>
      </c>
      <c r="E17" s="110">
        <f t="shared" si="2"/>
        <v>-0.19999999999999996</v>
      </c>
      <c r="F17" s="110">
        <f t="shared" si="2"/>
        <v>5.32258064516129E-2</v>
      </c>
      <c r="G17" s="110">
        <f t="shared" si="2"/>
        <v>-0.15936254980079678</v>
      </c>
      <c r="H17" s="110">
        <f>H14/H13-1</f>
        <v>-7.407407407407407E-2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652EE86BFED84BB10C7705E9092399" ma:contentTypeVersion="24" ma:contentTypeDescription="Create a new document." ma:contentTypeScope="" ma:versionID="0c24870e937f82b8dbe3e4355d00c89b">
  <xsd:schema xmlns:xsd="http://www.w3.org/2001/XMLSchema" xmlns:xs="http://www.w3.org/2001/XMLSchema" xmlns:p="http://schemas.microsoft.com/office/2006/metadata/properties" xmlns:ns1="http://schemas.microsoft.com/sharepoint/v3" xmlns:ns2="dfa5b71b-593b-4447-9578-fe176d6be02d" xmlns:ns3="0f13c265-9706-4cf4-a569-ee2f853908ca" targetNamespace="http://schemas.microsoft.com/office/2006/metadata/properties" ma:root="true" ma:fieldsID="3c1dbb3d8a66e37079dac6f84ac26e9c" ns1:_="" ns2:_="" ns3:_="">
    <xsd:import namespace="http://schemas.microsoft.com/sharepoint/v3"/>
    <xsd:import namespace="dfa5b71b-593b-4447-9578-fe176d6be02d"/>
    <xsd:import namespace="0f13c265-9706-4cf4-a569-ee2f853908ca"/>
    <xsd:element name="properties">
      <xsd:complexType>
        <xsd:sequence>
          <xsd:element name="documentManagement">
            <xsd:complexType>
              <xsd:all>
                <xsd:element ref="ns2:TypeofContent_x0028_Local_x0029_" minOccurs="0"/>
                <xsd:element ref="ns2:DataRequests" minOccurs="0"/>
                <xsd:element ref="ns2:RequestSource" minOccurs="0"/>
                <xsd:element ref="ns2:EditItem" minOccurs="0"/>
                <xsd:element ref="ns2:Preview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IndexID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5b71b-593b-4447-9578-fe176d6be02d" elementFormDefault="qualified">
    <xsd:import namespace="http://schemas.microsoft.com/office/2006/documentManagement/types"/>
    <xsd:import namespace="http://schemas.microsoft.com/office/infopath/2007/PartnerControls"/>
    <xsd:element name="TypeofContent_x0028_Local_x0029_" ma:index="1" nillable="true" ma:displayName="Type of Content(Local)" ma:format="Dropdown" ma:internalName="TypeofContent_x0028_Local_x0029_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ata Requests"/>
                    <xsd:enumeration value="Data Responses"/>
                    <xsd:enumeration value="Meeting Minutes"/>
                    <xsd:enumeration value="Raw Data"/>
                    <xsd:enumeration value="Analysis"/>
                    <xsd:enumeration value="Visuals"/>
                    <xsd:enumeration value="Code"/>
                    <xsd:enumeration value="Data Sharing Agreements"/>
                  </xsd:restriction>
                </xsd:simpleType>
              </xsd:element>
            </xsd:sequence>
          </xsd:extension>
        </xsd:complexContent>
      </xsd:complexType>
    </xsd:element>
    <xsd:element name="DataRequests" ma:index="2" nillable="true" ma:displayName="Data Requests" ma:format="Dropdown" ma:internalName="DataRequest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Internal "/>
                    <xsd:enumeration value="External"/>
                  </xsd:restriction>
                </xsd:simpleType>
              </xsd:element>
            </xsd:sequence>
          </xsd:extension>
        </xsd:complexContent>
      </xsd:complexType>
    </xsd:element>
    <xsd:element name="RequestSource" ma:index="3" nillable="true" ma:displayName="Request Source" ma:format="Dropdown" ma:internalName="RequestSource" ma:readOnly="false">
      <xsd:simpleType>
        <xsd:restriction base="dms:Choice">
          <xsd:enumeration value="Internal "/>
          <xsd:enumeration value="External"/>
        </xsd:restriction>
      </xsd:simpleType>
    </xsd:element>
    <xsd:element name="EditItem" ma:index="11" nillable="true" ma:displayName="Edit Details" ma:format="Hyperlink" ma:hidden="true" ma:internalName="EditItem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eview" ma:index="12" nillable="true" ma:displayName="Preview" ma:format="Thumbnail" ma:internalName="Preview">
      <xsd:simpleType>
        <xsd:restriction base="dms:Unknown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5d181a0-e905-40cb-a64d-73a8bb4914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IndexID" ma:index="23" nillable="true" ma:displayName="IndexID" ma:internalName="IndexID">
      <xsd:simpleType>
        <xsd:restriction base="dms:Number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3c265-9706-4cf4-a569-ee2f853908c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9889836-f4aa-493a-9143-0e6d6787cf03}" ma:internalName="TaxCatchAll" ma:showField="CatchAllData" ma:web="0f13c265-9706-4cf4-a569-ee2f853908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ofContent_x0028_Local_x0029_ xmlns="dfa5b71b-593b-4447-9578-fe176d6be02d" xsi:nil="true"/>
    <TaxCatchAll xmlns="0f13c265-9706-4cf4-a569-ee2f853908ca" xsi:nil="true"/>
    <DataRequests xmlns="dfa5b71b-593b-4447-9578-fe176d6be02d" xsi:nil="true"/>
    <IndexID xmlns="dfa5b71b-593b-4447-9578-fe176d6be02d" xsi:nil="true"/>
    <EditItem xmlns="dfa5b71b-593b-4447-9578-fe176d6be02d">
      <Url xsi:nil="true"/>
      <Description xsi:nil="true"/>
    </EditItem>
    <Preview xmlns="dfa5b71b-593b-4447-9578-fe176d6be02d" xsi:nil="true"/>
    <lcf76f155ced4ddcb4097134ff3c332f xmlns="dfa5b71b-593b-4447-9578-fe176d6be02d">
      <Terms xmlns="http://schemas.microsoft.com/office/infopath/2007/PartnerControls"/>
    </lcf76f155ced4ddcb4097134ff3c332f>
    <RequestSource xmlns="dfa5b71b-593b-4447-9578-fe176d6be02d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CB5C0C0-6920-450F-B8DE-B816471872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fa5b71b-593b-4447-9578-fe176d6be02d"/>
    <ds:schemaRef ds:uri="0f13c265-9706-4cf4-a569-ee2f853908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5A12CD-7C70-453A-BA48-59E7A4DC1F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8EDAB6-0635-4A02-9A37-B7DE39E2EF43}">
  <ds:schemaRefs>
    <ds:schemaRef ds:uri="0f13c265-9706-4cf4-a569-ee2f853908ca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dfa5b71b-593b-4447-9578-fe176d6be02d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Cover</vt:lpstr>
      <vt:lpstr>Notes</vt:lpstr>
      <vt:lpstr>4.1</vt:lpstr>
      <vt:lpstr>4.2</vt:lpstr>
      <vt:lpstr>4.3</vt:lpstr>
      <vt:lpstr>4.4</vt:lpstr>
      <vt:lpstr>4.5</vt:lpstr>
      <vt:lpstr>4.6</vt:lpstr>
      <vt:lpstr>4.7</vt:lpstr>
      <vt:lpstr>4.7a</vt:lpstr>
      <vt:lpstr>4.7b</vt:lpstr>
      <vt:lpstr>Sheet1</vt:lpstr>
    </vt:vector>
  </TitlesOfParts>
  <Manager/>
  <Company>MOJ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Strevens</dc:creator>
  <cp:keywords/>
  <dc:description/>
  <cp:lastModifiedBy>Chris Strevens (YJB)</cp:lastModifiedBy>
  <cp:revision/>
  <dcterms:created xsi:type="dcterms:W3CDTF">2017-01-06T10:22:19Z</dcterms:created>
  <dcterms:modified xsi:type="dcterms:W3CDTF">2025-01-28T16:24:48Z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0x010100DA652EE86BFED84BB10C7705E9092399</vt:lpwstr>
  </property>
  <property fmtid="{D5CDD505-2E9C-101B-9397-08002B2CF9AE}" pid="3" name="MediaServiceImageTags">
    <vt:lpwstr/>
  </property>
</Properties>
</file>