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8F2B523B-3C80-4671-B886-174FBA8170DD}" xr6:coauthVersionLast="47" xr6:coauthVersionMax="47" xr10:uidLastSave="{00000000-0000-0000-0000-000000000000}"/>
  <bookViews>
    <workbookView xWindow="-110" yWindow="-110" windowWidth="19420" windowHeight="1030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0" i="9" l="1"/>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189" i="9"/>
  <c r="T334" i="8"/>
  <c r="T335" i="8"/>
  <c r="T336" i="8"/>
  <c r="T337" i="8"/>
  <c r="T338" i="8"/>
  <c r="T339" i="8"/>
  <c r="T340" i="8"/>
  <c r="T341" i="8"/>
  <c r="T342" i="8"/>
  <c r="T343" i="8"/>
  <c r="T344" i="8"/>
  <c r="T345" i="8"/>
  <c r="T346" i="8"/>
  <c r="T347" i="8"/>
  <c r="T348" i="8"/>
  <c r="T349" i="8"/>
  <c r="T350" i="8"/>
  <c r="T351" i="8"/>
  <c r="T352" i="8"/>
  <c r="T353" i="8"/>
  <c r="T354" i="8"/>
  <c r="T355" i="8"/>
  <c r="T356" i="8"/>
  <c r="T357" i="8"/>
  <c r="T358" i="8"/>
  <c r="T359" i="8"/>
  <c r="T360" i="8"/>
  <c r="T361" i="8"/>
  <c r="T333" i="8"/>
  <c r="I201" i="9"/>
  <c r="J201" i="9"/>
  <c r="I202" i="9"/>
  <c r="J202" i="9"/>
  <c r="I203" i="9"/>
  <c r="J203" i="9"/>
  <c r="I204" i="9"/>
  <c r="J204" i="9"/>
  <c r="I205" i="9"/>
  <c r="J205" i="9"/>
  <c r="I206" i="9"/>
  <c r="J206" i="9"/>
  <c r="I207" i="9"/>
  <c r="J207" i="9"/>
  <c r="I208" i="9"/>
  <c r="J208" i="9"/>
  <c r="I209" i="9"/>
  <c r="J209" i="9"/>
  <c r="I210" i="9"/>
  <c r="J210" i="9"/>
  <c r="I211" i="9"/>
  <c r="J211" i="9"/>
  <c r="I212" i="9"/>
  <c r="J212" i="9"/>
  <c r="I213" i="9"/>
  <c r="J213" i="9"/>
  <c r="I214" i="9"/>
  <c r="J214" i="9"/>
  <c r="I215" i="9"/>
  <c r="J215" i="9"/>
  <c r="I216" i="9"/>
  <c r="J216" i="9"/>
  <c r="I217" i="9"/>
  <c r="J217" i="9"/>
  <c r="E201" i="9"/>
  <c r="E202" i="9"/>
  <c r="E203" i="9"/>
  <c r="E204" i="9"/>
  <c r="E205" i="9"/>
  <c r="E206" i="9"/>
  <c r="E207" i="9"/>
  <c r="E208" i="9"/>
  <c r="E209" i="9"/>
  <c r="E210" i="9"/>
  <c r="E211" i="9"/>
  <c r="E212" i="9"/>
  <c r="E213" i="9"/>
  <c r="E214" i="9"/>
  <c r="E215" i="9"/>
  <c r="E216" i="9"/>
  <c r="E217" i="9"/>
  <c r="W216" i="9" l="1"/>
  <c r="W360" i="8"/>
  <c r="I177" i="9" l="1"/>
  <c r="J177" i="9"/>
  <c r="I178" i="9"/>
  <c r="J178" i="9"/>
  <c r="I179" i="9"/>
  <c r="J179" i="9"/>
  <c r="I180" i="9"/>
  <c r="J180" i="9"/>
  <c r="I181" i="9"/>
  <c r="J181" i="9"/>
  <c r="I182" i="9"/>
  <c r="J182" i="9"/>
  <c r="I183" i="9"/>
  <c r="J183" i="9"/>
  <c r="I184" i="9"/>
  <c r="J184" i="9"/>
  <c r="I185" i="9"/>
  <c r="J185" i="9"/>
  <c r="I186" i="9"/>
  <c r="J186" i="9"/>
  <c r="I187" i="9"/>
  <c r="J187" i="9"/>
  <c r="I188" i="9"/>
  <c r="J188" i="9"/>
  <c r="I189" i="9"/>
  <c r="J189" i="9"/>
  <c r="I190" i="9"/>
  <c r="J190" i="9"/>
  <c r="I191" i="9"/>
  <c r="J191" i="9"/>
  <c r="I192" i="9"/>
  <c r="J192" i="9"/>
  <c r="I193" i="9"/>
  <c r="J193" i="9"/>
  <c r="I194" i="9"/>
  <c r="J194" i="9"/>
  <c r="I195" i="9"/>
  <c r="J195" i="9"/>
  <c r="I196" i="9"/>
  <c r="J196" i="9"/>
  <c r="I197" i="9"/>
  <c r="J197" i="9"/>
  <c r="I198" i="9"/>
  <c r="J198" i="9"/>
  <c r="I199" i="9"/>
  <c r="J199" i="9"/>
  <c r="I200" i="9"/>
  <c r="J200" i="9"/>
  <c r="E177" i="9"/>
  <c r="E178" i="9"/>
  <c r="E179" i="9"/>
  <c r="E180" i="9"/>
  <c r="E181" i="9"/>
  <c r="E182" i="9"/>
  <c r="E183" i="9"/>
  <c r="E184" i="9"/>
  <c r="E185" i="9"/>
  <c r="E186" i="9"/>
  <c r="E187" i="9"/>
  <c r="E188" i="9"/>
  <c r="E189" i="9"/>
  <c r="E190" i="9"/>
  <c r="E191" i="9"/>
  <c r="E192" i="9"/>
  <c r="E193" i="9"/>
  <c r="E194" i="9"/>
  <c r="E195" i="9"/>
  <c r="E196" i="9"/>
  <c r="E197" i="9"/>
  <c r="E198" i="9"/>
  <c r="E199" i="9"/>
  <c r="E200" i="9"/>
  <c r="A217" i="9"/>
  <c r="Y217" i="9" a="1"/>
  <c r="Y217" i="9" s="1"/>
  <c r="X217" i="9" s="1"/>
  <c r="I321" i="8"/>
  <c r="J321" i="8"/>
  <c r="I322" i="8"/>
  <c r="J322" i="8"/>
  <c r="I323" i="8"/>
  <c r="J323" i="8"/>
  <c r="I324" i="8"/>
  <c r="J324" i="8"/>
  <c r="I325" i="8"/>
  <c r="J325" i="8"/>
  <c r="I326" i="8"/>
  <c r="J326" i="8"/>
  <c r="I327" i="8"/>
  <c r="J327" i="8"/>
  <c r="I328" i="8"/>
  <c r="J328" i="8"/>
  <c r="I329" i="8"/>
  <c r="J329" i="8"/>
  <c r="I330" i="8"/>
  <c r="J330" i="8"/>
  <c r="I331" i="8"/>
  <c r="J331" i="8"/>
  <c r="I332" i="8"/>
  <c r="J332" i="8"/>
  <c r="I333" i="8"/>
  <c r="J333" i="8"/>
  <c r="I334" i="8"/>
  <c r="J334" i="8"/>
  <c r="I335" i="8"/>
  <c r="J335" i="8"/>
  <c r="I336" i="8"/>
  <c r="J336" i="8"/>
  <c r="I337" i="8"/>
  <c r="J337" i="8"/>
  <c r="I338" i="8"/>
  <c r="J338" i="8"/>
  <c r="I339" i="8"/>
  <c r="J339" i="8"/>
  <c r="I340" i="8"/>
  <c r="J340" i="8"/>
  <c r="I341" i="8"/>
  <c r="J341" i="8"/>
  <c r="I342" i="8"/>
  <c r="J342" i="8"/>
  <c r="I343" i="8"/>
  <c r="J343" i="8"/>
  <c r="I344" i="8"/>
  <c r="J344" i="8"/>
  <c r="I345" i="8"/>
  <c r="J345" i="8"/>
  <c r="I346" i="8"/>
  <c r="J346" i="8"/>
  <c r="I347" i="8"/>
  <c r="J347" i="8"/>
  <c r="I348" i="8"/>
  <c r="J348" i="8"/>
  <c r="I349" i="8"/>
  <c r="J349" i="8"/>
  <c r="I350" i="8"/>
  <c r="J350" i="8"/>
  <c r="I351" i="8"/>
  <c r="J351" i="8"/>
  <c r="I352" i="8"/>
  <c r="J352" i="8"/>
  <c r="I353" i="8"/>
  <c r="J353" i="8"/>
  <c r="I354" i="8"/>
  <c r="J354" i="8"/>
  <c r="I355" i="8"/>
  <c r="J355" i="8"/>
  <c r="I356" i="8"/>
  <c r="J356" i="8"/>
  <c r="I357" i="8"/>
  <c r="J357" i="8"/>
  <c r="I358" i="8"/>
  <c r="J358" i="8"/>
  <c r="I359" i="8"/>
  <c r="J359" i="8"/>
  <c r="I360" i="8"/>
  <c r="J360" i="8"/>
  <c r="I361" i="8"/>
  <c r="J361"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A361" i="8"/>
  <c r="Y361" i="8" a="1"/>
  <c r="Y361" i="8" s="1"/>
  <c r="X361" i="8" s="1"/>
  <c r="W215" i="9" l="1"/>
  <c r="I165" i="9"/>
  <c r="J165" i="9"/>
  <c r="I166" i="9"/>
  <c r="J166" i="9"/>
  <c r="I167" i="9"/>
  <c r="J167" i="9"/>
  <c r="I168" i="9"/>
  <c r="J168" i="9"/>
  <c r="I169" i="9"/>
  <c r="J169" i="9"/>
  <c r="I170" i="9"/>
  <c r="J170" i="9"/>
  <c r="I171" i="9"/>
  <c r="J171" i="9"/>
  <c r="I172" i="9"/>
  <c r="J172" i="9"/>
  <c r="I173" i="9"/>
  <c r="J173" i="9"/>
  <c r="I174" i="9"/>
  <c r="J174" i="9"/>
  <c r="I175" i="9"/>
  <c r="J175" i="9"/>
  <c r="I176" i="9"/>
  <c r="J176" i="9"/>
  <c r="E165" i="9"/>
  <c r="E166" i="9"/>
  <c r="E167" i="9"/>
  <c r="E168" i="9"/>
  <c r="E169" i="9"/>
  <c r="E170" i="9"/>
  <c r="E171" i="9"/>
  <c r="E172" i="9"/>
  <c r="E173" i="9"/>
  <c r="E174" i="9"/>
  <c r="E175" i="9"/>
  <c r="E176" i="9"/>
  <c r="I309" i="8" l="1"/>
  <c r="J309" i="8"/>
  <c r="I310" i="8"/>
  <c r="J310" i="8"/>
  <c r="I311" i="8"/>
  <c r="J311" i="8"/>
  <c r="I312" i="8"/>
  <c r="J312" i="8"/>
  <c r="I313" i="8"/>
  <c r="J313" i="8"/>
  <c r="I314" i="8"/>
  <c r="J314" i="8"/>
  <c r="I315" i="8"/>
  <c r="J315" i="8"/>
  <c r="I316" i="8"/>
  <c r="J316" i="8"/>
  <c r="I317" i="8"/>
  <c r="J317" i="8"/>
  <c r="I318" i="8"/>
  <c r="J318" i="8"/>
  <c r="I319" i="8"/>
  <c r="J319" i="8"/>
  <c r="I320" i="8"/>
  <c r="J320" i="8"/>
  <c r="E309" i="8"/>
  <c r="E310" i="8"/>
  <c r="E311" i="8"/>
  <c r="E312" i="8"/>
  <c r="E313" i="8"/>
  <c r="E314" i="8"/>
  <c r="E315" i="8"/>
  <c r="E316" i="8"/>
  <c r="E317" i="8"/>
  <c r="E318" i="8"/>
  <c r="E319" i="8"/>
  <c r="E320" i="8"/>
  <c r="W359" i="8" l="1"/>
  <c r="A216" i="9" l="1"/>
  <c r="Y216" i="9" a="1"/>
  <c r="Y216" i="9" s="1"/>
  <c r="X216" i="9" s="1"/>
  <c r="A360" i="8"/>
  <c r="Y360" i="8" a="1"/>
  <c r="Y360" i="8" s="1"/>
  <c r="X360" i="8" s="1"/>
  <c r="W214" i="9" l="1"/>
  <c r="W358" i="8"/>
  <c r="W357" i="8"/>
  <c r="W356" i="8"/>
  <c r="A125" i="18" l="1"/>
  <c r="Y125" i="18"/>
  <c r="A77" i="13"/>
  <c r="Y77" i="13"/>
  <c r="A215" i="9"/>
  <c r="Y215" i="9" a="1"/>
  <c r="Y215" i="9" s="1"/>
  <c r="X215" i="9" s="1"/>
  <c r="A359" i="8"/>
  <c r="Y359" i="8" a="1"/>
  <c r="Y359" i="8" s="1"/>
  <c r="X359" i="8" s="1"/>
  <c r="W213" i="9"/>
  <c r="W212" i="9"/>
  <c r="A214" i="9" l="1"/>
  <c r="Y214" i="9" a="1"/>
  <c r="Y214" i="9" s="1"/>
  <c r="X214" i="9" s="1"/>
  <c r="A358" i="8"/>
  <c r="A357" i="8"/>
  <c r="Y358" i="8" l="1" a="1"/>
  <c r="Y358" i="8" s="1"/>
  <c r="X358" i="8" s="1"/>
  <c r="J213" i="17" l="1"/>
  <c r="J214" i="17" s="1"/>
  <c r="J215" i="17" s="1"/>
  <c r="J216" i="17" s="1"/>
  <c r="J217" i="17" s="1"/>
  <c r="J218" i="17" s="1"/>
  <c r="J219" i="17" s="1"/>
  <c r="J220" i="17" s="1"/>
  <c r="J221" i="17" s="1"/>
  <c r="J222" i="17" s="1"/>
  <c r="J223" i="17" s="1"/>
  <c r="J224"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S215" i="17" s="1"/>
  <c r="S216" i="17" s="1"/>
  <c r="S217" i="17" s="1"/>
  <c r="S218" i="17" s="1"/>
  <c r="S219" i="17" s="1"/>
  <c r="S220" i="17" s="1"/>
  <c r="S221" i="17" s="1"/>
  <c r="S222" i="17" s="1"/>
  <c r="S223" i="17" s="1"/>
  <c r="S224" i="17" s="1"/>
  <c r="R213" i="17"/>
  <c r="R214" i="17" s="1"/>
  <c r="R215" i="17" s="1"/>
  <c r="R216" i="17" s="1"/>
  <c r="R217" i="17" s="1"/>
  <c r="R218" i="17" s="1"/>
  <c r="R219" i="17" s="1"/>
  <c r="R220" i="17" s="1"/>
  <c r="R221" i="17" s="1"/>
  <c r="R222" i="17" s="1"/>
  <c r="R223" i="17" s="1"/>
  <c r="R224" i="17" s="1"/>
  <c r="Q213" i="17"/>
  <c r="Q214" i="17" s="1"/>
  <c r="Q215" i="17" s="1"/>
  <c r="Q216" i="17" s="1"/>
  <c r="Q217" i="17" s="1"/>
  <c r="Q218" i="17" s="1"/>
  <c r="Q219" i="17" s="1"/>
  <c r="Q220" i="17" s="1"/>
  <c r="Q221" i="17" s="1"/>
  <c r="Q222" i="17" s="1"/>
  <c r="Q223" i="17" s="1"/>
  <c r="Q224" i="17" s="1"/>
  <c r="P213" i="17"/>
  <c r="P214" i="17" s="1"/>
  <c r="P215" i="17" s="1"/>
  <c r="P216" i="17" s="1"/>
  <c r="P217" i="17" s="1"/>
  <c r="P218" i="17" s="1"/>
  <c r="P219" i="17" s="1"/>
  <c r="P220" i="17" s="1"/>
  <c r="P221" i="17" s="1"/>
  <c r="P222" i="17" s="1"/>
  <c r="P223" i="17" s="1"/>
  <c r="P224" i="17" s="1"/>
  <c r="O213" i="17"/>
  <c r="O214" i="17" s="1"/>
  <c r="O215" i="17" s="1"/>
  <c r="O216" i="17" s="1"/>
  <c r="O217" i="17" s="1"/>
  <c r="O218" i="17" s="1"/>
  <c r="O219" i="17" s="1"/>
  <c r="O220" i="17" s="1"/>
  <c r="O221" i="17" s="1"/>
  <c r="O222" i="17" s="1"/>
  <c r="O223" i="17" s="1"/>
  <c r="O224" i="17" s="1"/>
  <c r="N213" i="17"/>
  <c r="N214" i="17" s="1"/>
  <c r="N215" i="17" s="1"/>
  <c r="N216" i="17" s="1"/>
  <c r="N217" i="17" s="1"/>
  <c r="N218" i="17" s="1"/>
  <c r="N219" i="17" s="1"/>
  <c r="N220" i="17" s="1"/>
  <c r="N221" i="17" s="1"/>
  <c r="N222" i="17" s="1"/>
  <c r="N223" i="17" s="1"/>
  <c r="N224" i="17" s="1"/>
  <c r="M213" i="17"/>
  <c r="M214" i="17" s="1"/>
  <c r="M215" i="17" s="1"/>
  <c r="M216" i="17" s="1"/>
  <c r="M217" i="17" s="1"/>
  <c r="M218" i="17" s="1"/>
  <c r="M219" i="17" s="1"/>
  <c r="M220" i="17" s="1"/>
  <c r="M221" i="17" s="1"/>
  <c r="M222" i="17" s="1"/>
  <c r="M223" i="17" s="1"/>
  <c r="M224" i="17" s="1"/>
  <c r="L213" i="17"/>
  <c r="L214" i="17" s="1"/>
  <c r="L215" i="17" s="1"/>
  <c r="L216" i="17" s="1"/>
  <c r="L217" i="17" s="1"/>
  <c r="L218" i="17" s="1"/>
  <c r="L219" i="17" s="1"/>
  <c r="L220" i="17" s="1"/>
  <c r="L221" i="17" s="1"/>
  <c r="L222" i="17" s="1"/>
  <c r="L223" i="17" s="1"/>
  <c r="L224" i="17" s="1"/>
  <c r="K213" i="17"/>
  <c r="K214" i="17" s="1"/>
  <c r="K215" i="17" s="1"/>
  <c r="K216" i="17" s="1"/>
  <c r="K217" i="17" s="1"/>
  <c r="K218" i="17" s="1"/>
  <c r="K219" i="17" s="1"/>
  <c r="K220" i="17" s="1"/>
  <c r="K221" i="17" s="1"/>
  <c r="K222" i="17" s="1"/>
  <c r="K223" i="17" s="1"/>
  <c r="K224" i="17" s="1"/>
  <c r="I213" i="17"/>
  <c r="I214" i="17" s="1"/>
  <c r="I215" i="17" s="1"/>
  <c r="I216" i="17" s="1"/>
  <c r="I217" i="17" s="1"/>
  <c r="I218" i="17" s="1"/>
  <c r="I219" i="17" s="1"/>
  <c r="I220" i="17" s="1"/>
  <c r="I221" i="17" s="1"/>
  <c r="I222" i="17" s="1"/>
  <c r="I223" i="17" s="1"/>
  <c r="I224" i="17" s="1"/>
  <c r="H213" i="17"/>
  <c r="H214" i="17" s="1"/>
  <c r="H215" i="17" s="1"/>
  <c r="H216" i="17" s="1"/>
  <c r="H217" i="17" s="1"/>
  <c r="H218" i="17" s="1"/>
  <c r="H219" i="17" s="1"/>
  <c r="H220" i="17" s="1"/>
  <c r="H221" i="17" s="1"/>
  <c r="H222" i="17" s="1"/>
  <c r="H223" i="17" s="1"/>
  <c r="H224" i="17" s="1"/>
  <c r="G213" i="17"/>
  <c r="G214" i="17" s="1"/>
  <c r="G215" i="17" s="1"/>
  <c r="G216" i="17" s="1"/>
  <c r="G217" i="17" s="1"/>
  <c r="G218" i="17" s="1"/>
  <c r="G219" i="17" s="1"/>
  <c r="G220" i="17" s="1"/>
  <c r="G221" i="17" s="1"/>
  <c r="G222" i="17" s="1"/>
  <c r="G223" i="17" s="1"/>
  <c r="G224" i="17" s="1"/>
  <c r="F213" i="17"/>
  <c r="F214" i="17" s="1"/>
  <c r="F215" i="17" s="1"/>
  <c r="F216" i="17" s="1"/>
  <c r="F217" i="17" s="1"/>
  <c r="F218" i="17" s="1"/>
  <c r="F219" i="17" s="1"/>
  <c r="F220" i="17" s="1"/>
  <c r="F221" i="17" s="1"/>
  <c r="F222" i="17" s="1"/>
  <c r="F223" i="17" s="1"/>
  <c r="F224" i="17" s="1"/>
  <c r="E213" i="17"/>
  <c r="E214" i="17" s="1"/>
  <c r="E215" i="17" s="1"/>
  <c r="E216" i="17" s="1"/>
  <c r="E217" i="17" s="1"/>
  <c r="E218" i="17" s="1"/>
  <c r="E219" i="17" s="1"/>
  <c r="E220" i="17" s="1"/>
  <c r="E221" i="17" s="1"/>
  <c r="E222" i="17" s="1"/>
  <c r="E223" i="17" s="1"/>
  <c r="E224" i="17" s="1"/>
  <c r="D213" i="17"/>
  <c r="D214" i="17" s="1"/>
  <c r="D215" i="17" s="1"/>
  <c r="D216" i="17" s="1"/>
  <c r="D217" i="17" s="1"/>
  <c r="D218" i="17" s="1"/>
  <c r="D219" i="17" s="1"/>
  <c r="D220" i="17" s="1"/>
  <c r="D221" i="17" s="1"/>
  <c r="D222" i="17" s="1"/>
  <c r="D223" i="17" s="1"/>
  <c r="D224" i="17" s="1"/>
  <c r="C213" i="17"/>
  <c r="C214" i="17" s="1"/>
  <c r="C215" i="17" s="1"/>
  <c r="C216" i="17" s="1"/>
  <c r="C217" i="17" s="1"/>
  <c r="C218" i="17" s="1"/>
  <c r="C219" i="17" s="1"/>
  <c r="C220" i="17" s="1"/>
  <c r="C221" i="17" s="1"/>
  <c r="C222" i="17" s="1"/>
  <c r="C223" i="17" s="1"/>
  <c r="C224" i="17" s="1"/>
  <c r="B213" i="17"/>
  <c r="B214" i="17" s="1"/>
  <c r="B215" i="17" s="1"/>
  <c r="B216" i="17" s="1"/>
  <c r="B217" i="17" s="1"/>
  <c r="B218" i="17" s="1"/>
  <c r="B219" i="17" s="1"/>
  <c r="B220" i="17" s="1"/>
  <c r="B221" i="17" s="1"/>
  <c r="B222" i="17" s="1"/>
  <c r="B223" i="17" s="1"/>
  <c r="B224"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17"/>
  <c r="T214" i="17" s="1"/>
  <c r="T215" i="17" s="1"/>
  <c r="T216" i="17" s="1"/>
  <c r="T217" i="17" s="1"/>
  <c r="T218" i="17" s="1"/>
  <c r="T219" i="17" s="1"/>
  <c r="T220" i="17" s="1"/>
  <c r="T221" i="17" s="1"/>
  <c r="T222" i="17" s="1"/>
  <c r="T223" i="17" s="1"/>
  <c r="T224" i="17" s="1"/>
  <c r="T357" i="11"/>
  <c r="T358" i="11" s="1"/>
  <c r="T359" i="11" s="1"/>
  <c r="T360" i="11" s="1"/>
  <c r="T361" i="11" s="1"/>
  <c r="T362" i="11" s="1"/>
  <c r="T363" i="11" s="1"/>
  <c r="T364" i="11" s="1"/>
  <c r="T365" i="11" s="1"/>
  <c r="T366" i="11" s="1"/>
  <c r="T367" i="11" s="1"/>
  <c r="T368" i="11" s="1"/>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Y357" i="8" a="1"/>
  <c r="Y357" i="8" s="1"/>
  <c r="X213" i="9" l="1"/>
  <c r="M77" i="13"/>
  <c r="T77" i="13"/>
  <c r="H77" i="13"/>
  <c r="B77" i="13"/>
  <c r="I77" i="13"/>
  <c r="P77" i="13"/>
  <c r="O77" i="13"/>
  <c r="K77" i="13"/>
  <c r="S77" i="13"/>
  <c r="G77" i="13"/>
  <c r="C77" i="13"/>
  <c r="F77" i="13"/>
  <c r="L77" i="13"/>
  <c r="R77" i="13"/>
  <c r="N77" i="13"/>
  <c r="Q77" i="13"/>
  <c r="J77" i="13"/>
  <c r="E77" i="13"/>
  <c r="D77" i="13"/>
  <c r="X357" i="8"/>
  <c r="I125" i="18"/>
  <c r="R125" i="18"/>
  <c r="K125" i="18"/>
  <c r="L125" i="18"/>
  <c r="M125" i="18"/>
  <c r="F125" i="18"/>
  <c r="G125" i="18"/>
  <c r="B125" i="18"/>
  <c r="T125" i="18"/>
  <c r="P125" i="18"/>
  <c r="H125" i="18"/>
  <c r="D125" i="18"/>
  <c r="Q125" i="18"/>
  <c r="J125" i="18"/>
  <c r="E125" i="18"/>
  <c r="S125" i="18"/>
  <c r="C125" i="18"/>
  <c r="O125" i="18"/>
  <c r="N125" i="18"/>
  <c r="A76" i="13"/>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J164" i="9"/>
  <c r="I164" i="9"/>
  <c r="J163" i="9"/>
  <c r="I163" i="9"/>
  <c r="J162" i="9"/>
  <c r="I162" i="9"/>
  <c r="J161" i="9"/>
  <c r="I161" i="9"/>
  <c r="J160" i="9"/>
  <c r="I160" i="9"/>
  <c r="J159" i="9"/>
  <c r="I159" i="9"/>
  <c r="J158" i="9"/>
  <c r="I158" i="9"/>
  <c r="J157" i="9"/>
  <c r="I157" i="9"/>
  <c r="J156" i="9"/>
  <c r="I156" i="9"/>
  <c r="J155" i="9"/>
  <c r="I155" i="9"/>
  <c r="J154" i="9"/>
  <c r="I154" i="9"/>
  <c r="J153" i="9"/>
  <c r="I153" i="9"/>
  <c r="E164" i="9"/>
  <c r="E163" i="9"/>
  <c r="E162" i="9"/>
  <c r="E161" i="9"/>
  <c r="E160" i="9"/>
  <c r="E159" i="9"/>
  <c r="E158" i="9"/>
  <c r="E157" i="9"/>
  <c r="E156" i="9"/>
  <c r="E155" i="9"/>
  <c r="E154" i="9"/>
  <c r="E153" i="9"/>
  <c r="J308" i="8"/>
  <c r="I308" i="8"/>
  <c r="J307" i="8"/>
  <c r="I307" i="8"/>
  <c r="J306" i="8"/>
  <c r="I306" i="8"/>
  <c r="J305" i="8"/>
  <c r="I305" i="8"/>
  <c r="J304" i="8"/>
  <c r="I304" i="8"/>
  <c r="J303" i="8"/>
  <c r="I303" i="8"/>
  <c r="J302" i="8"/>
  <c r="I302" i="8"/>
  <c r="J301" i="8"/>
  <c r="I301" i="8"/>
  <c r="J300" i="8"/>
  <c r="I300" i="8"/>
  <c r="J299" i="8"/>
  <c r="I299" i="8"/>
  <c r="J298" i="8"/>
  <c r="I298" i="8"/>
  <c r="J297" i="8"/>
  <c r="I297"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C16" i="15"/>
  <c r="R24" i="15"/>
  <c r="P24" i="15"/>
  <c r="A24" i="15"/>
  <c r="Q16" i="15"/>
  <c r="O16" i="15"/>
  <c r="B24" i="15"/>
  <c r="R16" i="15"/>
  <c r="H16" i="15"/>
  <c r="S9" i="15"/>
  <c r="M16" i="15"/>
  <c r="G9" i="15"/>
  <c r="G16" i="15"/>
  <c r="E16" i="15"/>
  <c r="B9" i="15"/>
  <c r="Q24" i="15"/>
  <c r="D24" i="15"/>
  <c r="B16" i="15"/>
  <c r="J24" i="15"/>
  <c r="D9" i="15"/>
  <c r="K16" i="15"/>
  <c r="H24" i="15"/>
  <c r="P9" i="15"/>
  <c r="A9" i="15"/>
  <c r="I24" i="15"/>
  <c r="I16" i="15"/>
  <c r="J16" i="15"/>
  <c r="M24" i="15"/>
  <c r="C9" i="15"/>
  <c r="F16" i="15"/>
  <c r="C24" i="15"/>
  <c r="S24" i="15"/>
  <c r="K9" i="15"/>
  <c r="R9" i="15"/>
  <c r="O9" i="15"/>
  <c r="H9" i="15"/>
  <c r="K24" i="15"/>
  <c r="N16" i="15"/>
  <c r="A10" i="15"/>
  <c r="L24" i="15"/>
  <c r="N9" i="15"/>
  <c r="F24" i="15"/>
  <c r="M9" i="15"/>
  <c r="L16" i="15"/>
  <c r="N24" i="15"/>
  <c r="Q9" i="15"/>
  <c r="D16" i="15"/>
  <c r="T9" i="15"/>
  <c r="G24" i="15"/>
  <c r="A16" i="15"/>
  <c r="S16" i="15"/>
  <c r="L9" i="15"/>
  <c r="F9" i="15"/>
  <c r="O24"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N10" i="15"/>
  <c r="K23" i="15"/>
  <c r="A11" i="15"/>
  <c r="L15" i="15"/>
  <c r="R15" i="15"/>
  <c r="M20" i="15"/>
  <c r="O23" i="15"/>
  <c r="M10" i="15"/>
  <c r="K15" i="15"/>
  <c r="M15" i="15"/>
  <c r="F10" i="15"/>
  <c r="O20" i="15"/>
  <c r="B15" i="15"/>
  <c r="O15" i="15"/>
  <c r="G20" i="15"/>
  <c r="K10" i="15"/>
  <c r="H10" i="15"/>
  <c r="N15" i="15"/>
  <c r="C20" i="15"/>
  <c r="B23" i="15"/>
  <c r="Q23" i="15"/>
  <c r="E23" i="15"/>
  <c r="L23" i="15"/>
  <c r="K20" i="15"/>
  <c r="G15" i="15"/>
  <c r="N20" i="15"/>
  <c r="D10" i="15"/>
  <c r="T10" i="15"/>
  <c r="C23" i="15"/>
  <c r="D20" i="15"/>
  <c r="S20" i="15"/>
  <c r="F20" i="15"/>
  <c r="F15" i="15"/>
  <c r="J23" i="15"/>
  <c r="S15" i="15"/>
  <c r="D15" i="15"/>
  <c r="M23" i="15"/>
  <c r="C15" i="15"/>
  <c r="L20" i="15"/>
  <c r="R20" i="15"/>
  <c r="D23" i="15"/>
  <c r="R10" i="15"/>
  <c r="C10" i="15"/>
  <c r="J20" i="15"/>
  <c r="B20" i="15"/>
  <c r="I23" i="15"/>
  <c r="G23" i="15"/>
  <c r="Q15" i="15"/>
  <c r="Q20" i="15"/>
  <c r="A23" i="15"/>
  <c r="Q10" i="15"/>
  <c r="L10" i="15"/>
  <c r="I20" i="15"/>
  <c r="P23" i="15"/>
  <c r="A15" i="15"/>
  <c r="A20" i="15"/>
  <c r="H23" i="15"/>
  <c r="P15" i="15"/>
  <c r="O10" i="15"/>
  <c r="S10" i="15"/>
  <c r="P20" i="15"/>
  <c r="N23" i="15"/>
  <c r="G10" i="15"/>
  <c r="P10" i="15"/>
  <c r="H20" i="15"/>
  <c r="R23" i="15"/>
  <c r="B10" i="15"/>
  <c r="S23" i="15"/>
  <c r="H15" i="15"/>
  <c r="F23"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H19" i="15"/>
  <c r="M19" i="15"/>
  <c r="C11" i="15"/>
  <c r="G19" i="15"/>
  <c r="M11" i="15"/>
  <c r="N19" i="15"/>
  <c r="I22" i="15"/>
  <c r="O22" i="15"/>
  <c r="O19" i="15"/>
  <c r="H22" i="15"/>
  <c r="G11" i="15"/>
  <c r="P11" i="15"/>
  <c r="N22" i="15"/>
  <c r="P19" i="15"/>
  <c r="L19" i="15"/>
  <c r="K11" i="15"/>
  <c r="B11" i="15"/>
  <c r="N11" i="15"/>
  <c r="T11" i="15"/>
  <c r="B22" i="15"/>
  <c r="I19" i="15"/>
  <c r="F11" i="15"/>
  <c r="G22" i="15"/>
  <c r="L11" i="15"/>
  <c r="D11" i="15"/>
  <c r="K19" i="15"/>
  <c r="O11" i="15"/>
  <c r="R19" i="15"/>
  <c r="S11" i="15"/>
  <c r="E22" i="15"/>
  <c r="F22" i="15"/>
  <c r="A22" i="15"/>
  <c r="A12" i="15"/>
  <c r="F19" i="15"/>
  <c r="Q22" i="15"/>
  <c r="R11" i="15"/>
  <c r="L22" i="15"/>
  <c r="P22" i="15"/>
  <c r="S19" i="15"/>
  <c r="A19" i="15"/>
  <c r="D22" i="15"/>
  <c r="M22" i="15"/>
  <c r="S22" i="15"/>
  <c r="Q11" i="15"/>
  <c r="C19" i="15"/>
  <c r="K22" i="15"/>
  <c r="D19" i="15"/>
  <c r="J19" i="15"/>
  <c r="R22" i="15"/>
  <c r="H11" i="15"/>
  <c r="B19" i="15"/>
  <c r="Q19" i="15"/>
  <c r="J22" i="15"/>
  <c r="C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J18" i="15"/>
  <c r="G18" i="15"/>
  <c r="O18" i="15"/>
  <c r="Q18" i="15"/>
  <c r="A18" i="15"/>
  <c r="C18" i="15"/>
  <c r="I18" i="15"/>
  <c r="Q12" i="15"/>
  <c r="K12" i="15"/>
  <c r="M18" i="15"/>
  <c r="S18" i="15"/>
  <c r="C12" i="15"/>
  <c r="L12" i="15"/>
  <c r="O12" i="15"/>
  <c r="B18" i="15"/>
  <c r="S12" i="15"/>
  <c r="F18" i="15"/>
  <c r="H18" i="15"/>
  <c r="M12" i="15"/>
  <c r="D12" i="15"/>
  <c r="P18" i="15"/>
  <c r="N18" i="15"/>
  <c r="R18" i="15"/>
  <c r="P12" i="15"/>
  <c r="R12" i="15"/>
  <c r="H12" i="15"/>
  <c r="B12" i="15"/>
  <c r="G12" i="15"/>
  <c r="F12" i="15"/>
  <c r="L18" i="15"/>
  <c r="A13" i="15"/>
  <c r="D18" i="15"/>
  <c r="N12" i="15"/>
  <c r="K18"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Q13" i="15"/>
  <c r="B13" i="15"/>
  <c r="N13" i="15"/>
  <c r="P13" i="15"/>
  <c r="J13" i="15"/>
  <c r="H13" i="15"/>
  <c r="R13" i="15"/>
  <c r="O13" i="15"/>
  <c r="G13" i="15"/>
  <c r="F13" i="15"/>
  <c r="L13" i="15"/>
  <c r="D13" i="15"/>
  <c r="S13" i="15"/>
  <c r="I13" i="15"/>
  <c r="K13" i="15"/>
  <c r="M13" i="15"/>
  <c r="C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4" i="12"/>
  <c r="G16" i="12"/>
  <c r="E18" i="15"/>
  <c r="E19" i="15"/>
  <c r="E20" i="15"/>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P16" i="12"/>
  <c r="H24" i="12"/>
  <c r="L24" i="12"/>
  <c r="J24" i="12"/>
  <c r="S24" i="12"/>
  <c r="Q16" i="12"/>
  <c r="D24" i="12"/>
  <c r="R24" i="12"/>
  <c r="F16" i="12"/>
  <c r="J12" i="15"/>
  <c r="D16" i="12"/>
  <c r="H16" i="12"/>
  <c r="L16" i="12"/>
  <c r="K16" i="12"/>
  <c r="C16" i="12"/>
  <c r="M16" i="12"/>
  <c r="E16" i="12"/>
  <c r="A16" i="12"/>
  <c r="L9" i="12"/>
  <c r="I16" i="12"/>
  <c r="A24" i="12"/>
  <c r="C24" i="12"/>
  <c r="G24" i="12"/>
  <c r="K24" i="12"/>
  <c r="R16" i="12"/>
  <c r="B16" i="12"/>
  <c r="A9" i="12"/>
  <c r="Q24" i="12"/>
  <c r="M24" i="12"/>
  <c r="J16" i="12"/>
  <c r="P24" i="12"/>
  <c r="S16" i="12"/>
  <c r="F24" i="12"/>
  <c r="O16" i="12"/>
  <c r="K9" i="12"/>
  <c r="O24" i="12"/>
  <c r="N24" i="12"/>
  <c r="B24" i="12"/>
  <c r="N16" i="12"/>
  <c r="I24"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J10" i="15"/>
  <c r="E20" i="12"/>
  <c r="M20" i="12"/>
  <c r="I20" i="12"/>
  <c r="S15" i="12"/>
  <c r="I11" i="15"/>
  <c r="N23" i="12"/>
  <c r="D20" i="12"/>
  <c r="O23" i="12"/>
  <c r="K10" i="12"/>
  <c r="J10" i="12"/>
  <c r="B9" i="12"/>
  <c r="R9" i="12"/>
  <c r="K23" i="12"/>
  <c r="I9" i="12"/>
  <c r="F15" i="12"/>
  <c r="D23" i="12"/>
  <c r="H20" i="12"/>
  <c r="H10" i="12"/>
  <c r="M15" i="12"/>
  <c r="N15" i="12"/>
  <c r="M9" i="12"/>
  <c r="C9" i="12"/>
  <c r="P9" i="12"/>
  <c r="E13" i="15"/>
  <c r="N9" i="12"/>
  <c r="E9" i="12"/>
  <c r="I23" i="12"/>
  <c r="F10" i="12"/>
  <c r="F23" i="12"/>
  <c r="G22" i="12"/>
  <c r="G9" i="12"/>
  <c r="R23" i="12"/>
  <c r="L20" i="12"/>
  <c r="O9" i="12"/>
  <c r="A15" i="12"/>
  <c r="M23" i="12"/>
  <c r="J9" i="12"/>
  <c r="R20" i="12"/>
  <c r="A11" i="12"/>
  <c r="R15" i="12"/>
  <c r="E10" i="12"/>
  <c r="A20" i="12"/>
  <c r="L23" i="12"/>
  <c r="P20" i="12"/>
  <c r="I12" i="15"/>
  <c r="C20" i="12"/>
  <c r="O15" i="12"/>
  <c r="H9" i="12"/>
  <c r="G23" i="12"/>
  <c r="O10" i="12"/>
  <c r="E11" i="15"/>
  <c r="F9" i="12"/>
  <c r="E15" i="12"/>
  <c r="I9" i="15"/>
  <c r="S23" i="12"/>
  <c r="J11" i="15"/>
  <c r="M10" i="12"/>
  <c r="G15" i="12"/>
  <c r="O20" i="12"/>
  <c r="E10" i="15"/>
  <c r="E23" i="12"/>
  <c r="I10" i="15"/>
  <c r="R10" i="12"/>
  <c r="N10" i="12"/>
  <c r="P10" i="12"/>
  <c r="J9" i="15"/>
  <c r="E12" i="15"/>
  <c r="D9" i="12"/>
  <c r="E9" i="15"/>
  <c r="C10" i="12"/>
  <c r="G20" i="12"/>
  <c r="Q20" i="12"/>
  <c r="D10" i="12"/>
  <c r="K20" i="12"/>
  <c r="S20" i="12"/>
  <c r="H23" i="12"/>
  <c r="J15" i="12"/>
  <c r="C15" i="12"/>
  <c r="C23" i="12"/>
  <c r="B15" i="12"/>
  <c r="P23" i="12"/>
  <c r="L10" i="12"/>
  <c r="A10" i="12"/>
  <c r="J23" i="12"/>
  <c r="P15" i="12"/>
  <c r="F20" i="12"/>
  <c r="I15" i="12"/>
  <c r="K15" i="12"/>
  <c r="C19" i="12"/>
  <c r="B23" i="12"/>
  <c r="N20" i="12"/>
  <c r="L15" i="12"/>
  <c r="Q15" i="12"/>
  <c r="B20" i="12"/>
  <c r="G10" i="12"/>
  <c r="J20" i="12"/>
  <c r="I10" i="12"/>
  <c r="H15" i="12"/>
  <c r="A23" i="12"/>
  <c r="B10" i="12"/>
  <c r="Q23" i="12"/>
  <c r="D15"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O19" i="12"/>
  <c r="J19" i="12"/>
  <c r="L22" i="12"/>
  <c r="I22" i="12"/>
  <c r="Q11" i="12"/>
  <c r="N11" i="12"/>
  <c r="I19" i="12"/>
  <c r="Q22" i="12"/>
  <c r="R19" i="12"/>
  <c r="L19" i="12"/>
  <c r="F22" i="12"/>
  <c r="E19" i="12"/>
  <c r="M22" i="12"/>
  <c r="H22" i="12"/>
  <c r="K22" i="12"/>
  <c r="D22" i="12"/>
  <c r="G11" i="12"/>
  <c r="M19" i="12"/>
  <c r="F19" i="12"/>
  <c r="E22" i="12"/>
  <c r="J11" i="12"/>
  <c r="G19" i="12"/>
  <c r="C11" i="12"/>
  <c r="S19" i="12"/>
  <c r="Q9" i="12"/>
  <c r="K11" i="12"/>
  <c r="Q10" i="12"/>
  <c r="P11" i="12"/>
  <c r="N19" i="12"/>
  <c r="P22" i="12"/>
  <c r="O22" i="12"/>
  <c r="C22" i="12"/>
  <c r="H11" i="12"/>
  <c r="B19" i="12"/>
  <c r="B11" i="12"/>
  <c r="D19" i="12"/>
  <c r="K19" i="12"/>
  <c r="Q19" i="12"/>
  <c r="B22" i="12"/>
  <c r="R22" i="12"/>
  <c r="A12" i="12"/>
  <c r="F11" i="12"/>
  <c r="A22" i="12"/>
  <c r="D11" i="12"/>
  <c r="P19" i="12"/>
  <c r="N22" i="12"/>
  <c r="L11" i="12"/>
  <c r="O11" i="12"/>
  <c r="A19" i="12"/>
  <c r="H18" i="12"/>
  <c r="R11" i="12"/>
  <c r="M11" i="12"/>
  <c r="H19" i="12"/>
  <c r="S22" i="12"/>
  <c r="J22" i="12"/>
  <c r="E11" i="12"/>
  <c r="I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N18" i="12"/>
  <c r="B18" i="12"/>
  <c r="C12" i="12"/>
  <c r="E18" i="12"/>
  <c r="Q12" i="12"/>
  <c r="R12" i="12"/>
  <c r="D18" i="12"/>
  <c r="A18" i="12"/>
  <c r="J18" i="12"/>
  <c r="G12" i="12"/>
  <c r="S12" i="12"/>
  <c r="J12" i="12"/>
  <c r="K18" i="12"/>
  <c r="Q18" i="12"/>
  <c r="B12" i="12"/>
  <c r="P18" i="12"/>
  <c r="I18" i="12"/>
  <c r="O12" i="12"/>
  <c r="O18" i="12"/>
  <c r="K12" i="12"/>
  <c r="I12" i="12"/>
  <c r="P12" i="12"/>
  <c r="D12" i="12"/>
  <c r="L18" i="12"/>
  <c r="M12" i="12"/>
  <c r="R18" i="12"/>
  <c r="E12" i="12"/>
  <c r="L12" i="12"/>
  <c r="S18" i="12"/>
  <c r="F18" i="12"/>
  <c r="F12" i="12"/>
  <c r="A13" i="12"/>
  <c r="C18" i="12"/>
  <c r="N12" i="12"/>
  <c r="M18" i="12"/>
  <c r="G18" i="12"/>
  <c r="H12" i="12"/>
  <c r="E193" i="17" l="1"/>
  <c r="I193" i="17"/>
  <c r="J193" i="17"/>
  <c r="S21" i="12"/>
  <c r="S26" i="12" s="1"/>
  <c r="N21" i="12"/>
  <c r="N26" i="12" s="1"/>
  <c r="M21" i="12"/>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S13" i="12"/>
  <c r="O13" i="12"/>
  <c r="E13" i="12"/>
  <c r="N13" i="12"/>
  <c r="R13" i="12"/>
  <c r="I13" i="12"/>
  <c r="P13" i="12"/>
  <c r="G13" i="12"/>
  <c r="Q13" i="12"/>
  <c r="J13" i="12"/>
  <c r="F13" i="12"/>
  <c r="H13" i="12"/>
  <c r="L13" i="12"/>
  <c r="D13" i="12"/>
  <c r="M13" i="12"/>
  <c r="B13" i="12"/>
  <c r="K13" i="12"/>
  <c r="C13" i="12"/>
  <c r="M26" i="12" l="1"/>
  <c r="O26" i="12"/>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J15" i="15"/>
  <c r="I15" i="15"/>
  <c r="E15" i="15"/>
  <c r="J17" i="15" l="1"/>
  <c r="I17" i="15"/>
  <c r="E17" i="15"/>
  <c r="S105" i="18" l="1"/>
  <c r="S33" i="14" s="1"/>
  <c r="T33" i="14"/>
  <c r="S10" i="12"/>
  <c r="S9" i="12"/>
  <c r="S11" i="12"/>
  <c r="T11" i="12"/>
  <c r="T9" i="12"/>
  <c r="T10" i="12"/>
  <c r="T189" i="17" l="1"/>
  <c r="T73" i="13"/>
  <c r="T201" i="17"/>
  <c r="T24" i="15"/>
  <c r="T18" i="15"/>
  <c r="T72" i="13" l="1"/>
  <c r="T75" i="13"/>
  <c r="T202" i="17"/>
  <c r="T203" i="17" s="1"/>
  <c r="T70" i="13"/>
  <c r="T22" i="15"/>
  <c r="T190" i="17" l="1"/>
  <c r="T191" i="17" s="1"/>
  <c r="T192" i="17" s="1"/>
  <c r="T193" i="17" s="1"/>
  <c r="T194" i="17" s="1"/>
  <c r="T69" i="13"/>
  <c r="T71" i="13" l="1"/>
  <c r="T195" i="17"/>
  <c r="T204" i="17"/>
  <c r="T205" i="17" s="1"/>
  <c r="T206" i="17" s="1"/>
  <c r="T207" i="17" s="1"/>
  <c r="T208" i="17" s="1"/>
  <c r="T209" i="17" s="1"/>
  <c r="T210" i="17" s="1"/>
  <c r="T74" i="13"/>
  <c r="T19" i="15"/>
  <c r="T25" i="16" l="1"/>
  <c r="T24" i="16"/>
  <c r="T196" i="17"/>
  <c r="T197" i="17" s="1"/>
  <c r="T198" i="17" s="1"/>
  <c r="T199" i="17" s="1"/>
  <c r="T20" i="15"/>
  <c r="T13" i="15"/>
  <c r="T12" i="15"/>
  <c r="T14" i="15" l="1"/>
  <c r="T21" i="15"/>
  <c r="T200" i="17"/>
  <c r="T15" i="15"/>
  <c r="T23" i="15"/>
  <c r="T25" i="15" l="1"/>
  <c r="T26" i="15" s="1"/>
  <c r="T211" i="17"/>
  <c r="T212" i="17" s="1"/>
  <c r="T16" i="15"/>
  <c r="T17" i="15" l="1"/>
  <c r="T333" i="11"/>
  <c r="T123" i="18"/>
  <c r="T18" i="12"/>
  <c r="T119" i="18" l="1"/>
  <c r="T120" i="18"/>
  <c r="T19" i="12"/>
  <c r="T122" i="18" l="1"/>
  <c r="T117" i="18"/>
  <c r="T22" i="12"/>
  <c r="T23" i="12"/>
  <c r="T334" i="11" l="1"/>
  <c r="T335" i="11" s="1"/>
  <c r="T336" i="11" s="1"/>
  <c r="T337" i="11" s="1"/>
  <c r="T338" i="11" s="1"/>
  <c r="T339" i="11" s="1"/>
  <c r="T340" i="11" s="1"/>
  <c r="T341" i="11" s="1"/>
  <c r="T342" i="11" s="1"/>
  <c r="T343" i="11" s="1"/>
  <c r="T118" i="18"/>
  <c r="T36" i="14" s="1"/>
  <c r="T12" i="12"/>
  <c r="T344" i="11" l="1"/>
  <c r="T20" i="12"/>
  <c r="T21" i="12" l="1"/>
  <c r="T345" i="11"/>
  <c r="T121" i="18"/>
  <c r="T37" i="14" s="1"/>
  <c r="T13" i="12"/>
  <c r="T24" i="12"/>
  <c r="T346" i="11" l="1"/>
  <c r="T25" i="12"/>
  <c r="T14" i="12"/>
  <c r="T16" i="12"/>
  <c r="T26" i="12" l="1"/>
  <c r="T347" i="11"/>
  <c r="T348" i="11" l="1"/>
  <c r="T349" i="11" l="1"/>
  <c r="T15" i="12"/>
  <c r="T17" i="12" l="1"/>
  <c r="T350" i="11"/>
  <c r="T351" i="11" s="1"/>
  <c r="T352" i="11" s="1"/>
  <c r="T353" i="11" s="1"/>
  <c r="T354" i="11" s="1"/>
  <c r="T355" i="11" s="1"/>
  <c r="T356"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<sst xmlns="http://schemas.openxmlformats.org/spreadsheetml/2006/main" count="5493" uniqueCount="447">
  <si>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</si>
  <si>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</si>
  <si>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</si>
  <si>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</si>
  <si>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</si>
  <si>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</si>
  <si>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</si>
  <si>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</si>
  <si>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</si>
  <si>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</si>
  <si>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</si>
  <si>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</si>
  <si>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</si>
  <si>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</si>
  <si>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</si>
  <si>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</si>
  <si>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</si>
  <si>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</si>
  <si>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</si>
  <si>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</si>
  <si>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</si>
  <si>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</si>
  <si>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</si>
  <si>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</si>
  <si>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</si>
  <si>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</si>
  <si>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</si>
  <si>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</si>
  <si>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</si>
  <si>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</si>
  <si>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</si>
  <si>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</si>
  <si>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</si>
  <si>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</si>
  <si>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</si>
  <si>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</si>
  <si>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</si>
  <si>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</si>
  <si>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</si>
  <si>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</si>
  <si>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</si>
  <si>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</si>
  <si>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</si>
  <si>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</si>
  <si>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</si>
  <si>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</si>
  <si>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</si>
  <si>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</si>
  <si>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</si>
  <si>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</si>
  <si>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</si>
  <si>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</si>
  <si>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</si>
  <si>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</si>
  <si>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</si>
  <si>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</si>
  <si>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</si>
  <si>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</si>
  <si>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</si>
  <si>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</si>
  <si>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</si>
  <si>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</si>
  <si>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</si>
  <si>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</si>
  <si>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</si>
  <si>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</si>
  <si>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</si>
  <si>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</si>
  <si>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</si>
  <si>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</si>
  <si>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</si>
  <si>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</si>
  <si>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</si>
  <si>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</si>
  <si>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</si>
  <si>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</si>
  <si>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</si>
  <si>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</si>
  <si>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</si>
  <si>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</si>
  <si>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</si>
  <si>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</si>
  <si>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</si>
  <si>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</si>
  <si>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</si>
  <si>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</si>
  <si>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</si>
  <si>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</si>
  <si>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</si>
  <si>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</si>
  <si>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</si>
  <si>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</si>
  <si>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</si>
  <si>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</si>
  <si>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</si>
  <si>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</si>
  <si>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</si>
  <si>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</si>
  <si>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</si>
  <si>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</si>
  <si>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</si>
  <si>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</si>
  <si>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</si>
  <si>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</si>
  <si>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</si>
  <si>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</si>
  <si>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</si>
  <si>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</si>
  <si>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</si>
  <si>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</si>
  <si>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</si>
  <si>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</si>
  <si>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</si>
  <si>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</si>
  <si>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</si>
  <si>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</si>
  <si>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</si>
  <si>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</si>
  <si>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</si>
  <si>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</si>
  <si>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</si>
  <si>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</si>
  <si>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</si>
  <si>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</si>
  <si>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</si>
  <si>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</si>
  <si>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</si>
  <si>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</si>
  <si>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</si>
  <si>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</si>
  <si>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</si>
  <si>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</si>
  <si>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</si>
  <si>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</si>
  <si>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</si>
  <si>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</si>
  <si>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</si>
  <si>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</si>
  <si>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</si>
  <si>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</si>
  <si>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</si>
  <si>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</si>
  <si>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</si>
  <si>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</si>
  <si>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</si>
  <si>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</si>
  <si>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</si>
  <si>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</si>
  <si>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</si>
  <si>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</si>
  <si>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</si>
  <si>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</si>
  <si>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</si>
  <si>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</si>
  <si>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</si>
  <si>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</si>
  <si>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</si>
  <si>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</si>
  <si>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</si>
  <si>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</si>
  <si>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</si>
  <si>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</si>
  <si>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</si>
  <si>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</si>
  <si>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</si>
  <si>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</si>
  <si>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</si>
  <si>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</si>
  <si>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</si>
  <si>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</si>
  <si>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</si>
  <si>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</si>
  <si>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</si>
  <si>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</si>
  <si>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</si>
  <si>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</si>
  <si>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</si>
  <si>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</si>
  <si>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</si>
  <si>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</si>
  <si>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</si>
  <si>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</si>
  <si>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</si>
  <si>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</si>
  <si>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</si>
  <si>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</si>
  <si>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</si>
  <si>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</si>
  <si>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</si>
  <si>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</si>
  <si>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</si>
  <si>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</si>
  <si>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</si>
  <si>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</si>
  <si>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</si>
  <si>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</si>
  <si>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</si>
  <si>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</si>
  <si>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</si>
  <si>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</si>
  <si>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</si>
  <si>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</si>
  <si>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</si>
  <si>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</si>
  <si>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</si>
  <si>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</si>
  <si>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</si>
  <si>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</si>
  <si>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</si>
  <si>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</si>
  <si>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</si>
  <si>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</si>
  <si>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</si>
  <si>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</si>
  <si>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</si>
  <si>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</si>
  <si>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</si>
  <si>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</si>
  <si>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</si>
  <si>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</si>
  <si>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</si>
  <si>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</si>
  <si>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</si>
  <si>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</si>
  <si>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</si>
  <si>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</si>
  <si>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</si>
  <si>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</si>
  <si>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</si>
  <si>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</si>
  <si>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</si>
  <si>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</si>
  <si>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</si>
  <si>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</si>
  <si>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</si>
  <si>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</si>
  <si>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</si>
  <si>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</si>
  <si>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</si>
  <si>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</si>
  <si>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</si>
  <si>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</si>
  <si>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</si>
  <si>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</si>
  <si>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</si>
  <si>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</si>
  <si>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</si>
  <si>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</si>
  <si>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</si>
  <si>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</si>
  <si>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</si>
  <si>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</si>
  <si>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</si>
  <si>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</si>
  <si>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</si>
  <si>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</si>
  <si>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</si>
  <si>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</si>
  <si>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</si>
  <si>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</si>
  <si>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</si>
  <si>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</si>
  <si>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</si>
  <si>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</si>
  <si>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</si>
  <si>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</si>
  <si>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</si>
  <si>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</si>
  <si>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</si>
  <si>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</si>
  <si>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</si>
  <si>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</si>
  <si>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</si>
  <si>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</si>
  <si>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</si>
  <si>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</si>
  <si>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</si>
  <si>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</si>
  <si>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</si>
  <si>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</si>
  <si>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</si>
  <si>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</si>
  <si>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</si>
  <si>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</si>
  <si>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</si>
  <si>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</si>
  <si>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</si>
  <si>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</si>
  <si>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</si>
  <si>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</si>
  <si>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</si>
  <si>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</si>
  <si>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</si>
  <si>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</si>
  <si>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</si>
  <si>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</si>
  <si>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</si>
  <si>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</si>
  <si>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</si>
  <si>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</si>
  <si>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</si>
  <si>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</si>
  <si>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</si>
  <si>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</si>
  <si>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</si>
  <si>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</si>
  <si>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</si>
  <si>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</si>
  <si>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</si>
  <si>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</si>
  <si>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</si>
  <si>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</si>
  <si>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</si>
  <si>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</si>
  <si>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</si>
  <si>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</si>
  <si>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</si>
  <si>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</si>
  <si>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</si>
  <si>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</si>
  <si>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</si>
  <si>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</si>
  <si>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</si>
  <si>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</si>
  <si>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</si>
  <si>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</si>
  <si>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</si>
  <si>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</si>
  <si>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</si>
  <si>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</si>
  <si>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</si>
  <si>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</si>
  <si>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</si>
  <si>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</si>
  <si>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</si>
  <si>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</si>
  <si>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</si>
  <si>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</si>
  <si>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</si>
  <si>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</si>
  <si>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</si>
  <si>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</si>
  <si>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</si>
  <si>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</si>
  <si>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</si>
  <si>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</si>
  <si>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</si>
  <si>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</si>
  <si>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</si>
  <si>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</si>
  <si>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</si>
  <si>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</si>
  <si>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</si>
  <si>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</si>
  <si>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</si>
  <si>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</si>
  <si>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</si>
  <si>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</si>
  <si>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</si>
  <si>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</si>
  <si>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</si>
  <si>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</si>
  <si>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</si>
  <si>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</si>
  <si>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</si>
  <si>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</si>
  <si>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</si>
  <si>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</si>
  <si>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</si>
  <si>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</si>
  <si>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</si>
  <si>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</si>
  <si>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</si>
  <si>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</si>
  <si>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</si>
  <si>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</si>
  <si>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</si>
  <si>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</si>
  <si>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</si>
  <si>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</si>
  <si>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</si>
  <si>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</si>
  <si>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</si>
  <si>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</si>
  <si>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</si>
  <si>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</si>
  <si>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</si>
  <si>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</si>
  <si>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</si>
  <si>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</si>
  <si>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</si>
  <si>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</si>
  <si>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</si>
  <si>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</si>
  <si>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</si>
  <si>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</si>
  <si>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</si>
  <si>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</si>
  <si>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</si>
  <si>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</si>
  <si>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</si>
  <si>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November 2024</t>
  </si>
  <si>
    <t xml:space="preserve"> Quarter 3</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</si>
  <si>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</si>
  <si>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</si>
  <si>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</si>
  <si>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</si>
  <si>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</si>
  <si>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</si>
  <si>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</si>
  <si>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</si>
  <si>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</si>
  <si>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</si>
  <si>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</si>
  <si>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</si>
  <si>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</si>
  <si>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</si>
  <si>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</si>
  <si>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</si>
  <si>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</si>
  <si>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</si>
  <si>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</si>
  <si>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</si>
  <si>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</si>
  <si>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</si>
  <si>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</si>
  <si>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</si>
  <si>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Edward Beazleigh</t>
  </si>
  <si>
    <t>07542 501108</t>
  </si>
  <si>
    <t xml:space="preserve"> January 2024</t>
  </si>
  <si>
    <t>January 2025</t>
  </si>
  <si>
    <t xml:space="preserve">February </t>
  </si>
  <si>
    <t>[provisional] Quarter 1</t>
  </si>
  <si>
    <t>February 2025</t>
  </si>
  <si>
    <t>March 2025</t>
  </si>
  <si>
    <t>Details on gas exports can be found in Table 4.4</t>
  </si>
  <si>
    <t>Details on gas imports can be found in Table 4.3</t>
  </si>
  <si>
    <t>[provisional] May</t>
  </si>
  <si>
    <t>April 2025</t>
  </si>
  <si>
    <t>[provisional] May 2025</t>
  </si>
  <si>
    <r>
      <t xml:space="preserve">This spreadsheet contains monthly, quarterly and annual data including </t>
    </r>
    <r>
      <rPr>
        <b/>
        <sz val="12"/>
        <rFont val="Calibri"/>
        <family val="2"/>
        <scheme val="minor"/>
      </rPr>
      <t>new data for May 2025</t>
    </r>
  </si>
  <si>
    <t>Gas production stable, whilst imports and exports continue to rise</t>
  </si>
  <si>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 xml:space="preserve"> Thursday 28th August 2025</t>
    </r>
  </si>
  <si>
    <t>Gas production was down 2.5 per cent in the three months to May 2025 compared to the same period in 2024. Imports saw a 7.2 per cent increase in the three months to May 2025, whilst exports increased more substantially, up 30 per cent in the same period.</t>
  </si>
  <si>
    <t>The revisions period is 2022 to April 2025</t>
  </si>
  <si>
    <t>Gas slightly down</t>
  </si>
  <si>
    <t xml:space="preserve">Gas demand was slightly down, decreasing by 3.3 per cent in the three months to May 2025 compared to the same period in 2024. Gas demand for electricity generation increased by 10 per cent in the same period which was largely offset by decreasing demand in final consumption sectors. Domestic (household) demand decreased 13 per cent in the same period. industrial and service sector demand also decreased, by 4.9 and 1.1 per cent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</si>
</sst>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5" fillId="0" borderId="0" applyNumberFormat="0" applyFill="0" applyProtection="0">
      <alignment vertical="center"/>
    </xf>
    <xf numFmtId="0" fontId="7" fillId="0" borderId="0" applyNumberFormat="0" applyFill="0" applyProtection="0"/>
    <xf numFmtId="0" fontId="15" fillId="0" borderId="0" applyNumberFormat="0" applyFill="0" applyProtection="0"/>
    <xf numFmtId="0" fontId="11" fillId="0" borderId="0" applyNumberFormat="0" applyFill="0" applyBorder="0" applyAlignment="0" applyProtection="0">
      <alignment vertical="top"/>
      <protection locked="0"/>
    </xf>
    <xf numFmtId="0" fontId="6" fillId="0" borderId="0">
      <alignment vertical="center" wrapText="1"/>
    </xf>
    <xf numFmtId="0" fontId="13" fillId="0" borderId="0" applyNumberFormat="0" applyBorder="0" applyProtection="0">
      <alignment vertical="center" wrapText="1"/>
    </xf>
    <xf numFmtId="0" fontId="12" fillId="0" borderId="0" applyNumberFormat="0" applyFill="0" applyBorder="0" applyAlignment="0" applyProtection="0"/>
    <xf numFmtId="0" fontId="16" fillId="0" borderId="0"/>
    <xf numFmtId="164" fontId="17" fillId="0" borderId="0"/>
    <xf numFmtId="43" fontId="18" fillId="0" borderId="0" applyFont="0" applyFill="0" applyBorder="0" applyAlignment="0" applyProtection="0"/>
    <xf numFmtId="9" fontId="18" fillId="0" borderId="0" applyFont="0" applyFill="0" applyBorder="0" applyAlignment="0" applyProtection="0"/>
  </cellStyleXfs>
  <cellXfs count="171">
    <xf numFmtId="0" fontId="0" fillId="0" borderId="0" xfId="0"/>
    <xf numFmtId="0" fontId="5" fillId="0" borderId="0" xfId="1" applyAlignment="1">
      <alignment vertical="center" wrapText="1"/>
    </xf>
    <xf numFmtId="0" fontId="6" fillId="0" borderId="0" xfId="5">
      <alignment vertical="center" wrapText="1"/>
    </xf>
    <xf numFmtId="0" fontId="6" fillId="0" borderId="0" xfId="5" applyAlignment="1">
      <alignment vertical="center"/>
    </xf>
    <xf numFmtId="0" fontId="8" fillId="0" borderId="0" xfId="5" applyFont="1" applyAlignment="1">
      <alignment vertical="center"/>
    </xf>
    <xf numFmtId="0" fontId="9" fillId="0" borderId="0" xfId="5" applyFont="1">
      <alignment vertical="center" wrapText="1"/>
    </xf>
    <xf numFmtId="0" fontId="7" fillId="0" borderId="0" xfId="2"/>
    <xf numFmtId="0" fontId="12" fillId="2" borderId="0" xfId="4" applyFont="1" applyFill="1" applyAlignment="1" applyProtection="1">
      <alignment vertical="center" wrapText="1"/>
    </xf>
    <xf numFmtId="0" fontId="11" fillId="0" borderId="0" xfId="4" applyAlignment="1" applyProtection="1">
      <alignment vertical="center" wrapText="1"/>
    </xf>
    <xf numFmtId="0" fontId="12" fillId="0" borderId="0" xfId="4" applyFont="1" applyAlignment="1" applyProtection="1">
      <alignment vertical="center" wrapText="1"/>
    </xf>
    <xf numFmtId="0" fontId="14" fillId="0" borderId="0" xfId="6" applyFont="1" applyAlignment="1">
      <alignment vertical="center"/>
    </xf>
    <xf numFmtId="0" fontId="12" fillId="2" borderId="0" xfId="7" applyFill="1" applyAlignment="1">
      <alignment vertical="center" wrapText="1"/>
    </xf>
    <xf numFmtId="0" fontId="15" fillId="0" borderId="0" xfId="3"/>
    <xf numFmtId="0" fontId="11" fillId="0" borderId="0" xfId="4" applyAlignment="1" applyProtection="1">
      <alignment vertical="center"/>
    </xf>
    <xf numFmtId="0" fontId="6" fillId="0" borderId="0" xfId="5" applyAlignment="1">
      <alignment wrapText="1"/>
    </xf>
    <xf numFmtId="0" fontId="5" fillId="0" borderId="0" xfId="1">
      <alignment vertical="center"/>
    </xf>
    <xf numFmtId="0" fontId="16" fillId="0" borderId="0" xfId="8"/>
    <xf numFmtId="0" fontId="7" fillId="0" borderId="0" xfId="2" applyFill="1"/>
    <xf numFmtId="0" fontId="13" fillId="0" borderId="0" xfId="6">
      <alignment vertical="center" wrapText="1"/>
    </xf>
    <xf numFmtId="0" fontId="5" fillId="0" borderId="0" xfId="1" applyAlignment="1">
      <alignment horizontal="left" vertical="center"/>
    </xf>
    <xf numFmtId="0" fontId="6" fillId="0" borderId="0" xfId="5" applyAlignment="1">
      <alignment horizontal="left" vertical="center"/>
    </xf>
    <xf numFmtId="0" fontId="19" fillId="0" borderId="1" xfId="5" applyFont="1" applyBorder="1">
      <alignment vertical="center" wrapText="1"/>
    </xf>
    <xf numFmtId="0" fontId="19" fillId="0" borderId="2" xfId="5" applyFont="1" applyBorder="1">
      <alignment vertical="center" wrapText="1"/>
    </xf>
    <xf numFmtId="0" fontId="19" fillId="0" borderId="3" xfId="5" applyFont="1" applyBorder="1">
      <alignment vertical="center" wrapText="1"/>
    </xf>
    <xf numFmtId="0" fontId="6" fillId="0" borderId="4" xfId="5" applyBorder="1" applyAlignment="1">
      <alignment vertical="center"/>
    </xf>
    <xf numFmtId="0" fontId="20" fillId="0" borderId="5" xfId="5" applyFont="1" applyBorder="1" applyAlignment="1">
      <alignment vertical="center"/>
    </xf>
    <xf numFmtId="0" fontId="6" fillId="3" borderId="6" xfId="5" applyFill="1" applyBorder="1" applyAlignment="1">
      <alignment vertical="center"/>
    </xf>
    <xf numFmtId="0" fontId="6" fillId="0" borderId="6" xfId="5" applyBorder="1" applyAlignment="1">
      <alignment vertical="center"/>
    </xf>
    <xf numFmtId="0" fontId="6" fillId="3" borderId="5" xfId="5" applyFill="1" applyBorder="1" applyAlignment="1">
      <alignment vertical="center"/>
    </xf>
    <xf numFmtId="0" fontId="6" fillId="3" borderId="7" xfId="5" applyFill="1" applyBorder="1" applyAlignment="1">
      <alignment vertical="center"/>
    </xf>
    <xf numFmtId="0" fontId="20" fillId="0" borderId="0" xfId="5" applyFont="1" applyAlignment="1">
      <alignment vertical="center"/>
    </xf>
    <xf numFmtId="0" fontId="20" fillId="0" borderId="6" xfId="5" applyFont="1" applyBorder="1" applyAlignment="1">
      <alignment vertical="center"/>
    </xf>
    <xf numFmtId="0" fontId="20" fillId="0" borderId="4" xfId="5" applyFont="1" applyBorder="1" applyAlignment="1">
      <alignment vertical="center"/>
    </xf>
    <xf numFmtId="0" fontId="9" fillId="3" borderId="4" xfId="5" applyFont="1" applyFill="1" applyBorder="1" applyAlignment="1">
      <alignment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3" borderId="9"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1" xfId="5" applyFont="1" applyFill="1" applyBorder="1" applyAlignment="1">
      <alignment horizontal="center" vertical="center" wrapText="1"/>
    </xf>
    <xf numFmtId="0" fontId="10" fillId="0" borderId="11" xfId="5" applyFont="1" applyBorder="1" applyAlignment="1">
      <alignment horizontal="center" vertical="center" wrapText="1"/>
    </xf>
    <xf numFmtId="0" fontId="20" fillId="0" borderId="11" xfId="5" applyFont="1" applyBorder="1" applyAlignment="1">
      <alignment horizontal="center" vertical="center" wrapText="1"/>
    </xf>
    <xf numFmtId="0" fontId="10" fillId="0" borderId="8" xfId="5" applyFont="1" applyBorder="1" applyAlignment="1">
      <alignment horizontal="center" vertical="center" wrapText="1"/>
    </xf>
    <xf numFmtId="0" fontId="10" fillId="3" borderId="8" xfId="5" applyFont="1" applyFill="1" applyBorder="1" applyAlignment="1">
      <alignment horizontal="center" vertical="center" wrapText="1"/>
    </xf>
    <xf numFmtId="0" fontId="6" fillId="0" borderId="0" xfId="5" applyAlignment="1">
      <alignment horizontal="center" vertical="center" wrapText="1"/>
    </xf>
    <xf numFmtId="0" fontId="6" fillId="0" borderId="6" xfId="0" applyFont="1" applyBorder="1" applyAlignment="1">
      <alignment horizontal="right"/>
    </xf>
    <xf numFmtId="37" fontId="6" fillId="0" borderId="12" xfId="0" applyNumberFormat="1" applyFont="1" applyBorder="1" applyAlignment="1">
      <alignment horizontal="right"/>
    </xf>
    <xf numFmtId="37" fontId="6" fillId="0" borderId="0" xfId="0" applyNumberFormat="1" applyFont="1" applyAlignment="1">
      <alignment horizontal="right"/>
    </xf>
    <xf numFmtId="37" fontId="6" fillId="3" borderId="0" xfId="0" applyNumberFormat="1" applyFont="1" applyFill="1" applyAlignment="1">
      <alignment horizontal="right"/>
    </xf>
    <xf numFmtId="37" fontId="6" fillId="3" borderId="13" xfId="0" applyNumberFormat="1" applyFont="1" applyFill="1" applyBorder="1" applyAlignment="1">
      <alignment horizontal="right"/>
    </xf>
    <xf numFmtId="37" fontId="6" fillId="3" borderId="7" xfId="0" applyNumberFormat="1" applyFont="1" applyFill="1" applyBorder="1" applyAlignment="1">
      <alignment horizontal="right"/>
    </xf>
    <xf numFmtId="37" fontId="6" fillId="0" borderId="7" xfId="0" applyNumberFormat="1" applyFont="1" applyBorder="1" applyAlignment="1">
      <alignment horizontal="right"/>
    </xf>
    <xf numFmtId="37" fontId="6" fillId="0" borderId="0" xfId="5" applyNumberFormat="1" applyAlignment="1">
      <alignment horizontal="right" vertical="center" wrapText="1"/>
    </xf>
    <xf numFmtId="37" fontId="6" fillId="0" borderId="7" xfId="5" applyNumberFormat="1" applyBorder="1" applyAlignment="1">
      <alignment horizontal="right" vertical="center" wrapText="1"/>
    </xf>
    <xf numFmtId="37" fontId="6" fillId="3" borderId="12" xfId="0" applyNumberFormat="1" applyFont="1" applyFill="1" applyBorder="1" applyAlignment="1">
      <alignment horizontal="right"/>
    </xf>
    <xf numFmtId="0" fontId="6" fillId="0" borderId="0" xfId="5" applyAlignment="1">
      <alignment horizontal="right" vertical="center" wrapText="1"/>
    </xf>
    <xf numFmtId="0" fontId="6" fillId="0" borderId="7" xfId="0" applyFont="1" applyBorder="1" applyAlignment="1">
      <alignment horizontal="right"/>
    </xf>
    <xf numFmtId="0" fontId="6" fillId="0" borderId="0" xfId="0" applyFont="1" applyAlignment="1">
      <alignment horizontal="right"/>
    </xf>
    <xf numFmtId="37" fontId="6" fillId="0" borderId="0" xfId="10" applyNumberFormat="1" applyFont="1" applyFill="1" applyBorder="1" applyAlignment="1">
      <alignment horizontal="right" vertical="center" wrapText="1"/>
    </xf>
    <xf numFmtId="37" fontId="6" fillId="0" borderId="0" xfId="11" applyNumberFormat="1" applyFont="1" applyFill="1" applyAlignment="1">
      <alignment horizontal="right"/>
    </xf>
    <xf numFmtId="0" fontId="6" fillId="0" borderId="14" xfId="5" applyBorder="1" applyAlignment="1">
      <alignment vertical="center"/>
    </xf>
    <xf numFmtId="0" fontId="20" fillId="0" borderId="0" xfId="5" applyFont="1" applyAlignment="1">
      <alignment horizontal="center" vertical="center" wrapText="1"/>
    </xf>
    <xf numFmtId="0" fontId="20" fillId="3" borderId="7" xfId="5" applyFont="1" applyFill="1" applyBorder="1" applyAlignment="1">
      <alignment horizontal="center" vertical="center" wrapText="1"/>
    </xf>
    <xf numFmtId="165" fontId="6" fillId="0" borderId="0" xfId="0" applyNumberFormat="1" applyFont="1" applyAlignment="1">
      <alignment horizontal="right"/>
    </xf>
    <xf numFmtId="165" fontId="6" fillId="0" borderId="13" xfId="0" applyNumberFormat="1" applyFont="1" applyBorder="1" applyAlignment="1">
      <alignment horizontal="right"/>
    </xf>
    <xf numFmtId="165" fontId="6" fillId="3" borderId="7" xfId="0" applyNumberFormat="1" applyFont="1" applyFill="1" applyBorder="1" applyAlignment="1">
      <alignment horizontal="right"/>
    </xf>
    <xf numFmtId="0" fontId="19" fillId="0" borderId="15" xfId="5" applyFont="1" applyBorder="1">
      <alignment vertical="center" wrapText="1"/>
    </xf>
    <xf numFmtId="0" fontId="20" fillId="0" borderId="12" xfId="5" applyFont="1" applyBorder="1" applyAlignment="1">
      <alignment horizontal="center" vertical="center" wrapText="1"/>
    </xf>
    <xf numFmtId="37" fontId="6" fillId="0" borderId="12" xfId="5" applyNumberFormat="1" applyBorder="1" applyAlignment="1">
      <alignment horizontal="right" vertical="center" wrapText="1"/>
    </xf>
    <xf numFmtId="165" fontId="6" fillId="0" borderId="12" xfId="0" applyNumberFormat="1" applyFont="1" applyBorder="1" applyAlignment="1">
      <alignment horizontal="right"/>
    </xf>
    <xf numFmtId="0" fontId="20" fillId="0" borderId="14" xfId="5" applyFont="1" applyBorder="1" applyAlignment="1">
      <alignment vertical="center"/>
    </xf>
    <xf numFmtId="0" fontId="20" fillId="3" borderId="0" xfId="5" applyFont="1" applyFill="1" applyAlignment="1">
      <alignment horizontal="center" vertical="center" wrapText="1"/>
    </xf>
    <xf numFmtId="0" fontId="20" fillId="3" borderId="13" xfId="5" applyFont="1" applyFill="1" applyBorder="1" applyAlignment="1">
      <alignment horizontal="center" vertical="center" wrapText="1"/>
    </xf>
    <xf numFmtId="0" fontId="10" fillId="0" borderId="7" xfId="5" applyFont="1" applyBorder="1" applyAlignment="1">
      <alignment horizontal="center" vertical="center" wrapText="1"/>
    </xf>
    <xf numFmtId="0" fontId="20" fillId="0" borderId="7" xfId="5" applyFont="1" applyBorder="1" applyAlignment="1">
      <alignment horizontal="center" vertical="center" wrapText="1"/>
    </xf>
    <xf numFmtId="0" fontId="10" fillId="0" borderId="12" xfId="5" applyFont="1" applyBorder="1" applyAlignment="1">
      <alignment horizontal="center" vertical="center" wrapText="1"/>
    </xf>
    <xf numFmtId="0" fontId="10"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20" fillId="0" borderId="10" xfId="5" applyFont="1" applyBorder="1" applyAlignment="1">
      <alignment horizontal="center" vertical="center" wrapText="1"/>
    </xf>
    <xf numFmtId="0" fontId="6" fillId="0" borderId="0" xfId="0" applyFont="1" applyAlignment="1">
      <alignment horizontal="right" wrapText="1"/>
    </xf>
    <xf numFmtId="0" fontId="6" fillId="0" borderId="5" xfId="5" applyBorder="1" applyAlignment="1">
      <alignment horizontal="right" vertical="center" wrapText="1"/>
    </xf>
    <xf numFmtId="37" fontId="6" fillId="0" borderId="14" xfId="5" applyNumberFormat="1" applyBorder="1" applyAlignment="1">
      <alignment horizontal="right" vertical="center" wrapText="1"/>
    </xf>
    <xf numFmtId="37" fontId="6" fillId="0" borderId="6" xfId="5" applyNumberFormat="1" applyBorder="1" applyAlignment="1">
      <alignment horizontal="right" vertical="center" wrapText="1"/>
    </xf>
    <xf numFmtId="0" fontId="6" fillId="0" borderId="13" xfId="5" applyBorder="1" applyAlignment="1">
      <alignment horizontal="right" vertical="center" wrapText="1"/>
    </xf>
    <xf numFmtId="0" fontId="6" fillId="0" borderId="13" xfId="5" applyBorder="1" applyAlignment="1">
      <alignment horizontal="right" vertical="center"/>
    </xf>
    <xf numFmtId="37" fontId="6" fillId="0" borderId="4" xfId="5" applyNumberFormat="1" applyBorder="1" applyAlignment="1">
      <alignment horizontal="right" vertical="center" wrapText="1"/>
    </xf>
    <xf numFmtId="37" fontId="6" fillId="0" borderId="5" xfId="5" applyNumberFormat="1" applyBorder="1" applyAlignment="1">
      <alignment horizontal="right" vertical="center" wrapText="1"/>
    </xf>
    <xf numFmtId="37" fontId="6" fillId="0" borderId="13" xfId="5" applyNumberFormat="1" applyBorder="1" applyAlignment="1">
      <alignment horizontal="right" vertical="center" wrapText="1"/>
    </xf>
    <xf numFmtId="37" fontId="6" fillId="3" borderId="6" xfId="5" applyNumberFormat="1" applyFill="1" applyBorder="1" applyAlignment="1">
      <alignment horizontal="right" vertical="center" wrapText="1"/>
    </xf>
    <xf numFmtId="37" fontId="6" fillId="3" borderId="7" xfId="5" applyNumberFormat="1" applyFill="1" applyBorder="1" applyAlignment="1">
      <alignment horizontal="right" vertical="center" wrapText="1"/>
    </xf>
    <xf numFmtId="37" fontId="6" fillId="3" borderId="5" xfId="5" applyNumberFormat="1" applyFill="1" applyBorder="1" applyAlignment="1">
      <alignment horizontal="right" vertical="center" wrapText="1"/>
    </xf>
    <xf numFmtId="37" fontId="6" fillId="3" borderId="13" xfId="5" applyNumberFormat="1" applyFill="1" applyBorder="1" applyAlignment="1">
      <alignment horizontal="right" vertical="center" wrapText="1"/>
    </xf>
    <xf numFmtId="37" fontId="20" fillId="3" borderId="7" xfId="5" applyNumberFormat="1" applyFont="1" applyFill="1" applyBorder="1" applyAlignment="1">
      <alignment horizontal="right" vertical="center" wrapText="1"/>
    </xf>
    <xf numFmtId="37" fontId="20" fillId="3" borderId="13" xfId="5" applyNumberFormat="1" applyFont="1" applyFill="1" applyBorder="1" applyAlignment="1">
      <alignment horizontal="right" vertical="center" wrapText="1"/>
    </xf>
    <xf numFmtId="0" fontId="10" fillId="0" borderId="0" xfId="1"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xf>
    <xf numFmtId="37" fontId="6" fillId="0" borderId="0" xfId="0" applyNumberFormat="1" applyFont="1"/>
    <xf numFmtId="0" fontId="6" fillId="0" borderId="0" xfId="0" quotePrefix="1" applyFont="1" applyAlignment="1">
      <alignment horizontal="right"/>
    </xf>
    <xf numFmtId="0" fontId="6" fillId="0" borderId="1" xfId="0" applyFont="1" applyBorder="1" applyAlignment="1">
      <alignment horizontal="right" vertical="center"/>
    </xf>
    <xf numFmtId="0" fontId="6" fillId="0" borderId="1" xfId="0" applyFont="1" applyBorder="1" applyAlignment="1">
      <alignment horizontal="right"/>
    </xf>
    <xf numFmtId="0" fontId="20" fillId="4" borderId="17" xfId="0" applyFont="1" applyFill="1" applyBorder="1" applyAlignment="1">
      <alignment horizontal="right"/>
    </xf>
    <xf numFmtId="0" fontId="20" fillId="4" borderId="16" xfId="0" applyFont="1" applyFill="1" applyBorder="1" applyAlignment="1">
      <alignment horizontal="right" vertical="center"/>
    </xf>
    <xf numFmtId="0" fontId="9" fillId="0" borderId="0" xfId="5" quotePrefix="1" applyFont="1">
      <alignment vertical="center" wrapText="1"/>
    </xf>
    <xf numFmtId="0" fontId="6" fillId="0" borderId="5" xfId="5" applyBorder="1" applyAlignment="1">
      <alignment vertical="center"/>
    </xf>
    <xf numFmtId="0" fontId="11" fillId="0" borderId="0" xfId="4" applyAlignment="1" applyProtection="1"/>
    <xf numFmtId="0" fontId="20" fillId="0" borderId="15" xfId="5" applyFont="1" applyBorder="1" applyAlignment="1">
      <alignment horizontal="center" vertical="center" wrapText="1"/>
    </xf>
    <xf numFmtId="0" fontId="20" fillId="0" borderId="2" xfId="5" applyFont="1" applyBorder="1" applyAlignment="1">
      <alignment horizontal="center" vertical="center" wrapText="1"/>
    </xf>
    <xf numFmtId="0" fontId="20" fillId="3" borderId="2" xfId="5" applyFont="1" applyFill="1" applyBorder="1" applyAlignment="1">
      <alignment horizontal="center" vertical="center" wrapText="1"/>
    </xf>
    <xf numFmtId="0" fontId="20" fillId="3" borderId="1"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10" fillId="0" borderId="3" xfId="5" applyFont="1" applyBorder="1" applyAlignment="1">
      <alignment horizontal="center" vertical="center" wrapText="1"/>
    </xf>
    <xf numFmtId="0" fontId="20" fillId="0" borderId="3" xfId="5" applyFont="1" applyBorder="1" applyAlignment="1">
      <alignment horizontal="center" vertical="center" wrapText="1"/>
    </xf>
    <xf numFmtId="0" fontId="10" fillId="0" borderId="15" xfId="5" applyFont="1" applyBorder="1" applyAlignment="1">
      <alignment horizontal="center" vertical="center" wrapText="1"/>
    </xf>
    <xf numFmtId="0" fontId="10" fillId="3" borderId="15" xfId="5" applyFont="1" applyFill="1" applyBorder="1" applyAlignment="1">
      <alignment horizontal="center" vertical="center" wrapText="1"/>
    </xf>
    <xf numFmtId="0" fontId="22" fillId="3" borderId="0" xfId="5" applyFont="1" applyFill="1" applyAlignment="1">
      <alignment horizontal="center" vertical="center" wrapText="1"/>
    </xf>
    <xf numFmtId="0" fontId="22" fillId="3" borderId="0" xfId="5" applyFont="1" applyFill="1" applyAlignment="1">
      <alignment horizontal="right" vertical="center" wrapText="1"/>
    </xf>
    <xf numFmtId="0" fontId="22" fillId="3" borderId="0" xfId="0" applyFont="1" applyFill="1" applyAlignment="1">
      <alignment horizontal="right"/>
    </xf>
    <xf numFmtId="0" fontId="22" fillId="3" borderId="0" xfId="5" applyFont="1" applyFill="1" applyAlignment="1">
      <alignment horizontal="right" vertical="center"/>
    </xf>
    <xf numFmtId="17" fontId="6" fillId="0" borderId="0" xfId="0" applyNumberFormat="1" applyFont="1" applyAlignment="1">
      <alignment horizontal="right" wrapText="1"/>
    </xf>
    <xf numFmtId="37" fontId="20" fillId="3" borderId="0" xfId="5" applyNumberFormat="1" applyFont="1" applyFill="1" applyAlignment="1">
      <alignment horizontal="right" vertical="center" wrapText="1"/>
    </xf>
    <xf numFmtId="17" fontId="6" fillId="0" borderId="0" xfId="0" quotePrefix="1" applyNumberFormat="1" applyFont="1" applyAlignment="1">
      <alignment horizontal="right" wrapText="1"/>
    </xf>
    <xf numFmtId="0" fontId="7" fillId="0" borderId="0" xfId="2" applyAlignment="1">
      <alignment wrapText="1"/>
    </xf>
    <xf numFmtId="49" fontId="6" fillId="0" borderId="0" xfId="0" applyNumberFormat="1" applyFont="1" applyAlignment="1">
      <alignment horizontal="right"/>
    </xf>
    <xf numFmtId="49" fontId="4" fillId="0" borderId="0" xfId="0" applyNumberFormat="1" applyFont="1" applyAlignment="1">
      <alignment horizontal="right"/>
    </xf>
    <xf numFmtId="17" fontId="4" fillId="0" borderId="0" xfId="0" quotePrefix="1" applyNumberFormat="1" applyFont="1" applyAlignment="1">
      <alignment horizontal="right" wrapText="1"/>
    </xf>
    <xf numFmtId="0" fontId="9" fillId="0" borderId="0" xfId="0" applyFont="1" applyAlignment="1">
      <alignment horizontal="right"/>
    </xf>
    <xf numFmtId="49" fontId="3" fillId="0" borderId="0" xfId="0" applyNumberFormat="1" applyFont="1" applyAlignment="1">
      <alignment horizontal="right"/>
    </xf>
    <xf numFmtId="37" fontId="6" fillId="0" borderId="0" xfId="5" applyNumberFormat="1">
      <alignment vertical="center" wrapText="1"/>
    </xf>
    <xf numFmtId="9" fontId="6" fillId="0" borderId="0" xfId="11" applyFont="1" applyAlignment="1">
      <alignment vertical="center" wrapText="1"/>
    </xf>
    <xf numFmtId="0" fontId="3" fillId="0" borderId="7" xfId="0" applyFont="1" applyBorder="1" applyAlignment="1">
      <alignment horizontal="right"/>
    </xf>
    <xf numFmtId="0" fontId="3" fillId="0" borderId="0" xfId="0" applyFont="1" applyAlignment="1">
      <alignment horizontal="right"/>
    </xf>
    <xf numFmtId="0" fontId="20" fillId="3" borderId="13" xfId="5" applyFont="1" applyFill="1" applyBorder="1" applyAlignment="1">
      <alignment horizontal="right" vertical="center" wrapText="1"/>
    </xf>
    <xf numFmtId="37" fontId="20" fillId="3" borderId="12" xfId="5" applyNumberFormat="1" applyFont="1" applyFill="1" applyBorder="1" applyAlignment="1">
      <alignment horizontal="right" vertical="center" wrapText="1"/>
    </xf>
    <xf numFmtId="0" fontId="6" fillId="3" borderId="1" xfId="5" applyFill="1" applyBorder="1" applyAlignment="1">
      <alignment horizontal="right" vertical="center" wrapText="1"/>
    </xf>
    <xf numFmtId="165" fontId="6" fillId="3" borderId="15" xfId="5" applyNumberFormat="1" applyFill="1" applyBorder="1" applyAlignment="1">
      <alignment horizontal="right" vertical="center" wrapText="1"/>
    </xf>
    <xf numFmtId="165" fontId="6" fillId="3" borderId="1" xfId="5" applyNumberFormat="1" applyFill="1" applyBorder="1" applyAlignment="1">
      <alignment horizontal="right" vertical="center" wrapText="1"/>
    </xf>
    <xf numFmtId="165" fontId="6" fillId="3" borderId="2" xfId="5" applyNumberFormat="1" applyFill="1" applyBorder="1" applyAlignment="1">
      <alignment horizontal="right" vertical="center" wrapText="1"/>
    </xf>
    <xf numFmtId="165" fontId="6" fillId="3" borderId="3" xfId="5" applyNumberFormat="1" applyFill="1" applyBorder="1" applyAlignment="1">
      <alignment horizontal="right" vertical="center" wrapText="1"/>
    </xf>
    <xf numFmtId="37" fontId="6" fillId="3" borderId="2" xfId="5" applyNumberFormat="1" applyFill="1" applyBorder="1" applyAlignment="1">
      <alignment horizontal="right" vertical="center" wrapText="1"/>
    </xf>
    <xf numFmtId="37" fontId="6" fillId="3" borderId="15" xfId="5" applyNumberFormat="1" applyFill="1" applyBorder="1" applyAlignment="1">
      <alignment horizontal="right" vertical="center" wrapText="1"/>
    </xf>
    <xf numFmtId="37" fontId="6" fillId="3" borderId="3" xfId="5" applyNumberFormat="1" applyFill="1" applyBorder="1" applyAlignment="1">
      <alignment horizontal="right" vertical="center" wrapText="1"/>
    </xf>
    <xf numFmtId="37" fontId="0" fillId="0" borderId="0" xfId="0" applyNumberFormat="1"/>
    <xf numFmtId="0" fontId="3" fillId="0" borderId="0" xfId="0" applyFont="1" applyAlignment="1">
      <alignment horizontal="left"/>
    </xf>
    <xf numFmtId="49" fontId="9" fillId="0" borderId="0" xfId="0" applyNumberFormat="1" applyFont="1" applyAlignment="1">
      <alignment horizontal="right"/>
    </xf>
    <xf numFmtId="0" fontId="23" fillId="0" borderId="0" xfId="1" applyFont="1" applyAlignment="1">
      <alignment vertical="center" wrapText="1"/>
    </xf>
    <xf numFmtId="0" fontId="2" fillId="0" borderId="0" xfId="5" applyFont="1">
      <alignment vertical="center" wrapText="1"/>
    </xf>
    <xf numFmtId="17" fontId="2" fillId="0" borderId="0" xfId="0" applyNumberFormat="1" applyFont="1" applyAlignment="1">
      <alignment horizontal="left"/>
    </xf>
    <xf numFmtId="0" fontId="2" fillId="0" borderId="0" xfId="0" applyFont="1" applyAlignment="1">
      <alignment horizontal="left"/>
    </xf>
    <xf numFmtId="37" fontId="9" fillId="0" borderId="12" xfId="0" applyNumberFormat="1" applyFont="1" applyBorder="1" applyAlignment="1">
      <alignment horizontal="right"/>
    </xf>
    <xf numFmtId="37" fontId="9" fillId="0" borderId="0" xfId="0" applyNumberFormat="1" applyFont="1" applyAlignment="1">
      <alignment horizontal="right"/>
    </xf>
    <xf numFmtId="37" fontId="9" fillId="3" borderId="0" xfId="0" applyNumberFormat="1" applyFont="1" applyFill="1" applyAlignment="1">
      <alignment horizontal="right"/>
    </xf>
    <xf numFmtId="37" fontId="9" fillId="3" borderId="13" xfId="0" applyNumberFormat="1" applyFont="1" applyFill="1" applyBorder="1" applyAlignment="1">
      <alignment horizontal="right"/>
    </xf>
    <xf numFmtId="37" fontId="9" fillId="3" borderId="7" xfId="0" applyNumberFormat="1" applyFont="1" applyFill="1" applyBorder="1" applyAlignment="1">
      <alignment horizontal="right"/>
    </xf>
    <xf numFmtId="37" fontId="9" fillId="0" borderId="7" xfId="0" applyNumberFormat="1" applyFont="1" applyBorder="1" applyAlignment="1">
      <alignment horizontal="right"/>
    </xf>
    <xf numFmtId="37" fontId="9" fillId="3" borderId="12" xfId="0" applyNumberFormat="1" applyFont="1" applyFill="1" applyBorder="1" applyAlignment="1">
      <alignment horizontal="right"/>
    </xf>
    <xf numFmtId="165" fontId="9" fillId="0" borderId="0" xfId="0" applyNumberFormat="1" applyFont="1" applyAlignment="1">
      <alignment horizontal="right"/>
    </xf>
    <xf numFmtId="165" fontId="9" fillId="0" borderId="13" xfId="0" applyNumberFormat="1" applyFont="1" applyBorder="1" applyAlignment="1">
      <alignment horizontal="right"/>
    </xf>
    <xf numFmtId="165" fontId="9" fillId="3" borderId="7" xfId="0" applyNumberFormat="1" applyFont="1" applyFill="1" applyBorder="1" applyAlignment="1">
      <alignment horizontal="right"/>
    </xf>
    <xf numFmtId="165" fontId="9" fillId="0" borderId="12" xfId="0" applyNumberFormat="1" applyFont="1" applyBorder="1" applyAlignment="1">
      <alignment horizontal="right"/>
    </xf>
    <xf numFmtId="37" fontId="1" fillId="3" borderId="12" xfId="0" applyNumberFormat="1" applyFont="1" applyFill="1" applyBorder="1" applyAlignment="1">
      <alignment horizontal="right"/>
    </xf>
    <xf numFmtId="0" fontId="15" fillId="0" borderId="0" xfId="5" applyFont="1" applyAlignment="1">
      <alignment wrapText="1"/>
    </xf>
    <xf numFmtId="0" fontId="10" fillId="0" borderId="0" xfId="5" applyFont="1">
      <alignment vertical="center" wrapText="1"/>
    </xf>
    <xf numFmtId="0" fontId="9" fillId="0" borderId="0" xfId="5" applyFont="1" applyAlignment="1">
      <alignment vertical="top" wrapText="1"/>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 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29" t="s">
        <v>0</v>
      </c>
    </row>
    <row r="5" spans="1:1" s="3" customFormat="1" ht="45" customHeight="1" x14ac:dyDescent="0.35">
      <c r="A5" s="5" t="s">
        <v>442</v>
      </c>
    </row>
    <row r="6" spans="1:1" s="4" customFormat="1" ht="30" customHeight="1" x14ac:dyDescent="0.55000000000000004">
      <c r="A6" s="129" t="s">
        <v>1</v>
      </c>
    </row>
    <row r="7" spans="1:1" s="3" customFormat="1" ht="20.25" customHeight="1" x14ac:dyDescent="0.35">
      <c r="A7" s="5" t="s">
        <v>440</v>
      </c>
    </row>
    <row r="8" spans="1:1" s="3" customFormat="1" ht="30" customHeight="1" x14ac:dyDescent="0.55000000000000004">
      <c r="A8" s="129" t="s">
        <v>2</v>
      </c>
    </row>
    <row r="9" spans="1:1" s="3" customFormat="1" x14ac:dyDescent="0.35">
      <c r="A9" s="5" t="s">
        <v>444</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53" t="s">
        <v>427</v>
      </c>
    </row>
    <row r="23" spans="1:257" s="3" customFormat="1" ht="20.25" customHeight="1" x14ac:dyDescent="0.35">
      <c r="A23" s="7" t="s">
        <v>13</v>
      </c>
    </row>
    <row r="24" spans="1:257" s="3" customFormat="1" ht="20.25" customHeight="1" x14ac:dyDescent="0.35">
      <c r="A24" s="110" t="s">
        <v>428</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1"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8"/>
  <sheetViews>
    <sheetView showGridLines="0"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52" t="s">
        <v>17</v>
      </c>
    </row>
    <row r="2" spans="1:3" s="5" customFormat="1" ht="30" customHeight="1" x14ac:dyDescent="0.55000000000000004">
      <c r="A2" s="6" t="s">
        <v>375</v>
      </c>
      <c r="C2" s="2"/>
    </row>
    <row r="3" spans="1:3" s="5" customFormat="1" ht="21.75" customHeight="1" x14ac:dyDescent="0.45">
      <c r="A3" s="168" t="s">
        <v>445</v>
      </c>
    </row>
    <row r="4" spans="1:3" s="5" customFormat="1" ht="62" x14ac:dyDescent="0.35">
      <c r="A4" s="170" t="s">
        <v>446</v>
      </c>
    </row>
    <row r="5" spans="1:3" s="168" customFormat="1" ht="21" customHeight="1" x14ac:dyDescent="0.45">
      <c r="A5" s="168" t="s">
        <v>441</v>
      </c>
    </row>
    <row r="6" spans="1:3" ht="45.75" customHeight="1" x14ac:dyDescent="0.35">
      <c r="A6" s="170" t="s">
        <v>443</v>
      </c>
    </row>
    <row r="7" spans="1:3" x14ac:dyDescent="0.35">
      <c r="A7" s="169" t="s">
        <v>436</v>
      </c>
    </row>
    <row r="8" spans="1:3" x14ac:dyDescent="0.35">
      <c r="A8" s="169" t="s">
        <v>435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34"/>
  <sheetViews>
    <sheetView showGridLines="0" zoomScaleNormal="100" workbookViewId="0">
      <pane xSplit="1" ySplit="8" topLeftCell="F11"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1" width="9" style="2"/>
    <col min="22" max="22" width="13.1796875" style="2" bestFit="1" customWidth="1"/>
    <col min="23"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49"/>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75681.8</v>
      </c>
      <c r="E10" s="91">
        <f ca="1">INDIRECT(Calculation_GWh!AA13)</f>
        <v>485162.38</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857231.79</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260241.58000000002</v>
      </c>
      <c r="E11" s="91">
        <f ca="1">INDIRECT(Calculation_GWh!AA14)</f>
        <v>358049.55</v>
      </c>
      <c r="F11" s="67">
        <f ca="1">INDIRECT(Calculation_GWh!AB14)</f>
        <v>-4065.0699999999993</v>
      </c>
      <c r="G11" s="89">
        <f ca="1">INDIRECT(Calculation_GWh!AC14)</f>
        <v>-437.52000000000004</v>
      </c>
      <c r="H11" s="52">
        <f ca="1">INDIRECT(Calculation_GWh!AD14)</f>
        <v>6798.0899999999992</v>
      </c>
      <c r="I11" s="93">
        <f ca="1">INDIRECT(Calculation_GWh!AE14)</f>
        <v>1041516.9700000001</v>
      </c>
      <c r="J11" s="91">
        <f ca="1">INDIRECT(Calculation_GWh!AF14)</f>
        <v>783570.89</v>
      </c>
      <c r="K11" s="67">
        <f ca="1">INDIRECT(Calculation_GWh!AG14)</f>
        <v>257800.22</v>
      </c>
      <c r="L11" s="89">
        <f ca="1">INDIRECT(Calculation_GWh!AH14)</f>
        <v>259600.16999999998</v>
      </c>
      <c r="M11" s="51">
        <f ca="1">INDIRECT(Calculation_GWh!AI14)</f>
        <v>84523.34</v>
      </c>
      <c r="N11" s="52">
        <f ca="1">INDIRECT(Calculation_GWh!AJ14)</f>
        <v>91387.99</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39100.179999999993</v>
      </c>
      <c r="T11" s="91">
        <f ca="1">INDIRECT(Calculation_GWh!AP14)</f>
        <v>783053.35</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-286.71000000000004</v>
      </c>
      <c r="H12" s="52">
        <f ca="1">INDIRECT(Calculation_GWh!AD15)</f>
        <v>7526.1900000000005</v>
      </c>
      <c r="I12" s="93">
        <f ca="1">INDIRECT(Calculation_GWh!AE15)</f>
        <v>877955.29</v>
      </c>
      <c r="J12" s="91">
        <f ca="1">INDIRECT(Calculation_GWh!AF15)</f>
        <v>702889.34000000008</v>
      </c>
      <c r="K12" s="67">
        <f ca="1">INDIRECT(Calculation_GWh!AG15)</f>
        <v>209390.63</v>
      </c>
      <c r="L12" s="89">
        <f ca="1">INDIRECT(Calculation_GWh!AH15)</f>
        <v>242931.61</v>
      </c>
      <c r="M12" s="51">
        <f ca="1">INDIRECT(Calculation_GWh!AI15)</f>
        <v>82892.990000000005</v>
      </c>
      <c r="N12" s="52">
        <f ca="1">INDIRECT(Calculation_GWh!AJ15)</f>
        <v>86569.919999999998</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36566.020000000004</v>
      </c>
      <c r="T12" s="91">
        <f ca="1">INDIRECT(Calculation_GWh!AP15)</f>
        <v>704560.88000000012</v>
      </c>
    </row>
    <row r="13" spans="1:20" ht="20.149999999999999" customHeight="1" x14ac:dyDescent="0.35">
      <c r="A13" s="85">
        <f ca="1">INDIRECT(Calculation_GWh!W16)</f>
        <v>2024</v>
      </c>
      <c r="B13" s="67">
        <f ca="1">INDIRECT(Calculation_GWh!X16)</f>
        <v>343722.11</v>
      </c>
      <c r="C13" s="89">
        <f ca="1">INDIRECT(Calculation_GWh!Y16)</f>
        <v>453300.88</v>
      </c>
      <c r="D13" s="51">
        <f ca="1">INDIRECT(Calculation_GWh!Z16)</f>
        <v>118427.45999999999</v>
      </c>
      <c r="E13" s="91">
        <f ca="1">INDIRECT(Calculation_GWh!AA16)</f>
        <v>334873.42</v>
      </c>
      <c r="F13" s="67">
        <f ca="1">INDIRECT(Calculation_GWh!AB16)</f>
        <v>2691.4700000000003</v>
      </c>
      <c r="G13" s="89">
        <f ca="1">INDIRECT(Calculation_GWh!AC16)</f>
        <v>-387.69</v>
      </c>
      <c r="H13" s="52">
        <f ca="1">INDIRECT(Calculation_GWh!AD16)</f>
        <v>7890.9600000000009</v>
      </c>
      <c r="I13" s="93">
        <f ca="1">INDIRECT(Calculation_GWh!AE16)</f>
        <v>797022.99</v>
      </c>
      <c r="J13" s="91">
        <f ca="1">INDIRECT(Calculation_GWh!AF16)</f>
        <v>688790.27</v>
      </c>
      <c r="K13" s="67">
        <f ca="1">INDIRECT(Calculation_GWh!AG16)</f>
        <v>179213.29000000004</v>
      </c>
      <c r="L13" s="89">
        <f ca="1">INDIRECT(Calculation_GWh!AH16)</f>
        <v>252994.85</v>
      </c>
      <c r="M13" s="51">
        <f ca="1">INDIRECT(Calculation_GWh!AI16)</f>
        <v>84989.329999999987</v>
      </c>
      <c r="N13" s="52">
        <f ca="1">INDIRECT(Calculation_GWh!AJ16)</f>
        <v>91981.7</v>
      </c>
      <c r="O13" s="89">
        <f ca="1">INDIRECT(Calculation_GWh!AK16)</f>
        <v>39683.94</v>
      </c>
      <c r="P13" s="51">
        <f ca="1">INDIRECT(Calculation_GWh!AL16)</f>
        <v>915.71</v>
      </c>
      <c r="Q13" s="51">
        <f ca="1">INDIRECT(Calculation_GWh!AM16)</f>
        <v>1667.32</v>
      </c>
      <c r="R13" s="52">
        <f ca="1">INDIRECT(Calculation_GWh!AN16)</f>
        <v>0</v>
      </c>
      <c r="S13" s="67">
        <f ca="1">INDIRECT(Calculation_GWh!AO16)</f>
        <v>37178.32</v>
      </c>
      <c r="T13" s="91">
        <f ca="1">INDIRECT(Calculation_GWh!AP16)</f>
        <v>688624.46</v>
      </c>
    </row>
    <row r="14" spans="1:20" ht="20.149999999999999" customHeight="1" x14ac:dyDescent="0.35">
      <c r="A14" s="141" t="s">
        <v>82</v>
      </c>
      <c r="B14" s="142">
        <f ca="1">IF(OR(AND(B12=0,B13&gt;0),B13&gt;(2*B12)),"(+)",IF(AND(B12&gt;0,B13=0),"(-)",IF(B12+B13=0,"-",(B13-B12)/B12*100)))</f>
        <v>-10.263885006897775</v>
      </c>
      <c r="C14" s="143">
        <f t="shared" ref="C14:S14" ca="1" si="0">IF(OR(AND(C12=0,C13&gt;0),C13&gt;(2*C12)),"(+)",IF(AND(C12&gt;0,C13=0),"(-)",IF(C12+C13=0,"-",(C13-C12)/C12*100)))</f>
        <v>-8.4090307752535143</v>
      </c>
      <c r="D14" s="144">
        <f t="shared" ca="1" si="0"/>
        <v>-32.554848982096281</v>
      </c>
      <c r="E14" s="145">
        <f t="shared" ca="1" si="0"/>
        <v>4.8681734685447866</v>
      </c>
      <c r="F14" s="142" t="str">
        <f t="shared" ca="1" si="0"/>
        <v>(+)</v>
      </c>
      <c r="G14" s="143" t="str">
        <f ca="1">IF(OR(AND(G12=0,G13&gt;0),G13&gt;(2*G12)),"(+)",IF(AND(G12&gt;0,G13=0),"(-)",IF(G12+G13=0,"-",(G13-G12)/G12*100)))</f>
        <v>(+)</v>
      </c>
      <c r="H14" s="145">
        <f t="shared" ca="1" si="0"/>
        <v>4.8466754094701354</v>
      </c>
      <c r="I14" s="143">
        <f t="shared" ca="1" si="0"/>
        <v>-9.2182712402131592</v>
      </c>
      <c r="J14" s="145">
        <f t="shared" ca="1" si="0"/>
        <v>-2.0058733569639942</v>
      </c>
      <c r="K14" s="142">
        <f t="shared" ca="1" si="0"/>
        <v>-14.411982045232858</v>
      </c>
      <c r="L14" s="143">
        <f t="shared" ca="1" si="0"/>
        <v>4.1424168719747998</v>
      </c>
      <c r="M14" s="144">
        <f t="shared" ca="1" si="0"/>
        <v>2.5289713882922813</v>
      </c>
      <c r="N14" s="145">
        <f t="shared" ca="1" si="0"/>
        <v>6.2513399573431494</v>
      </c>
      <c r="O14" s="143">
        <f t="shared" ca="1" si="0"/>
        <v>-5.0499873667769091</v>
      </c>
      <c r="P14" s="144">
        <f t="shared" ca="1" si="0"/>
        <v>-26.857302607931615</v>
      </c>
      <c r="Q14" s="144">
        <f t="shared" ca="1" si="0"/>
        <v>-47.290085988872029</v>
      </c>
      <c r="R14" s="145" t="str">
        <f t="shared" ca="1" si="0"/>
        <v>-</v>
      </c>
      <c r="S14" s="142">
        <f t="shared" ca="1" si="0"/>
        <v>1.6745054561584649</v>
      </c>
      <c r="T14" s="145">
        <f ca="1">IF(OR(AND(T12=0,T13&gt;0),T13&gt;(2*T12)),"(+)",IF(AND(T12&gt;0,T13=0),"(-)",IF(T12+T13=0,"-",(T13-T12)/T12*100)))</f>
        <v>-2.2618939615268103</v>
      </c>
    </row>
    <row r="15" spans="1:20" ht="20.149999999999999" customHeight="1" x14ac:dyDescent="0.35">
      <c r="A15" s="82" t="str">
        <f ca="1">INDIRECT(Calculation_GWh!W18)</f>
        <v>January - May 2024</v>
      </c>
      <c r="B15" s="87">
        <f ca="1">INDIRECT(Calculation_GWh!X18)</f>
        <v>155435.35999999999</v>
      </c>
      <c r="C15" s="88">
        <f ca="1">INDIRECT(Calculation_GWh!Y18)</f>
        <v>202614.69</v>
      </c>
      <c r="D15" s="83">
        <f ca="1">INDIRECT(Calculation_GWh!Z18)</f>
        <v>36539.64</v>
      </c>
      <c r="E15" s="90">
        <f ca="1">INDIRECT(Calculation_GWh!AA18)</f>
        <v>166075.04999999999</v>
      </c>
      <c r="F15" s="87">
        <f ca="1">INDIRECT(Calculation_GWh!AB18)</f>
        <v>8025.2200000000012</v>
      </c>
      <c r="G15" s="88">
        <f ca="1">INDIRECT(Calculation_GWh!AC18)</f>
        <v>-151.29000000000002</v>
      </c>
      <c r="H15" s="84">
        <f ca="1">INDIRECT(Calculation_GWh!AD18)</f>
        <v>3277.1200000000003</v>
      </c>
      <c r="I15" s="92">
        <f ca="1">INDIRECT(Calculation_GWh!AE18)</f>
        <v>358050.05</v>
      </c>
      <c r="J15" s="90">
        <f ca="1">INDIRECT(Calculation_GWh!AF18)</f>
        <v>332661.46000000002</v>
      </c>
      <c r="K15" s="87">
        <f ca="1">INDIRECT(Calculation_GWh!AG18)</f>
        <v>76911.66</v>
      </c>
      <c r="L15" s="88">
        <f ca="1">INDIRECT(Calculation_GWh!AH18)</f>
        <v>135934.03</v>
      </c>
      <c r="M15" s="83">
        <f ca="1">INDIRECT(Calculation_GWh!AI18)</f>
        <v>39856.270000000004</v>
      </c>
      <c r="N15" s="84">
        <f ca="1">INDIRECT(Calculation_GWh!AJ18)</f>
        <v>45675.579999999994</v>
      </c>
      <c r="O15" s="88">
        <f ca="1">INDIRECT(Calculation_GWh!AK18)</f>
        <v>16974.97</v>
      </c>
      <c r="P15" s="83">
        <f ca="1">INDIRECT(Calculation_GWh!AL18)</f>
        <v>389.15</v>
      </c>
      <c r="Q15" s="83">
        <f ca="1">INDIRECT(Calculation_GWh!AM18)</f>
        <v>878.82</v>
      </c>
      <c r="R15" s="84">
        <f ca="1">INDIRECT(Calculation_GWh!AN18)</f>
        <v>0</v>
      </c>
      <c r="S15" s="87">
        <f ca="1">INDIRECT(Calculation_GWh!AO18)</f>
        <v>17066.990000000002</v>
      </c>
      <c r="T15" s="90">
        <f ca="1">INDIRECT(Calculation_GWh!AP18)</f>
        <v>333687.47000000003</v>
      </c>
    </row>
    <row r="16" spans="1:20" ht="20.149999999999999" customHeight="1" x14ac:dyDescent="0.35">
      <c r="A16" s="86" t="str">
        <f ca="1">INDIRECT(Calculation_GWh!W19)</f>
        <v>[provisional] January - May 2025</v>
      </c>
      <c r="B16" s="67">
        <f ca="1">INDIRECT(Calculation_GWh!X19)</f>
        <v>147812.62</v>
      </c>
      <c r="C16" s="89">
        <f ca="1">INDIRECT(Calculation_GWh!Y19)</f>
        <v>225898.43000000002</v>
      </c>
      <c r="D16" s="51">
        <f ca="1">INDIRECT(Calculation_GWh!Z19)</f>
        <v>43383.32</v>
      </c>
      <c r="E16" s="91">
        <f ca="1">INDIRECT(Calculation_GWh!AA19)</f>
        <v>182515.11000000002</v>
      </c>
      <c r="F16" s="67">
        <f ca="1">INDIRECT(Calculation_GWh!AB19)</f>
        <v>10340.939999999999</v>
      </c>
      <c r="G16" s="89">
        <f ca="1">INDIRECT(Calculation_GWh!AC19)</f>
        <v>-150.29999999999998</v>
      </c>
      <c r="H16" s="52">
        <f ca="1">INDIRECT(Calculation_GWh!AD19)</f>
        <v>3255.56</v>
      </c>
      <c r="I16" s="93">
        <f ca="1">INDIRECT(Calculation_GWh!AE19)</f>
        <v>373711.05</v>
      </c>
      <c r="J16" s="91">
        <f ca="1">INDIRECT(Calculation_GWh!AF19)</f>
        <v>343773.93000000005</v>
      </c>
      <c r="K16" s="67">
        <f ca="1">INDIRECT(Calculation_GWh!AG19)</f>
        <v>86436.23</v>
      </c>
      <c r="L16" s="89">
        <f ca="1">INDIRECT(Calculation_GWh!AH19)</f>
        <v>136428.26999999999</v>
      </c>
      <c r="M16" s="51">
        <f ca="1">INDIRECT(Calculation_GWh!AI19)</f>
        <v>39416.720000000001</v>
      </c>
      <c r="N16" s="52">
        <f ca="1">INDIRECT(Calculation_GWh!AJ19)</f>
        <v>46962.1</v>
      </c>
      <c r="O16" s="89">
        <f ca="1">INDIRECT(Calculation_GWh!AK19)</f>
        <v>16379.43</v>
      </c>
      <c r="P16" s="51">
        <f ca="1">INDIRECT(Calculation_GWh!AL19)</f>
        <v>404.01000000000005</v>
      </c>
      <c r="Q16" s="51">
        <f ca="1">INDIRECT(Calculation_GWh!AM19)</f>
        <v>1190.9100000000001</v>
      </c>
      <c r="R16" s="52">
        <f ca="1">INDIRECT(Calculation_GWh!AN19)</f>
        <v>0</v>
      </c>
      <c r="S16" s="67">
        <f ca="1">INDIRECT(Calculation_GWh!AO19)</f>
        <v>17535.78</v>
      </c>
      <c r="T16" s="91">
        <f ca="1">INDIRECT(Calculation_GWh!AP19)</f>
        <v>344753.45</v>
      </c>
    </row>
    <row r="17" spans="1:20" ht="20.149999999999999" customHeight="1" x14ac:dyDescent="0.35">
      <c r="A17" s="141" t="s">
        <v>82</v>
      </c>
      <c r="B17" s="142">
        <f ca="1">IF(OR(AND(B15=0,B16&gt;0),B16&gt;(2*B15)),"(+)",IF(AND(B15&gt;0,B16=0),"(-)",IF(B15+B16=0,"-",(B16-B15)/B15*100)))</f>
        <v>-4.9041222023096873</v>
      </c>
      <c r="C17" s="143">
        <f t="shared" ref="C17:T17" ca="1" si="1">IF(OR(AND(C15=0,C16&gt;0),C16&gt;(2*C15)),"(+)",IF(AND(C15&gt;0,C16=0),"(-)",IF(C15+C16=0,"-",(C16-C15)/C15*100)))</f>
        <v>11.491634688481875</v>
      </c>
      <c r="D17" s="144">
        <f t="shared" ca="1" si="1"/>
        <v>18.72946750433228</v>
      </c>
      <c r="E17" s="145">
        <f t="shared" ca="1" si="1"/>
        <v>9.8991751018590861</v>
      </c>
      <c r="F17" s="142">
        <f t="shared" ca="1" si="1"/>
        <v>28.855532932430478</v>
      </c>
      <c r="G17" s="143" t="str">
        <f t="shared" ca="1" si="1"/>
        <v>(+)</v>
      </c>
      <c r="H17" s="145">
        <f t="shared" ca="1" si="1"/>
        <v>-0.65789473684211741</v>
      </c>
      <c r="I17" s="143">
        <f t="shared" ca="1" si="1"/>
        <v>4.3739695051013117</v>
      </c>
      <c r="J17" s="145">
        <f t="shared" ca="1" si="1"/>
        <v>3.3404741264587821</v>
      </c>
      <c r="K17" s="142">
        <f t="shared" ca="1" si="1"/>
        <v>12.38377900047924</v>
      </c>
      <c r="L17" s="143">
        <f t="shared" ca="1" si="1"/>
        <v>0.36358813168416376</v>
      </c>
      <c r="M17" s="144">
        <f t="shared" ca="1" si="1"/>
        <v>-1.1028377718236124</v>
      </c>
      <c r="N17" s="145">
        <f t="shared" ca="1" si="1"/>
        <v>2.8166473200778275</v>
      </c>
      <c r="O17" s="143">
        <f t="shared" ca="1" si="1"/>
        <v>-3.5083419882332683</v>
      </c>
      <c r="P17" s="144">
        <f t="shared" ca="1" si="1"/>
        <v>3.8185789541308162</v>
      </c>
      <c r="Q17" s="144">
        <f t="shared" ca="1" si="1"/>
        <v>35.512391616030584</v>
      </c>
      <c r="R17" s="145" t="str">
        <f t="shared" ca="1" si="1"/>
        <v>-</v>
      </c>
      <c r="S17" s="142">
        <f t="shared" ca="1" si="1"/>
        <v>2.7467643679406692</v>
      </c>
      <c r="T17" s="145">
        <f t="shared" ca="1" si="1"/>
        <v>3.3162707607810331</v>
      </c>
    </row>
    <row r="18" spans="1:20" ht="20.149999999999999" customHeight="1" x14ac:dyDescent="0.35">
      <c r="A18" s="82" t="str">
        <f ca="1">INDIRECT(Calculation_GWh!W21)</f>
        <v>March 2024</v>
      </c>
      <c r="B18" s="87">
        <f ca="1">INDIRECT(Calculation_GWh!X21)</f>
        <v>32137.66</v>
      </c>
      <c r="C18" s="88">
        <f ca="1">INDIRECT(Calculation_GWh!Y21)</f>
        <v>40144.35</v>
      </c>
      <c r="D18" s="83">
        <f ca="1">INDIRECT(Calculation_GWh!Z21)</f>
        <v>4588.59</v>
      </c>
      <c r="E18" s="90">
        <f ca="1">INDIRECT(Calculation_GWh!AA21)</f>
        <v>35555.759999999995</v>
      </c>
      <c r="F18" s="87">
        <f ca="1">INDIRECT(Calculation_GWh!AB21)</f>
        <v>2922.93</v>
      </c>
      <c r="G18" s="88">
        <f ca="1">INDIRECT(Calculation_GWh!AC21)</f>
        <v>-28.25</v>
      </c>
      <c r="H18" s="84">
        <f ca="1">INDIRECT(Calculation_GWh!AD21)</f>
        <v>668.36</v>
      </c>
      <c r="I18" s="92">
        <f ca="1">INDIRECT(Calculation_GWh!AE21)</f>
        <v>72282.009999999995</v>
      </c>
      <c r="J18" s="90">
        <f ca="1">INDIRECT(Calculation_GWh!AF21)</f>
        <v>71256.459999999992</v>
      </c>
      <c r="K18" s="87">
        <f ca="1">INDIRECT(Calculation_GWh!AG21)</f>
        <v>14833.89</v>
      </c>
      <c r="L18" s="88">
        <f ca="1">INDIRECT(Calculation_GWh!AH21)</f>
        <v>30255.61</v>
      </c>
      <c r="M18" s="83">
        <f ca="1">INDIRECT(Calculation_GWh!AI21)</f>
        <v>8426.5400000000009</v>
      </c>
      <c r="N18" s="84">
        <f ca="1">INDIRECT(Calculation_GWh!AJ21)</f>
        <v>10040.66</v>
      </c>
      <c r="O18" s="88">
        <f ca="1">INDIRECT(Calculation_GWh!AK21)</f>
        <v>3740.73</v>
      </c>
      <c r="P18" s="83">
        <f ca="1">INDIRECT(Calculation_GWh!AL21)</f>
        <v>68.84</v>
      </c>
      <c r="Q18" s="83">
        <f ca="1">INDIRECT(Calculation_GWh!AM21)</f>
        <v>105.42</v>
      </c>
      <c r="R18" s="84">
        <f ca="1">INDIRECT(Calculation_GWh!AN21)</f>
        <v>0</v>
      </c>
      <c r="S18" s="87">
        <f ca="1">INDIRECT(Calculation_GWh!AO21)</f>
        <v>3439.86</v>
      </c>
      <c r="T18" s="90">
        <f ca="1">INDIRECT(Calculation_GWh!AP21)</f>
        <v>70911.549999999988</v>
      </c>
    </row>
    <row r="19" spans="1:20" ht="20.149999999999999" customHeight="1" x14ac:dyDescent="0.35">
      <c r="A19" s="85" t="str">
        <f ca="1">INDIRECT(Calculation_GWh!W22)</f>
        <v>April 2024</v>
      </c>
      <c r="B19" s="67">
        <f ca="1">INDIRECT(Calculation_GWh!X22)</f>
        <v>29946.16</v>
      </c>
      <c r="C19" s="89">
        <f ca="1">INDIRECT(Calculation_GWh!Y22)</f>
        <v>31925.96</v>
      </c>
      <c r="D19" s="51">
        <f ca="1">INDIRECT(Calculation_GWh!Z22)</f>
        <v>7864.5</v>
      </c>
      <c r="E19" s="91">
        <f ca="1">INDIRECT(Calculation_GWh!AA22)</f>
        <v>24061.46</v>
      </c>
      <c r="F19" s="67">
        <f ca="1">INDIRECT(Calculation_GWh!AB22)</f>
        <v>-1004.98</v>
      </c>
      <c r="G19" s="89">
        <f ca="1">INDIRECT(Calculation_GWh!AC22)</f>
        <v>-33.270000000000003</v>
      </c>
      <c r="H19" s="52">
        <f ca="1">INDIRECT(Calculation_GWh!AD22)</f>
        <v>646.79999999999995</v>
      </c>
      <c r="I19" s="93">
        <f ca="1">INDIRECT(Calculation_GWh!AE22)</f>
        <v>61872.119999999995</v>
      </c>
      <c r="J19" s="91">
        <f ca="1">INDIRECT(Calculation_GWh!AF22)</f>
        <v>53616.17</v>
      </c>
      <c r="K19" s="67">
        <f ca="1">INDIRECT(Calculation_GWh!AG22)</f>
        <v>10469.540000000001</v>
      </c>
      <c r="L19" s="89">
        <f ca="1">INDIRECT(Calculation_GWh!AH22)</f>
        <v>21652.3</v>
      </c>
      <c r="M19" s="51">
        <f ca="1">INDIRECT(Calculation_GWh!AI22)</f>
        <v>6762.76</v>
      </c>
      <c r="N19" s="52">
        <f ca="1">INDIRECT(Calculation_GWh!AJ22)</f>
        <v>8057.79</v>
      </c>
      <c r="O19" s="89">
        <f ca="1">INDIRECT(Calculation_GWh!AK22)</f>
        <v>3611.44</v>
      </c>
      <c r="P19" s="51">
        <f ca="1">INDIRECT(Calculation_GWh!AL22)</f>
        <v>49.7</v>
      </c>
      <c r="Q19" s="51">
        <f ca="1">INDIRECT(Calculation_GWh!AM22)</f>
        <v>81.69</v>
      </c>
      <c r="R19" s="52">
        <f ca="1">INDIRECT(Calculation_GWh!AN22)</f>
        <v>0</v>
      </c>
      <c r="S19" s="67">
        <f ca="1">INDIRECT(Calculation_GWh!AO22)</f>
        <v>3281.93</v>
      </c>
      <c r="T19" s="91">
        <f ca="1">INDIRECT(Calculation_GWh!AP22)</f>
        <v>53967.15</v>
      </c>
    </row>
    <row r="20" spans="1:20" ht="20.149999999999999" customHeight="1" x14ac:dyDescent="0.35">
      <c r="A20" s="85" t="str">
        <f ca="1">INDIRECT(Calculation_GWh!W23)</f>
        <v>May 2024</v>
      </c>
      <c r="B20" s="67">
        <f ca="1">INDIRECT(Calculation_GWh!X23)</f>
        <v>28930.13</v>
      </c>
      <c r="C20" s="89">
        <f ca="1">INDIRECT(Calculation_GWh!Y23)</f>
        <v>26936.36</v>
      </c>
      <c r="D20" s="51">
        <f ca="1">INDIRECT(Calculation_GWh!Z23)</f>
        <v>12920.3</v>
      </c>
      <c r="E20" s="91">
        <f ca="1">INDIRECT(Calculation_GWh!AA23)</f>
        <v>14016.060000000001</v>
      </c>
      <c r="F20" s="67">
        <f ca="1">INDIRECT(Calculation_GWh!AB23)</f>
        <v>-3298.84</v>
      </c>
      <c r="G20" s="89">
        <f ca="1">INDIRECT(Calculation_GWh!AC23)</f>
        <v>-33.270000000000003</v>
      </c>
      <c r="H20" s="52">
        <f ca="1">INDIRECT(Calculation_GWh!AD23)</f>
        <v>668.36</v>
      </c>
      <c r="I20" s="93">
        <f ca="1">INDIRECT(Calculation_GWh!AE23)</f>
        <v>55866.490000000005</v>
      </c>
      <c r="J20" s="91">
        <f ca="1">INDIRECT(Calculation_GWh!AF23)</f>
        <v>40282.44000000001</v>
      </c>
      <c r="K20" s="67">
        <f ca="1">INDIRECT(Calculation_GWh!AG23)</f>
        <v>13372.4</v>
      </c>
      <c r="L20" s="89">
        <f ca="1">INDIRECT(Calculation_GWh!AH23)</f>
        <v>10867.48</v>
      </c>
      <c r="M20" s="51">
        <f ca="1">INDIRECT(Calculation_GWh!AI23)</f>
        <v>5897.3</v>
      </c>
      <c r="N20" s="52">
        <f ca="1">INDIRECT(Calculation_GWh!AJ23)</f>
        <v>4933.5600000000004</v>
      </c>
      <c r="O20" s="89">
        <f ca="1">INDIRECT(Calculation_GWh!AK23)</f>
        <v>3296.9</v>
      </c>
      <c r="P20" s="51">
        <f ca="1">INDIRECT(Calculation_GWh!AL23)</f>
        <v>76.27</v>
      </c>
      <c r="Q20" s="51">
        <f ca="1">INDIRECT(Calculation_GWh!AM23)</f>
        <v>98.58</v>
      </c>
      <c r="R20" s="52">
        <f ca="1">INDIRECT(Calculation_GWh!AN23)</f>
        <v>0</v>
      </c>
      <c r="S20" s="67">
        <f ca="1">INDIRECT(Calculation_GWh!AO23)</f>
        <v>2524.64</v>
      </c>
      <c r="T20" s="91">
        <f ca="1">INDIRECT(Calculation_GWh!AP23)</f>
        <v>41067.129999999997</v>
      </c>
    </row>
    <row r="21" spans="1:20" ht="20.149999999999999" customHeight="1" x14ac:dyDescent="0.35">
      <c r="A21" s="139" t="s">
        <v>83</v>
      </c>
      <c r="B21" s="140">
        <f ca="1">SUM(B18:B20)</f>
        <v>91013.95</v>
      </c>
      <c r="C21" s="95">
        <f t="shared" ref="C21:N21" ca="1" si="2">SUM(C18:C20)</f>
        <v>99006.67</v>
      </c>
      <c r="D21" s="127">
        <f t="shared" ca="1" si="2"/>
        <v>25373.39</v>
      </c>
      <c r="E21" s="94">
        <f t="shared" ca="1" si="2"/>
        <v>73633.279999999999</v>
      </c>
      <c r="F21" s="140">
        <f t="shared" ca="1" si="2"/>
        <v>-1380.8900000000003</v>
      </c>
      <c r="G21" s="95">
        <f t="shared" ca="1" si="2"/>
        <v>-94.79</v>
      </c>
      <c r="H21" s="94">
        <f t="shared" ca="1" si="2"/>
        <v>1983.52</v>
      </c>
      <c r="I21" s="95">
        <f t="shared" ca="1" si="2"/>
        <v>190020.62</v>
      </c>
      <c r="J21" s="94">
        <f t="shared" ca="1" si="2"/>
        <v>165155.07</v>
      </c>
      <c r="K21" s="140">
        <f t="shared" ca="1" si="2"/>
        <v>38675.83</v>
      </c>
      <c r="L21" s="95">
        <f t="shared" ca="1" si="2"/>
        <v>62775.39</v>
      </c>
      <c r="M21" s="127">
        <f t="shared" ca="1" si="2"/>
        <v>21086.600000000002</v>
      </c>
      <c r="N21" s="94">
        <f t="shared" ca="1" si="2"/>
        <v>23032.010000000002</v>
      </c>
      <c r="O21" s="95">
        <f t="shared" ref="O21:T21" ca="1" si="3">SUM(O18:O20)</f>
        <v>10649.07</v>
      </c>
      <c r="P21" s="127">
        <f t="shared" ca="1" si="3"/>
        <v>194.81</v>
      </c>
      <c r="Q21" s="127">
        <f t="shared" ca="1" si="3"/>
        <v>285.69</v>
      </c>
      <c r="R21" s="94">
        <f t="shared" ca="1" si="3"/>
        <v>0</v>
      </c>
      <c r="S21" s="94">
        <f t="shared" ca="1" si="3"/>
        <v>9246.43</v>
      </c>
      <c r="T21" s="94">
        <f t="shared" ca="1" si="3"/>
        <v>165945.82999999999</v>
      </c>
    </row>
    <row r="22" spans="1:20" ht="20.149999999999999" customHeight="1" x14ac:dyDescent="0.35">
      <c r="A22" s="85" t="str">
        <f ca="1">INDIRECT(Calculation_GWh!W25)</f>
        <v>March 2025</v>
      </c>
      <c r="B22" s="67">
        <f ca="1">INDIRECT(Calculation_GWh!X25)</f>
        <v>30807.81</v>
      </c>
      <c r="C22" s="89">
        <f ca="1">INDIRECT(Calculation_GWh!Y25)</f>
        <v>51658.37</v>
      </c>
      <c r="D22" s="51">
        <f ca="1">INDIRECT(Calculation_GWh!Z25)</f>
        <v>5722.54</v>
      </c>
      <c r="E22" s="91">
        <f ca="1">INDIRECT(Calculation_GWh!AA25)</f>
        <v>45935.83</v>
      </c>
      <c r="F22" s="67">
        <f ca="1">INDIRECT(Calculation_GWh!AB25)</f>
        <v>-5755.7</v>
      </c>
      <c r="G22" s="89">
        <f ca="1">INDIRECT(Calculation_GWh!AC25)</f>
        <v>-30.06</v>
      </c>
      <c r="H22" s="52">
        <f ca="1">INDIRECT(Calculation_GWh!AD25)</f>
        <v>668.36</v>
      </c>
      <c r="I22" s="93">
        <f ca="1">INDIRECT(Calculation_GWh!AE25)</f>
        <v>82466.180000000008</v>
      </c>
      <c r="J22" s="91">
        <f ca="1">INDIRECT(Calculation_GWh!AF25)</f>
        <v>71626.24000000002</v>
      </c>
      <c r="K22" s="67">
        <f ca="1">INDIRECT(Calculation_GWh!AG25)</f>
        <v>18576.560000000001</v>
      </c>
      <c r="L22" s="89">
        <f ca="1">INDIRECT(Calculation_GWh!AH25)</f>
        <v>29197.57</v>
      </c>
      <c r="M22" s="51">
        <f ca="1">INDIRECT(Calculation_GWh!AI25)</f>
        <v>7252.57</v>
      </c>
      <c r="N22" s="52">
        <f ca="1">INDIRECT(Calculation_GWh!AJ25)</f>
        <v>10018.959999999999</v>
      </c>
      <c r="O22" s="89">
        <f ca="1">INDIRECT(Calculation_GWh!AK25)</f>
        <v>3291.22</v>
      </c>
      <c r="P22" s="51">
        <f ca="1">INDIRECT(Calculation_GWh!AL25)</f>
        <v>78.599999999999994</v>
      </c>
      <c r="Q22" s="51">
        <f ca="1">INDIRECT(Calculation_GWh!AM25)</f>
        <v>325.69</v>
      </c>
      <c r="R22" s="52">
        <f ca="1">INDIRECT(Calculation_GWh!AN25)</f>
        <v>0</v>
      </c>
      <c r="S22" s="67">
        <f ca="1">INDIRECT(Calculation_GWh!AO25)</f>
        <v>3039.12</v>
      </c>
      <c r="T22" s="91">
        <f ca="1">INDIRECT(Calculation_GWh!AP25)</f>
        <v>71780.290000000008</v>
      </c>
    </row>
    <row r="23" spans="1:20" ht="20.149999999999999" customHeight="1" x14ac:dyDescent="0.35">
      <c r="A23" s="85" t="str">
        <f ca="1">INDIRECT(Calculation_GWh!W26)</f>
        <v>April 2025</v>
      </c>
      <c r="B23" s="67">
        <f ca="1">INDIRECT(Calculation_GWh!X26)</f>
        <v>29302.81</v>
      </c>
      <c r="C23" s="89">
        <f ca="1">INDIRECT(Calculation_GWh!Y26)</f>
        <v>31347.69</v>
      </c>
      <c r="D23" s="51">
        <f ca="1">INDIRECT(Calculation_GWh!Z26)</f>
        <v>12120.68</v>
      </c>
      <c r="E23" s="91">
        <f ca="1">INDIRECT(Calculation_GWh!AA26)</f>
        <v>19227.009999999998</v>
      </c>
      <c r="F23" s="67">
        <f ca="1">INDIRECT(Calculation_GWh!AB26)</f>
        <v>510.15</v>
      </c>
      <c r="G23" s="89">
        <f ca="1">INDIRECT(Calculation_GWh!AC26)</f>
        <v>-30.06</v>
      </c>
      <c r="H23" s="52">
        <f ca="1">INDIRECT(Calculation_GWh!AD26)</f>
        <v>646.79999999999995</v>
      </c>
      <c r="I23" s="93">
        <f ca="1">INDIRECT(Calculation_GWh!AE26)</f>
        <v>60650.5</v>
      </c>
      <c r="J23" s="91">
        <f ca="1">INDIRECT(Calculation_GWh!AF26)</f>
        <v>49656.710000000006</v>
      </c>
      <c r="K23" s="67">
        <f ca="1">INDIRECT(Calculation_GWh!AG26)</f>
        <v>14138.9</v>
      </c>
      <c r="L23" s="89">
        <f ca="1">INDIRECT(Calculation_GWh!AH26)</f>
        <v>16145.18</v>
      </c>
      <c r="M23" s="51">
        <f ca="1">INDIRECT(Calculation_GWh!AI26)</f>
        <v>6838.12</v>
      </c>
      <c r="N23" s="52">
        <f ca="1">INDIRECT(Calculation_GWh!AJ26)</f>
        <v>7588.71</v>
      </c>
      <c r="O23" s="89">
        <f ca="1">INDIRECT(Calculation_GWh!AK26)</f>
        <v>3225.87</v>
      </c>
      <c r="P23" s="51">
        <f ca="1">INDIRECT(Calculation_GWh!AL26)</f>
        <v>59.88</v>
      </c>
      <c r="Q23" s="51">
        <f ca="1">INDIRECT(Calculation_GWh!AM26)</f>
        <v>124.94</v>
      </c>
      <c r="R23" s="52">
        <f ca="1">INDIRECT(Calculation_GWh!AN26)</f>
        <v>0</v>
      </c>
      <c r="S23" s="67">
        <f ca="1">INDIRECT(Calculation_GWh!AO26)</f>
        <v>3825.55</v>
      </c>
      <c r="T23" s="91">
        <f ca="1">INDIRECT(Calculation_GWh!AP26)</f>
        <v>51947.150000000009</v>
      </c>
    </row>
    <row r="24" spans="1:20" ht="20.149999999999999" customHeight="1" x14ac:dyDescent="0.35">
      <c r="A24" s="86" t="str">
        <f ca="1">INDIRECT(Calculation_GWh!W27)</f>
        <v>[provisional] May 2025</v>
      </c>
      <c r="B24" s="67">
        <f ca="1">INDIRECT(Calculation_GWh!X27)</f>
        <v>28601.45</v>
      </c>
      <c r="C24" s="89">
        <f ca="1">INDIRECT(Calculation_GWh!Y27)</f>
        <v>23123.85</v>
      </c>
      <c r="D24" s="51">
        <f ca="1">INDIRECT(Calculation_GWh!Z27)</f>
        <v>15218.45</v>
      </c>
      <c r="E24" s="91">
        <f ca="1">INDIRECT(Calculation_GWh!AA27)</f>
        <v>7905.3999999999978</v>
      </c>
      <c r="F24" s="67">
        <f ca="1">INDIRECT(Calculation_GWh!AB27)</f>
        <v>-41.49</v>
      </c>
      <c r="G24" s="89">
        <f ca="1">INDIRECT(Calculation_GWh!AC27)</f>
        <v>-30.06</v>
      </c>
      <c r="H24" s="52">
        <f ca="1">INDIRECT(Calculation_GWh!AD27)</f>
        <v>668.36</v>
      </c>
      <c r="I24" s="93">
        <f ca="1">INDIRECT(Calculation_GWh!AE27)</f>
        <v>51725.3</v>
      </c>
      <c r="J24" s="91">
        <f ca="1">INDIRECT(Calculation_GWh!AF27)</f>
        <v>37103.660000000011</v>
      </c>
      <c r="K24" s="67">
        <f ca="1">INDIRECT(Calculation_GWh!AG27)</f>
        <v>10001.94</v>
      </c>
      <c r="L24" s="89">
        <f ca="1">INDIRECT(Calculation_GWh!AH27)</f>
        <v>9330.2999999999993</v>
      </c>
      <c r="M24" s="51">
        <f ca="1">INDIRECT(Calculation_GWh!AI27)</f>
        <v>5972.6</v>
      </c>
      <c r="N24" s="52">
        <f ca="1">INDIRECT(Calculation_GWh!AJ27)</f>
        <v>5171.57</v>
      </c>
      <c r="O24" s="89">
        <f ca="1">INDIRECT(Calculation_GWh!AK27)</f>
        <v>3234.75</v>
      </c>
      <c r="P24" s="51">
        <f ca="1">INDIRECT(Calculation_GWh!AL27)</f>
        <v>45.43</v>
      </c>
      <c r="Q24" s="51">
        <f ca="1">INDIRECT(Calculation_GWh!AM27)</f>
        <v>66.31</v>
      </c>
      <c r="R24" s="52">
        <f ca="1">INDIRECT(Calculation_GWh!AN27)</f>
        <v>0</v>
      </c>
      <c r="S24" s="67">
        <f ca="1">INDIRECT(Calculation_GWh!AO27)</f>
        <v>2974.83</v>
      </c>
      <c r="T24" s="91">
        <f ca="1">INDIRECT(Calculation_GWh!AP27)</f>
        <v>36797.729999999996</v>
      </c>
    </row>
    <row r="25" spans="1:20" ht="20.149999999999999" customHeight="1" x14ac:dyDescent="0.35">
      <c r="A25" s="139" t="s">
        <v>83</v>
      </c>
      <c r="B25" s="140">
        <f ca="1">SUM(B22:B24)</f>
        <v>88712.07</v>
      </c>
      <c r="C25" s="95">
        <f t="shared" ref="C25:T25" ca="1" si="4">SUM(C22:C24)</f>
        <v>106129.91</v>
      </c>
      <c r="D25" s="127">
        <f t="shared" ca="1" si="4"/>
        <v>33061.67</v>
      </c>
      <c r="E25" s="94">
        <f t="shared" ca="1" si="4"/>
        <v>73068.239999999991</v>
      </c>
      <c r="F25" s="140">
        <f t="shared" ca="1" si="4"/>
        <v>-5287.04</v>
      </c>
      <c r="G25" s="95">
        <f t="shared" ca="1" si="4"/>
        <v>-90.179999999999993</v>
      </c>
      <c r="H25" s="94">
        <f t="shared" ca="1" si="4"/>
        <v>1983.52</v>
      </c>
      <c r="I25" s="95">
        <f t="shared" ca="1" si="4"/>
        <v>194841.97999999998</v>
      </c>
      <c r="J25" s="94">
        <f t="shared" ca="1" si="4"/>
        <v>158386.61000000004</v>
      </c>
      <c r="K25" s="140">
        <f t="shared" ca="1" si="4"/>
        <v>42717.4</v>
      </c>
      <c r="L25" s="95">
        <f t="shared" ca="1" si="4"/>
        <v>54673.05</v>
      </c>
      <c r="M25" s="127">
        <f t="shared" ca="1" si="4"/>
        <v>20063.29</v>
      </c>
      <c r="N25" s="94">
        <f t="shared" ca="1" si="4"/>
        <v>22779.239999999998</v>
      </c>
      <c r="O25" s="95">
        <f t="shared" ca="1" si="4"/>
        <v>9751.84</v>
      </c>
      <c r="P25" s="127">
        <f t="shared" ca="1" si="4"/>
        <v>183.91</v>
      </c>
      <c r="Q25" s="127">
        <f t="shared" ca="1" si="4"/>
        <v>516.94000000000005</v>
      </c>
      <c r="R25" s="94">
        <f t="shared" ca="1" si="4"/>
        <v>0</v>
      </c>
      <c r="S25" s="140">
        <f t="shared" ca="1" si="4"/>
        <v>9839.5</v>
      </c>
      <c r="T25" s="94">
        <f t="shared" ca="1" si="4"/>
        <v>160525.17000000001</v>
      </c>
    </row>
    <row r="26" spans="1:20" ht="20.149999999999999" customHeight="1" x14ac:dyDescent="0.35">
      <c r="A26" s="141" t="s">
        <v>82</v>
      </c>
      <c r="B26" s="142" t="str">
        <f ca="1">IF(((B25-B21)/B21*100)&gt;100,"(+) ",IF(((B25-B21)/B21*100)&lt;-100,"(-) ",IF(ROUND(((B25-B21)/B21*100),1)=0,"- ",IF(((B25-B21)/B21*100)&gt;0,TEXT(((B25-B21)/B21*100),"+0.0 "),TEXT(((B25-B21)/B21*100),"0.0 ")))))</f>
        <v xml:space="preserve">-2.5 </v>
      </c>
      <c r="C26" s="143" t="str">
        <f t="shared" ref="C26:T26" ca="1" si="5">IF(((C25-C21)/C21*100)&gt;100,"(+) ",IF(((C25-C21)/C21*100)&lt;-100,"(-) ",IF(ROUND(((C25-C21)/C21*100),1)=0,"- ",IF(((C25-C21)/C21*100)&gt;0,TEXT(((C25-C21)/C21*100),"+0.0 "),TEXT(((C25-C21)/C21*100),"0.0 ")))))</f>
        <v xml:space="preserve">+7.2 </v>
      </c>
      <c r="D26" s="146" t="str">
        <f t="shared" ca="1" si="5"/>
        <v xml:space="preserve">+30.3 </v>
      </c>
      <c r="E26" s="145" t="str">
        <f t="shared" ca="1" si="5"/>
        <v xml:space="preserve">-0.8 </v>
      </c>
      <c r="F26" s="142" t="str">
        <f t="shared" ca="1" si="5"/>
        <v xml:space="preserve">(+) </v>
      </c>
      <c r="G26" s="143" t="str">
        <f t="shared" ca="1" si="5"/>
        <v xml:space="preserve">-4.9 </v>
      </c>
      <c r="H26" s="145" t="str">
        <f t="shared" ca="1" si="5"/>
        <v xml:space="preserve">- </v>
      </c>
      <c r="I26" s="143" t="str">
        <f t="shared" ca="1" si="5"/>
        <v xml:space="preserve">+2.5 </v>
      </c>
      <c r="J26" s="144" t="str">
        <f t="shared" ca="1" si="5"/>
        <v xml:space="preserve">-4.1 </v>
      </c>
      <c r="K26" s="147" t="str">
        <f t="shared" ca="1" si="5"/>
        <v xml:space="preserve">+10.4 </v>
      </c>
      <c r="L26" s="144" t="str">
        <f t="shared" ca="1" si="5"/>
        <v xml:space="preserve">-12.9 </v>
      </c>
      <c r="M26" s="144" t="str">
        <f t="shared" ca="1" si="5"/>
        <v xml:space="preserve">-4.9 </v>
      </c>
      <c r="N26" s="145" t="str">
        <f t="shared" ca="1" si="5"/>
        <v xml:space="preserve">-1.1 </v>
      </c>
      <c r="O26" s="144" t="str">
        <f t="shared" ca="1" si="5"/>
        <v xml:space="preserve">-8.4 </v>
      </c>
      <c r="P26" s="144" t="str">
        <f t="shared" ca="1" si="5"/>
        <v xml:space="preserve">-5.6 </v>
      </c>
      <c r="Q26" s="144" t="str">
        <f t="shared" ca="1" si="5"/>
        <v xml:space="preserve">+80.9 </v>
      </c>
      <c r="R26" s="148" t="s">
        <v>140</v>
      </c>
      <c r="S26" s="144" t="str">
        <f t="shared" ca="1" si="5"/>
        <v xml:space="preserve">+6.4 </v>
      </c>
      <c r="T26" s="142" t="str">
        <f t="shared" ca="1" si="5"/>
        <v xml:space="preserve">-3.3 </v>
      </c>
    </row>
    <row r="28" spans="1:20" x14ac:dyDescent="0.35">
      <c r="O28" s="135"/>
      <c r="P28" s="136"/>
    </row>
    <row r="29" spans="1:20" x14ac:dyDescent="0.35">
      <c r="O29" s="135"/>
    </row>
    <row r="30" spans="1:20" x14ac:dyDescent="0.35">
      <c r="O30" s="135"/>
    </row>
    <row r="31" spans="1:20" x14ac:dyDescent="0.35">
      <c r="O31" s="135"/>
    </row>
    <row r="32" spans="1:20" x14ac:dyDescent="0.35">
      <c r="O32" s="135"/>
    </row>
    <row r="33" spans="15:15" x14ac:dyDescent="0.35">
      <c r="O33" s="135"/>
    </row>
    <row r="34" spans="15:15" x14ac:dyDescent="0.35">
      <c r="O34" s="135"/>
    </row>
  </sheetData>
  <phoneticPr fontId="21" type="noConversion"/>
  <pageMargins left="0.74803149606299213" right="0.74803149606299213" top="0.98425196850393704" bottom="0.98425196850393704" header="0.51181102362204722" footer="0.51181102362204722"/>
  <pageSetup paperSize="9" scale="76"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D36" activePane="bottomRight" state="frozen"/>
      <selection activeCell="B1" sqref="B1"/>
      <selection pane="topRight" activeCell="E1" sqref="E1"/>
      <selection pane="bottomLeft" activeCell="B9" sqref="B9"/>
      <selection pane="bottomRight" activeCell="A37" sqref="A37"/>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75681.8</v>
      </c>
      <c r="E34" s="47">
        <f>SUMIF('Quarter (GWh)'!$Z:$Z,'Annual (GWh)'!$Z34,'Quarter (GWh)'!E:E)</f>
        <v>485162.38</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857231.79</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260241.58000000002</v>
      </c>
      <c r="E35" s="47">
        <f>SUMIF('Quarter (GWh)'!$Z:$Z,'Annual (GWh)'!$Z35,'Quarter (GWh)'!E:E)</f>
        <v>358049.55</v>
      </c>
      <c r="F35" s="45">
        <f>SUMIF('Quarter (GWh)'!$Z:$Z,'Annual (GWh)'!$Z35,'Quarter (GWh)'!F:F)</f>
        <v>-4065.0699999999993</v>
      </c>
      <c r="G35" s="46">
        <f>SUMIF('Quarter (GWh)'!$Z:$Z,'Annual (GWh)'!$Z35,'Quarter (GWh)'!G:G)</f>
        <v>-437.52000000000004</v>
      </c>
      <c r="H35" s="46">
        <f>SUMIF('Quarter (GWh)'!$Z:$Z,'Annual (GWh)'!$Z35,'Quarter (GWh)'!H:H)</f>
        <v>6798.0899999999992</v>
      </c>
      <c r="I35" s="48">
        <f>SUMIF('Quarter (GWh)'!$Z:$Z,'Annual (GWh)'!$Z35,'Quarter (GWh)'!I:I)</f>
        <v>1041516.9700000001</v>
      </c>
      <c r="J35" s="49">
        <f>SUMIF('Quarter (GWh)'!$Z:$Z,'Annual (GWh)'!$Z35,'Quarter (GWh)'!J:J)</f>
        <v>783570.89</v>
      </c>
      <c r="K35" s="45">
        <f>SUMIF('Quarter (GWh)'!$Z:$Z,'Annual (GWh)'!$Z35,'Quarter (GWh)'!K:K)</f>
        <v>257800.22</v>
      </c>
      <c r="L35" s="46">
        <f>SUMIF('Quarter (GWh)'!$Z:$Z,'Annual (GWh)'!$Z35,'Quarter (GWh)'!L:L)</f>
        <v>259600.16999999998</v>
      </c>
      <c r="M35" s="46">
        <f>SUMIF('Quarter (GWh)'!$Z:$Z,'Annual (GWh)'!$Z35,'Quarter (GWh)'!M:M)</f>
        <v>84523.34</v>
      </c>
      <c r="N35" s="50">
        <f>SUMIF('Quarter (GWh)'!$Z:$Z,'Annual (GWh)'!$Z35,'Quarter (GWh)'!N:N)</f>
        <v>91387.99</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39100.179999999993</v>
      </c>
      <c r="T35" s="53">
        <f>SUMIF('Quarter (GWh)'!$Z:$Z,'Annual (GWh)'!$Z35,'Quarter (GWh)'!T:T)</f>
        <v>783053.35</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877955.29</v>
      </c>
      <c r="J36" s="49">
        <f>SUMIF('Quarter (GWh)'!$Z:$Z,'Annual (GWh)'!$Z36,'Quarter (GWh)'!J:J)</f>
        <v>702889.34000000008</v>
      </c>
      <c r="K36" s="45">
        <f>SUMIF('Quarter (GWh)'!$Z:$Z,'Annual (GWh)'!$Z36,'Quarter (GWh)'!K:K)</f>
        <v>209390.63</v>
      </c>
      <c r="L36" s="46">
        <f>SUMIF('Quarter (GWh)'!$Z:$Z,'Annual (GWh)'!$Z36,'Quarter (GWh)'!L:L)</f>
        <v>242931.61</v>
      </c>
      <c r="M36" s="46">
        <f>SUMIF('Quarter (GWh)'!$Z:$Z,'Annual (GWh)'!$Z36,'Quarter (GWh)'!M:M)</f>
        <v>82892.990000000005</v>
      </c>
      <c r="N36" s="50">
        <f>SUMIF('Quarter (GWh)'!$Z:$Z,'Annual (GWh)'!$Z36,'Quarter (GWh)'!N:N)</f>
        <v>86569.919999999998</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36566.020000000004</v>
      </c>
      <c r="T36" s="53">
        <f>SUMIF('Quarter (GWh)'!$Z:$Z,'Annual (GWh)'!$Z36,'Quarter (GWh)'!T:T)</f>
        <v>704560.88000000012</v>
      </c>
      <c r="V36" s="124"/>
      <c r="W36" s="123"/>
      <c r="X36" s="123"/>
      <c r="Y36" s="123"/>
      <c r="Z36" s="124">
        <v>2023</v>
      </c>
    </row>
    <row r="37" spans="1:26" x14ac:dyDescent="0.35">
      <c r="A37" s="137">
        <v>2024</v>
      </c>
      <c r="B37" s="50">
        <f>SUMIF('Quarter (GWh)'!$Z:$Z,'Annual (GWh)'!$Z37,'Quarter (GWh)'!B:B)</f>
        <v>343722.11</v>
      </c>
      <c r="C37" s="46">
        <f>SUMIF('Quarter (GWh)'!$Z:$Z,'Annual (GWh)'!$Z37,'Quarter (GWh)'!C:C)</f>
        <v>453300.88</v>
      </c>
      <c r="D37" s="46">
        <f>SUMIF('Quarter (GWh)'!$Z:$Z,'Annual (GWh)'!$Z37,'Quarter (GWh)'!D:D)</f>
        <v>118427.45999999999</v>
      </c>
      <c r="E37" s="47">
        <f>SUMIF('Quarter (GWh)'!$Z:$Z,'Annual (GWh)'!$Z37,'Quarter (GWh)'!E:E)</f>
        <v>334873.42</v>
      </c>
      <c r="F37" s="45">
        <f>SUMIF('Quarter (GWh)'!$Z:$Z,'Annual (GWh)'!$Z37,'Quarter (GWh)'!F:F)</f>
        <v>2691.4700000000003</v>
      </c>
      <c r="G37" s="46">
        <f>SUMIF('Quarter (GWh)'!$Z:$Z,'Annual (GWh)'!$Z37,'Quarter (GWh)'!G:G)</f>
        <v>-387.69</v>
      </c>
      <c r="H37" s="46">
        <f>SUMIF('Quarter (GWh)'!$Z:$Z,'Annual (GWh)'!$Z37,'Quarter (GWh)'!H:H)</f>
        <v>7890.9600000000009</v>
      </c>
      <c r="I37" s="48">
        <f>SUMIF('Quarter (GWh)'!$Z:$Z,'Annual (GWh)'!$Z37,'Quarter (GWh)'!I:I)</f>
        <v>797022.99</v>
      </c>
      <c r="J37" s="49">
        <f>SUMIF('Quarter (GWh)'!$Z:$Z,'Annual (GWh)'!$Z37,'Quarter (GWh)'!J:J)</f>
        <v>688790.27</v>
      </c>
      <c r="K37" s="45">
        <f>SUMIF('Quarter (GWh)'!$Z:$Z,'Annual (GWh)'!$Z37,'Quarter (GWh)'!K:K)</f>
        <v>179213.29000000004</v>
      </c>
      <c r="L37" s="46">
        <f>SUMIF('Quarter (GWh)'!$Z:$Z,'Annual (GWh)'!$Z37,'Quarter (GWh)'!L:L)</f>
        <v>252994.85</v>
      </c>
      <c r="M37" s="46">
        <f>SUMIF('Quarter (GWh)'!$Z:$Z,'Annual (GWh)'!$Z37,'Quarter (GWh)'!M:M)</f>
        <v>84989.329999999987</v>
      </c>
      <c r="N37" s="50">
        <f>SUMIF('Quarter (GWh)'!$Z:$Z,'Annual (GWh)'!$Z37,'Quarter (GWh)'!N:N)</f>
        <v>91981.7</v>
      </c>
      <c r="O37" s="51">
        <f>SUMIF('Quarter (GWh)'!$Z:$Z,'Annual (GWh)'!$Z37,'Quarter (GWh)'!O:O)</f>
        <v>39683.94</v>
      </c>
      <c r="P37" s="51">
        <f>SUMIF('Quarter (GWh)'!$Z:$Z,'Annual (GWh)'!$Z37,'Quarter (GWh)'!P:P)</f>
        <v>915.71</v>
      </c>
      <c r="Q37" s="51">
        <f>SUMIF('Quarter (GWh)'!$Z:$Z,'Annual (GWh)'!$Z37,'Quarter (GWh)'!Q:Q)</f>
        <v>1667.32</v>
      </c>
      <c r="R37" s="52">
        <f>SUMIF('Quarter (GWh)'!$Z:$Z,'Annual (GWh)'!$Z37,'Quarter (GWh)'!R:R)</f>
        <v>0</v>
      </c>
      <c r="S37" s="45">
        <f>SUMIF('Quarter (GWh)'!$Z:$Z,'Annual (GWh)'!$Z37,'Quarter (GWh)'!S:S)</f>
        <v>37178.32</v>
      </c>
      <c r="T37" s="53">
        <f>SUMIF('Quarter (GWh)'!$Z:$Z,'Annual (GWh)'!$Z37,'Quarter (GWh)'!T:T)</f>
        <v>688624.46</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7"/>
  <sheetViews>
    <sheetView showGridLines="0" zoomScaleNormal="100" workbookViewId="0">
      <pane xSplit="1" ySplit="8" topLeftCell="B112" activePane="bottomRight" state="frozen"/>
      <selection pane="topRight" activeCell="E1" sqref="E1"/>
      <selection pane="bottomLeft" activeCell="A9" sqref="A9"/>
      <selection pane="bottomRight"/>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11.26953125" style="56" customWidth="1"/>
    <col min="25"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5"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13653.880000000001</v>
      </c>
      <c r="E109" s="47">
        <f>SUMIFS('Month (GWh)'!E:E,'Month (GWh)'!$Z:$Z,'Quarter (GWh)'!$Z109,'Month (GWh)'!$Y:$Y,'Quarter (GWh)'!$Y109)</f>
        <v>186314.04</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297662.52999999997</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11962.82</v>
      </c>
      <c r="E110" s="47">
        <f>SUMIFS('Month (GWh)'!E:E,'Month (GWh)'!$Z:$Z,'Quarter (GWh)'!$Z110,'Month (GWh)'!$Y:$Y,'Quarter (GWh)'!$Y110)</f>
        <v>113196.35</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186857.08000000002</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17530.86</v>
      </c>
      <c r="E111" s="47">
        <f>SUMIFS('Month (GWh)'!E:E,'Month (GWh)'!$Z:$Z,'Quarter (GWh)'!$Z111,'Month (GWh)'!$Y:$Y,'Quarter (GWh)'!$Y111)</f>
        <v>56591.64</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134410.93</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32534.240000000002</v>
      </c>
      <c r="E112" s="47">
        <f>SUMIFS('Month (GWh)'!E:E,'Month (GWh)'!$Z:$Z,'Quarter (GWh)'!$Z112,'Month (GWh)'!$Y:$Y,'Quarter (GWh)'!$Y112)</f>
        <v>129060.34999999999</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238301.25</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33389.53</v>
      </c>
      <c r="E113" s="47">
        <f>SUMIFS('Month (GWh)'!E:E,'Month (GWh)'!$Z:$Z,'Quarter (GWh)'!$Z113,'Month (GWh)'!$Y:$Y,'Quarter (GWh)'!$Y113)</f>
        <v>144984.13</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256475.54</v>
      </c>
      <c r="K113" s="45">
        <v>57779.519999999997</v>
      </c>
      <c r="L113" s="46">
        <v>114133.79</v>
      </c>
      <c r="M113" s="46">
        <v>27795.98</v>
      </c>
      <c r="N113" s="50">
        <v>31249.360000000001</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11947.77999999997</v>
      </c>
      <c r="T113" s="53">
        <v>256067.48</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80928.55</v>
      </c>
      <c r="E114" s="47">
        <f>SUMIFS('Month (GWh)'!E:E,'Month (GWh)'!$Z:$Z,'Quarter (GWh)'!$Z114,'Month (GWh)'!$Y:$Y,'Quarter (GWh)'!$Y114)</f>
        <v>65047.319999999992</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167513.12</v>
      </c>
      <c r="K114" s="45">
        <v>65313.7</v>
      </c>
      <c r="L114" s="46">
        <v>43896.44</v>
      </c>
      <c r="M114" s="46">
        <v>17678.54</v>
      </c>
      <c r="N114" s="50">
        <v>18522.72</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8965.2799999999988</v>
      </c>
      <c r="T114" s="53">
        <v>166999.79</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82260.95</v>
      </c>
      <c r="E115" s="47">
        <f>SUMIFS('Month (GWh)'!E:E,'Month (GWh)'!$Z:$Z,'Quarter (GWh)'!$Z115,'Month (GWh)'!$Y:$Y,'Quarter (GWh)'!$Y115)</f>
        <v>36103.25</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139909.65</v>
      </c>
      <c r="K115" s="45">
        <v>70402.91</v>
      </c>
      <c r="L115" s="46">
        <v>19856.36</v>
      </c>
      <c r="M115" s="46">
        <v>16588.669999999998</v>
      </c>
      <c r="N115" s="50">
        <v>13341.25</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7882.070000000007</v>
      </c>
      <c r="T115" s="53">
        <v>139769.98000000001</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-79.050000000000011</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219672.58</v>
      </c>
      <c r="K116" s="45">
        <v>64304.09</v>
      </c>
      <c r="L116" s="46">
        <v>81713.58</v>
      </c>
      <c r="M116" s="46">
        <v>22460.15</v>
      </c>
      <c r="N116" s="50">
        <v>28274.66</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10305.050000000017</v>
      </c>
      <c r="T116" s="53">
        <v>220216.1</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55213.86</v>
      </c>
      <c r="L117" s="46">
        <f>SUMIFS('Month (GWh)'!L:L,'Month (GWh)'!$Z:$Z,'Quarter (GWh)'!$Z117,'Month (GWh)'!$Y:$Y,'Quarter (GWh)'!$Y117)</f>
        <v>104339.21</v>
      </c>
      <c r="M117" s="46">
        <f>SUMIFS('Month (GWh)'!M:M,'Month (GWh)'!$Z:$Z,'Quarter (GWh)'!$Z117,'Month (GWh)'!$Y:$Y,'Quarter (GWh)'!$Y117)</f>
        <v>27290.57</v>
      </c>
      <c r="N117" s="50">
        <f>SUMIFS('Month (GWh)'!N:N,'Month (GWh)'!$Z:$Z,'Quarter (GWh)'!$Z117,'Month (GWh)'!$Y:$Y,'Quarter (GWh)'!$Y117)</f>
        <v>30944.03</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11453.769999999999</v>
      </c>
      <c r="T117" s="53">
        <f>SUMIFS('Month (GWh)'!T:T,'Month (GWh)'!$Z:$Z,'Quarter (GWh)'!$Z117,'Month (GWh)'!$Y:$Y,'Quarter (GWh)'!$Y117)</f>
        <v>242709.51000000007</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52638.979999999996</v>
      </c>
      <c r="L118" s="46">
        <f>SUMIFS('Month (GWh)'!L:L,'Month (GWh)'!$Z:$Z,'Quarter (GWh)'!$Z118,'Month (GWh)'!$Y:$Y,'Quarter (GWh)'!$Y118)</f>
        <v>37511.520000000004</v>
      </c>
      <c r="M118" s="46">
        <f>SUMIFS('Month (GWh)'!M:M,'Month (GWh)'!$Z:$Z,'Quarter (GWh)'!$Z118,'Month (GWh)'!$Y:$Y,'Quarter (GWh)'!$Y118)</f>
        <v>17215.48</v>
      </c>
      <c r="N118" s="50">
        <f>SUMIFS('Month (GWh)'!N:N,'Month (GWh)'!$Z:$Z,'Quarter (GWh)'!$Z118,'Month (GWh)'!$Y:$Y,'Quarter (GWh)'!$Y118)</f>
        <v>17056.21</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8048.9400000000005</v>
      </c>
      <c r="T118" s="53">
        <f>SUMIFS('Month (GWh)'!T:T,'Month (GWh)'!$Z:$Z,'Quarter (GWh)'!$Z118,'Month (GWh)'!$Y:$Y,'Quarter (GWh)'!$Y118)</f>
        <v>144933.44</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50288.72</v>
      </c>
      <c r="L119" s="46">
        <f>SUMIFS('Month (GWh)'!L:L,'Month (GWh)'!$Z:$Z,'Quarter (GWh)'!$Z119,'Month (GWh)'!$Y:$Y,'Quarter (GWh)'!$Y119)</f>
        <v>18371.330000000002</v>
      </c>
      <c r="M119" s="46">
        <f>SUMIFS('Month (GWh)'!M:M,'Month (GWh)'!$Z:$Z,'Quarter (GWh)'!$Z119,'Month (GWh)'!$Y:$Y,'Quarter (GWh)'!$Y119)</f>
        <v>16217.43</v>
      </c>
      <c r="N119" s="50">
        <f>SUMIFS('Month (GWh)'!N:N,'Month (GWh)'!$Z:$Z,'Quarter (GWh)'!$Z119,'Month (GWh)'!$Y:$Y,'Quarter (GWh)'!$Y119)</f>
        <v>11161.07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6693.84</v>
      </c>
      <c r="T119" s="53">
        <f>SUMIFS('Month (GWh)'!T:T,'Month (GWh)'!$Z:$Z,'Quarter (GWh)'!$Z119,'Month (GWh)'!$Y:$Y,'Quarter (GWh)'!$Y119)</f>
        <v>112704.23000000001</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203402.22000000003</v>
      </c>
      <c r="K120" s="45">
        <f>SUMIFS('Month (GWh)'!K:K,'Month (GWh)'!$Z:$Z,'Quarter (GWh)'!$Z120,'Month (GWh)'!$Y:$Y,'Quarter (GWh)'!$Y120)</f>
        <v>51249.069999999992</v>
      </c>
      <c r="L120" s="46">
        <f>SUMIFS('Month (GWh)'!L:L,'Month (GWh)'!$Z:$Z,'Quarter (GWh)'!$Z120,'Month (GWh)'!$Y:$Y,'Quarter (GWh)'!$Y120)</f>
        <v>82709.549999999988</v>
      </c>
      <c r="M120" s="46">
        <f>SUMIFS('Month (GWh)'!M:M,'Month (GWh)'!$Z:$Z,'Quarter (GWh)'!$Z120,'Month (GWh)'!$Y:$Y,'Quarter (GWh)'!$Y120)</f>
        <v>22169.510000000002</v>
      </c>
      <c r="N120" s="50">
        <f>SUMIFS('Month (GWh)'!N:N,'Month (GWh)'!$Z:$Z,'Quarter (GWh)'!$Z120,'Month (GWh)'!$Y:$Y,'Quarter (GWh)'!$Y120)</f>
        <v>27408.61</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10369.470000000001</v>
      </c>
      <c r="T120" s="53">
        <f>SUMIFS('Month (GWh)'!T:T,'Month (GWh)'!$Z:$Z,'Quarter (GWh)'!$Z120,'Month (GWh)'!$Y:$Y,'Quarter (GWh)'!$Y120)</f>
        <v>204213.7</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96559.069999999992</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1961.96</v>
      </c>
      <c r="I121" s="48">
        <f>SUMIFS('Month (GWh)'!I:I,'Month (GWh)'!$Z:$Z,'Quarter (GWh)'!$Z121,'Month (GWh)'!$Y:$Y,'Quarter (GWh)'!$Y121)</f>
        <v>240311.44</v>
      </c>
      <c r="J121" s="49">
        <f>SUMIFS('Month (GWh)'!J:J,'Month (GWh)'!$Z:$Z,'Quarter (GWh)'!$Z121,'Month (GWh)'!$Y:$Y,'Quarter (GWh)'!$Y121)</f>
        <v>238762.85</v>
      </c>
      <c r="K121" s="45">
        <f>SUMIFS('Month (GWh)'!K:K,'Month (GWh)'!$Z:$Z,'Quarter (GWh)'!$Z121,'Month (GWh)'!$Y:$Y,'Quarter (GWh)'!$Y121)</f>
        <v>53069.72</v>
      </c>
      <c r="L121" s="46">
        <f>SUMIFS('Month (GWh)'!L:L,'Month (GWh)'!$Z:$Z,'Quarter (GWh)'!$Z121,'Month (GWh)'!$Y:$Y,'Quarter (GWh)'!$Y121)</f>
        <v>103414.25</v>
      </c>
      <c r="M121" s="46">
        <f>SUMIFS('Month (GWh)'!M:M,'Month (GWh)'!$Z:$Z,'Quarter (GWh)'!$Z121,'Month (GWh)'!$Y:$Y,'Quarter (GWh)'!$Y121)</f>
        <v>27196.21</v>
      </c>
      <c r="N121" s="50">
        <f>SUMIFS('Month (GWh)'!N:N,'Month (GWh)'!$Z:$Z,'Quarter (GWh)'!$Z121,'Month (GWh)'!$Y:$Y,'Quarter (GWh)'!$Y121)</f>
        <v>32684.23</v>
      </c>
      <c r="O121" s="46">
        <f>SUMIFS('Month (GWh)'!O:O,'Month (GWh)'!$Z:$Z,'Quarter (GWh)'!$Z121,'Month (GWh)'!$Y:$Y,'Quarter (GWh)'!$Y121)</f>
        <v>10066.629999999999</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11260.42</v>
      </c>
      <c r="T121" s="53">
        <f>SUMIFS('Month (GWh)'!T:T,'Month (GWh)'!$Z:$Z,'Quarter (GWh)'!$Z121,'Month (GWh)'!$Y:$Y,'Quarter (GWh)'!$Y121)</f>
        <v>238653.19</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80213.89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1961.9599999999998</v>
      </c>
      <c r="I122" s="48">
        <f>SUMIFS('Month (GWh)'!I:I,'Month (GWh)'!$Z:$Z,'Quarter (GWh)'!$Z122,'Month (GWh)'!$Y:$Y,'Quarter (GWh)'!$Y122)</f>
        <v>165928.88</v>
      </c>
      <c r="J122" s="49">
        <f>SUMIFS('Month (GWh)'!J:J,'Month (GWh)'!$Z:$Z,'Quarter (GWh)'!$Z122,'Month (GWh)'!$Y:$Y,'Quarter (GWh)'!$Y122)</f>
        <v>127357.19000000003</v>
      </c>
      <c r="K122" s="45">
        <f>SUMIFS('Month (GWh)'!K:K,'Month (GWh)'!$Z:$Z,'Quarter (GWh)'!$Z122,'Month (GWh)'!$Y:$Y,'Quarter (GWh)'!$Y122)</f>
        <v>34507.740000000005</v>
      </c>
      <c r="L122" s="46">
        <f>SUMIFS('Month (GWh)'!L:L,'Month (GWh)'!$Z:$Z,'Quarter (GWh)'!$Z122,'Month (GWh)'!$Y:$Y,'Quarter (GWh)'!$Y122)</f>
        <v>40374.1</v>
      </c>
      <c r="M122" s="46">
        <f>SUMIFS('Month (GWh)'!M:M,'Month (GWh)'!$Z:$Z,'Quarter (GWh)'!$Z122,'Month (GWh)'!$Y:$Y,'Quarter (GWh)'!$Y122)</f>
        <v>18216.100000000002</v>
      </c>
      <c r="N122" s="50">
        <f>SUMIFS('Month (GWh)'!N:N,'Month (GWh)'!$Z:$Z,'Quarter (GWh)'!$Z122,'Month (GWh)'!$Y:$Y,'Quarter (GWh)'!$Y122)</f>
        <v>16731.62</v>
      </c>
      <c r="O122" s="46">
        <f>SUMIFS('Month (GWh)'!O:O,'Month (GWh)'!$Z:$Z,'Quarter (GWh)'!$Z122,'Month (GWh)'!$Y:$Y,'Quarter (GWh)'!$Y122)</f>
        <v>9692.7800000000007</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8146.5499999999993</v>
      </c>
      <c r="T122" s="53">
        <f>SUMIFS('Month (GWh)'!T:T,'Month (GWh)'!$Z:$Z,'Quarter (GWh)'!$Z122,'Month (GWh)'!$Y:$Y,'Quarter (GWh)'!$Y122)</f>
        <v>128093.82</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75336.160000000003</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1983.52</v>
      </c>
      <c r="I123" s="48">
        <f>SUMIFS('Month (GWh)'!I:I,'Month (GWh)'!$Z:$Z,'Quarter (GWh)'!$Z123,'Month (GWh)'!$Y:$Y,'Quarter (GWh)'!$Y123)</f>
        <v>160982.47999999998</v>
      </c>
      <c r="J123" s="49">
        <f>SUMIFS('Month (GWh)'!J:J,'Month (GWh)'!$Z:$Z,'Quarter (GWh)'!$Z123,'Month (GWh)'!$Y:$Y,'Quarter (GWh)'!$Y123)</f>
        <v>104038.59000000001</v>
      </c>
      <c r="K123" s="45">
        <f>SUMIFS('Month (GWh)'!K:K,'Month (GWh)'!$Z:$Z,'Quarter (GWh)'!$Z123,'Month (GWh)'!$Y:$Y,'Quarter (GWh)'!$Y123)</f>
        <v>35720.310000000005</v>
      </c>
      <c r="L123" s="46">
        <f>SUMIFS('Month (GWh)'!L:L,'Month (GWh)'!$Z:$Z,'Quarter (GWh)'!$Z123,'Month (GWh)'!$Y:$Y,'Quarter (GWh)'!$Y123)</f>
        <v>22138.21</v>
      </c>
      <c r="M123" s="46">
        <f>SUMIFS('Month (GWh)'!M:M,'Month (GWh)'!$Z:$Z,'Quarter (GWh)'!$Z123,'Month (GWh)'!$Y:$Y,'Quarter (GWh)'!$Y123)</f>
        <v>16898.53</v>
      </c>
      <c r="N123" s="50">
        <f>SUMIFS('Month (GWh)'!N:N,'Month (GWh)'!$Z:$Z,'Quarter (GWh)'!$Z123,'Month (GWh)'!$Y:$Y,'Quarter (GWh)'!$Y123)</f>
        <v>12118.29</v>
      </c>
      <c r="O123" s="46">
        <f>SUMIFS('Month (GWh)'!O:O,'Month (GWh)'!$Z:$Z,'Quarter (GWh)'!$Z123,'Month (GWh)'!$Y:$Y,'Quarter (GWh)'!$Y123)</f>
        <v>9259.2099999999991</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7466.4500000000007</v>
      </c>
      <c r="T123" s="53">
        <f>SUMIFS('Month (GWh)'!T:T,'Month (GWh)'!$Z:$Z,'Quarter (GWh)'!$Z123,'Month (GWh)'!$Y:$Y,'Quarter (GWh)'!$Y123)</f>
        <v>103965.84</v>
      </c>
      <c r="V123" s="124"/>
      <c r="W123" s="123"/>
      <c r="X123" s="125" t="s">
        <v>402</v>
      </c>
      <c r="Y123" s="123" t="str">
        <f t="shared" ref="Y123" si="6">RIGHT(X123,1)</f>
        <v>3</v>
      </c>
      <c r="Z123" s="124">
        <v>2024</v>
      </c>
    </row>
    <row r="124" spans="1:26" x14ac:dyDescent="0.35">
      <c r="A124" s="56" t="str">
        <f t="shared" si="3"/>
        <v>Quarter 4 2024</v>
      </c>
      <c r="B124" s="50">
        <f>SUMIFS('Month (GWh)'!B:B,'Month (GWh)'!$Z:$Z,'Quarter (GWh)'!$Z124,'Month (GWh)'!$Y:$Y,'Quarter (GWh)'!$Y124)</f>
        <v>91612.99</v>
      </c>
      <c r="C124" s="46">
        <f>SUMIFS('Month (GWh)'!C:C,'Month (GWh)'!$Z:$Z,'Quarter (GWh)'!$Z124,'Month (GWh)'!$Y:$Y,'Quarter (GWh)'!$Y124)</f>
        <v>138187.20000000001</v>
      </c>
      <c r="D124" s="46">
        <f>SUMIFS('Month (GWh)'!D:D,'Month (GWh)'!$Z:$Z,'Quarter (GWh)'!$Z124,'Month (GWh)'!$Y:$Y,'Quarter (GWh)'!$Y124)</f>
        <v>17742.96</v>
      </c>
      <c r="E124" s="47">
        <f>SUMIFS('Month (GWh)'!E:E,'Month (GWh)'!$Z:$Z,'Quarter (GWh)'!$Z124,'Month (GWh)'!$Y:$Y,'Quarter (GWh)'!$Y124)</f>
        <v>120444.23999999999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1983.52</v>
      </c>
      <c r="I124" s="48">
        <f>SUMIFS('Month (GWh)'!I:I,'Month (GWh)'!$Z:$Z,'Quarter (GWh)'!$Z124,'Month (GWh)'!$Y:$Y,'Quarter (GWh)'!$Y124)</f>
        <v>229800.19</v>
      </c>
      <c r="J124" s="49">
        <f>SUMIFS('Month (GWh)'!J:J,'Month (GWh)'!$Z:$Z,'Quarter (GWh)'!$Z124,'Month (GWh)'!$Y:$Y,'Quarter (GWh)'!$Y124)</f>
        <v>218631.64</v>
      </c>
      <c r="K124" s="45">
        <f>SUMIFS('Month (GWh)'!K:K,'Month (GWh)'!$Z:$Z,'Quarter (GWh)'!$Z124,'Month (GWh)'!$Y:$Y,'Quarter (GWh)'!$Y124)</f>
        <v>55915.520000000004</v>
      </c>
      <c r="L124" s="46">
        <f>SUMIFS('Month (GWh)'!L:L,'Month (GWh)'!$Z:$Z,'Quarter (GWh)'!$Z124,'Month (GWh)'!$Y:$Y,'Quarter (GWh)'!$Y124)</f>
        <v>87068.290000000008</v>
      </c>
      <c r="M124" s="46">
        <f>SUMIFS('Month (GWh)'!M:M,'Month (GWh)'!$Z:$Z,'Quarter (GWh)'!$Z124,'Month (GWh)'!$Y:$Y,'Quarter (GWh)'!$Y124)</f>
        <v>22678.489999999998</v>
      </c>
      <c r="N124" s="50">
        <f>SUMIFS('Month (GWh)'!N:N,'Month (GWh)'!$Z:$Z,'Quarter (GWh)'!$Z124,'Month (GWh)'!$Y:$Y,'Quarter (GWh)'!$Y124)</f>
        <v>30447.559999999998</v>
      </c>
      <c r="O124" s="46">
        <f>SUMIFS('Month (GWh)'!O:O,'Month (GWh)'!$Z:$Z,'Quarter (GWh)'!$Z124,'Month (GWh)'!$Y:$Y,'Quarter (GWh)'!$Y124)</f>
        <v>10665.32</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10304.9</v>
      </c>
      <c r="T124" s="53">
        <f>SUMIFS('Month (GWh)'!T:T,'Month (GWh)'!$Z:$Z,'Quarter (GWh)'!$Z124,'Month (GWh)'!$Y:$Y,'Quarter (GWh)'!$Y124)</f>
        <v>217911.61</v>
      </c>
      <c r="V124" s="124"/>
      <c r="W124" s="123"/>
      <c r="X124" s="125" t="s">
        <v>104</v>
      </c>
      <c r="Y124" s="123" t="str">
        <f t="shared" ref="Y124" si="7">RIGHT(X124,1)</f>
        <v>4</v>
      </c>
      <c r="Z124" s="124">
        <v>2024</v>
      </c>
    </row>
    <row r="125" spans="1:26" s="133" customFormat="1" x14ac:dyDescent="0.35">
      <c r="A125" s="133" t="str">
        <f t="shared" si="3"/>
        <v>[provisional] Quarter 1 2025</v>
      </c>
      <c r="B125" s="161">
        <f>SUMIFS('Month (GWh)'!B:B,'Month (GWh)'!$Z:$Z,'Quarter (GWh)'!$Z125,'Month (GWh)'!$Y:$Y,'Quarter (GWh)'!$Y125)</f>
        <v>89908.36</v>
      </c>
      <c r="C125" s="157">
        <f>SUMIFS('Month (GWh)'!C:C,'Month (GWh)'!$Z:$Z,'Quarter (GWh)'!$Z125,'Month (GWh)'!$Y:$Y,'Quarter (GWh)'!$Y125)</f>
        <v>171426.89</v>
      </c>
      <c r="D125" s="157">
        <f>SUMIFS('Month (GWh)'!D:D,'Month (GWh)'!$Z:$Z,'Quarter (GWh)'!$Z125,'Month (GWh)'!$Y:$Y,'Quarter (GWh)'!$Y125)</f>
        <v>16044.189999999999</v>
      </c>
      <c r="E125" s="158">
        <f>SUMIFS('Month (GWh)'!E:E,'Month (GWh)'!$Z:$Z,'Quarter (GWh)'!$Z125,'Month (GWh)'!$Y:$Y,'Quarter (GWh)'!$Y125)</f>
        <v>155382.70000000001</v>
      </c>
      <c r="F125" s="156">
        <f>SUMIFS('Month (GWh)'!F:F,'Month (GWh)'!$Z:$Z,'Quarter (GWh)'!$Z125,'Month (GWh)'!$Y:$Y,'Quarter (GWh)'!$Y125)</f>
        <v>9872.2799999999988</v>
      </c>
      <c r="G125" s="157">
        <f>SUMIFS('Month (GWh)'!G:G,'Month (GWh)'!$Z:$Z,'Quarter (GWh)'!$Z125,'Month (GWh)'!$Y:$Y,'Quarter (GWh)'!$Y125)</f>
        <v>-90.179999999999993</v>
      </c>
      <c r="H125" s="157">
        <f>SUMIFS('Month (GWh)'!H:H,'Month (GWh)'!$Z:$Z,'Quarter (GWh)'!$Z125,'Month (GWh)'!$Y:$Y,'Quarter (GWh)'!$Y125)</f>
        <v>1940.4</v>
      </c>
      <c r="I125" s="159">
        <f>SUMIFS('Month (GWh)'!I:I,'Month (GWh)'!$Z:$Z,'Quarter (GWh)'!$Z125,'Month (GWh)'!$Y:$Y,'Quarter (GWh)'!$Y125)</f>
        <v>261335.25</v>
      </c>
      <c r="J125" s="160">
        <f>SUMIFS('Month (GWh)'!J:J,'Month (GWh)'!$Z:$Z,'Quarter (GWh)'!$Z125,'Month (GWh)'!$Y:$Y,'Quarter (GWh)'!$Y125)</f>
        <v>257013.56000000003</v>
      </c>
      <c r="K125" s="156">
        <f>SUMIFS('Month (GWh)'!K:K,'Month (GWh)'!$Z:$Z,'Quarter (GWh)'!$Z125,'Month (GWh)'!$Y:$Y,'Quarter (GWh)'!$Y125)</f>
        <v>62295.39</v>
      </c>
      <c r="L125" s="157">
        <f>SUMIFS('Month (GWh)'!L:L,'Month (GWh)'!$Z:$Z,'Quarter (GWh)'!$Z125,'Month (GWh)'!$Y:$Y,'Quarter (GWh)'!$Y125)</f>
        <v>110952.79000000001</v>
      </c>
      <c r="M125" s="157">
        <f>SUMIFS('Month (GWh)'!M:M,'Month (GWh)'!$Z:$Z,'Quarter (GWh)'!$Z125,'Month (GWh)'!$Y:$Y,'Quarter (GWh)'!$Y125)</f>
        <v>26606</v>
      </c>
      <c r="N125" s="161">
        <f>SUMIFS('Month (GWh)'!N:N,'Month (GWh)'!$Z:$Z,'Quarter (GWh)'!$Z125,'Month (GWh)'!$Y:$Y,'Quarter (GWh)'!$Y125)</f>
        <v>34201.82</v>
      </c>
      <c r="O125" s="157">
        <f>SUMIFS('Month (GWh)'!O:O,'Month (GWh)'!$Z:$Z,'Quarter (GWh)'!$Z125,'Month (GWh)'!$Y:$Y,'Quarter (GWh)'!$Y125)</f>
        <v>9918.81</v>
      </c>
      <c r="P125" s="157">
        <f>SUMIFS('Month (GWh)'!P:P,'Month (GWh)'!$Z:$Z,'Quarter (GWh)'!$Z125,'Month (GWh)'!$Y:$Y,'Quarter (GWh)'!$Y125)</f>
        <v>298.70000000000005</v>
      </c>
      <c r="Q125" s="157">
        <f>SUMIFS('Month (GWh)'!Q:Q,'Month (GWh)'!$Z:$Z,'Quarter (GWh)'!$Z125,'Month (GWh)'!$Y:$Y,'Quarter (GWh)'!$Y125)</f>
        <v>999.66000000000008</v>
      </c>
      <c r="R125" s="161">
        <f>SUMIFS('Month (GWh)'!R:R,'Month (GWh)'!$Z:$Z,'Quarter (GWh)'!$Z125,'Month (GWh)'!$Y:$Y,'Quarter (GWh)'!$Y125)</f>
        <v>0</v>
      </c>
      <c r="S125" s="156">
        <f>SUMIFS('Month (GWh)'!S:S,'Month (GWh)'!$Z:$Z,'Quarter (GWh)'!$Z125,'Month (GWh)'!$Y:$Y,'Quarter (GWh)'!$Y125)</f>
        <v>10735.400000000001</v>
      </c>
      <c r="T125" s="162">
        <f>SUMIFS('Month (GWh)'!T:T,'Month (GWh)'!$Z:$Z,'Quarter (GWh)'!$Z125,'Month (GWh)'!$Y:$Y,'Quarter (GWh)'!$Y125)</f>
        <v>256008.57</v>
      </c>
      <c r="V125" s="124"/>
      <c r="W125" s="123"/>
      <c r="X125" s="125" t="s">
        <v>432</v>
      </c>
      <c r="Y125" s="123" t="str">
        <f t="shared" ref="Y125" si="8">RIGHT(X125,1)</f>
        <v>1</v>
      </c>
      <c r="Z125" s="124">
        <v>2025</v>
      </c>
    </row>
    <row r="127" spans="1:26" x14ac:dyDescent="0.35">
      <c r="N127"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E363"/>
  <sheetViews>
    <sheetView showGridLines="0" zoomScaleNormal="100" workbookViewId="0">
      <pane xSplit="1" ySplit="8" topLeftCell="E361" activePane="bottomRight" state="frozen"/>
      <selection pane="topRight" activeCell="B1" sqref="B1"/>
      <selection pane="bottomLeft" activeCell="A9" sqref="A9"/>
      <selection pane="bottomRight" activeCell="A361" sqref="A361"/>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5336.55</v>
      </c>
      <c r="E309" s="47">
        <f t="shared" si="26"/>
        <v>73503.520000000004</v>
      </c>
      <c r="F309" s="45">
        <v>5982.51</v>
      </c>
      <c r="G309" s="46">
        <v>-17.32</v>
      </c>
      <c r="H309" s="46">
        <v>550.44000000000005</v>
      </c>
      <c r="I309" s="48">
        <f t="shared" si="27"/>
        <v>113745.99</v>
      </c>
      <c r="J309" s="49">
        <f t="shared" si="31"/>
        <v>114925.06999999999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3983.98</v>
      </c>
      <c r="E310" s="47">
        <f t="shared" si="26"/>
        <v>55731.049999999996</v>
      </c>
      <c r="F310" s="45">
        <v>8736.6</v>
      </c>
      <c r="G310" s="46">
        <v>-19.95</v>
      </c>
      <c r="H310" s="46">
        <v>497.17</v>
      </c>
      <c r="I310" s="48">
        <f t="shared" si="27"/>
        <v>89219.06</v>
      </c>
      <c r="J310" s="49">
        <f t="shared" si="31"/>
        <v>94448.900000000009</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4333.3500000000004</v>
      </c>
      <c r="E311" s="47">
        <f t="shared" si="26"/>
        <v>57079.47</v>
      </c>
      <c r="F311" s="45">
        <v>-4760.3500000000004</v>
      </c>
      <c r="G311" s="46">
        <v>-19.95</v>
      </c>
      <c r="H311" s="46">
        <v>550.44000000000005</v>
      </c>
      <c r="I311" s="48">
        <f t="shared" si="27"/>
        <v>96851.76999999999</v>
      </c>
      <c r="J311" s="49">
        <f t="shared" si="31"/>
        <v>88288.559999999983</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4172.16</v>
      </c>
      <c r="E312" s="47">
        <f t="shared" si="26"/>
        <v>44546.16</v>
      </c>
      <c r="F312" s="45">
        <v>7458.39</v>
      </c>
      <c r="G312" s="46">
        <v>-19.95</v>
      </c>
      <c r="H312" s="46">
        <v>532.67999999999995</v>
      </c>
      <c r="I312" s="48">
        <f t="shared" si="27"/>
        <v>74817.429999999993</v>
      </c>
      <c r="J312" s="49">
        <f t="shared" si="31"/>
        <v>78616.389999999985</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3642.59</v>
      </c>
      <c r="E313" s="47">
        <f t="shared" si="26"/>
        <v>43510.5</v>
      </c>
      <c r="F313" s="45">
        <v>-1075.23</v>
      </c>
      <c r="G313" s="46">
        <v>-23.51</v>
      </c>
      <c r="H313" s="46">
        <v>550.44000000000005</v>
      </c>
      <c r="I313" s="48">
        <f t="shared" si="27"/>
        <v>72982.83</v>
      </c>
      <c r="J313" s="49">
        <f t="shared" si="31"/>
        <v>68791.940000000017</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4148.07</v>
      </c>
      <c r="E314" s="47">
        <f t="shared" si="26"/>
        <v>25139.69</v>
      </c>
      <c r="F314" s="45">
        <v>-3350.18</v>
      </c>
      <c r="G314" s="46">
        <v>-23.51</v>
      </c>
      <c r="H314" s="46">
        <v>532.67999999999995</v>
      </c>
      <c r="I314" s="48">
        <f t="shared" si="27"/>
        <v>46437.83</v>
      </c>
      <c r="J314" s="49">
        <f t="shared" si="31"/>
        <v>39448.75</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5527.96</v>
      </c>
      <c r="E315" s="47">
        <f t="shared" si="26"/>
        <v>19954.330000000002</v>
      </c>
      <c r="F315" s="45">
        <v>-878.98</v>
      </c>
      <c r="G315" s="46">
        <v>-23.51</v>
      </c>
      <c r="H315" s="46">
        <v>550.44000000000005</v>
      </c>
      <c r="I315" s="48">
        <f t="shared" si="27"/>
        <v>50179.42</v>
      </c>
      <c r="J315" s="49">
        <f t="shared" si="31"/>
        <v>44299.409999999996</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4199.79</v>
      </c>
      <c r="E316" s="47">
        <f t="shared" si="26"/>
        <v>18446.419999999998</v>
      </c>
      <c r="F316" s="45">
        <v>-6997.11</v>
      </c>
      <c r="G316" s="46">
        <v>-36.56</v>
      </c>
      <c r="H316" s="46">
        <v>550.44000000000005</v>
      </c>
      <c r="I316" s="48">
        <f t="shared" si="27"/>
        <v>53848.85</v>
      </c>
      <c r="J316" s="49">
        <f t="shared" si="31"/>
        <v>43165.83</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7803.11</v>
      </c>
      <c r="E317" s="47">
        <f t="shared" si="26"/>
        <v>18190.89</v>
      </c>
      <c r="F317" s="45">
        <v>-2829.06</v>
      </c>
      <c r="G317" s="46">
        <v>-36.56</v>
      </c>
      <c r="H317" s="46">
        <v>532.67999999999995</v>
      </c>
      <c r="I317" s="48">
        <f t="shared" si="27"/>
        <v>57081.740000000005</v>
      </c>
      <c r="J317" s="49">
        <f t="shared" si="31"/>
        <v>46945.69000000001</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16717.650000000001</v>
      </c>
      <c r="E318" s="47">
        <f t="shared" si="26"/>
        <v>28548.54</v>
      </c>
      <c r="F318" s="45">
        <v>-3762.36</v>
      </c>
      <c r="G318" s="46">
        <v>-36.56</v>
      </c>
      <c r="H318" s="46">
        <v>550.44000000000005</v>
      </c>
      <c r="I318" s="48">
        <f t="shared" si="27"/>
        <v>80383.37</v>
      </c>
      <c r="J318" s="49">
        <f t="shared" si="31"/>
        <v>60417.24</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7453.59</v>
      </c>
      <c r="E319" s="47">
        <f t="shared" si="26"/>
        <v>47022.729999999996</v>
      </c>
      <c r="F319" s="45">
        <v>940.94</v>
      </c>
      <c r="G319" s="46">
        <v>-48.38</v>
      </c>
      <c r="H319" s="46">
        <v>532.67999999999995</v>
      </c>
      <c r="I319" s="48">
        <f t="shared" si="27"/>
        <v>90476.55</v>
      </c>
      <c r="J319" s="49">
        <f t="shared" si="31"/>
        <v>84448.2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8363</v>
      </c>
      <c r="E320" s="47">
        <f t="shared" si="26"/>
        <v>53489.08</v>
      </c>
      <c r="F320" s="45">
        <v>2485.5300000000002</v>
      </c>
      <c r="G320" s="46">
        <v>-48.38</v>
      </c>
      <c r="H320" s="46">
        <v>550.44000000000005</v>
      </c>
      <c r="I320" s="48">
        <f t="shared" si="27"/>
        <v>98811.22</v>
      </c>
      <c r="J320" s="49">
        <f t="shared" si="31"/>
        <v>93435.81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31" ht="17.149999999999999" customHeight="1" x14ac:dyDescent="0.35">
      <c r="A321" s="56" t="str">
        <f t="shared" si="28"/>
        <v>January 2022</v>
      </c>
      <c r="B321" s="45">
        <v>36687.370000000003</v>
      </c>
      <c r="C321" s="46">
        <v>69680.710000000006</v>
      </c>
      <c r="D321" s="46">
        <v>8669.6299999999992</v>
      </c>
      <c r="E321" s="47">
        <f t="shared" si="26"/>
        <v>61011.080000000009</v>
      </c>
      <c r="F321" s="45">
        <v>2724.66</v>
      </c>
      <c r="G321" s="46">
        <v>-48.38</v>
      </c>
      <c r="H321" s="46">
        <v>577.37</v>
      </c>
      <c r="I321" s="48">
        <f t="shared" si="27"/>
        <v>106368.08000000002</v>
      </c>
      <c r="J321" s="49">
        <f t="shared" si="31"/>
        <v>100952.1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31" ht="17.149999999999999" customHeight="1" x14ac:dyDescent="0.35">
      <c r="A322" s="56" t="str">
        <f t="shared" si="28"/>
        <v>February 2022</v>
      </c>
      <c r="B322" s="45">
        <v>32939.86</v>
      </c>
      <c r="C322" s="46">
        <v>53255.68</v>
      </c>
      <c r="D322" s="46">
        <v>9867.64</v>
      </c>
      <c r="E322" s="47">
        <f t="shared" si="26"/>
        <v>43388.04</v>
      </c>
      <c r="F322" s="45">
        <v>1762.39</v>
      </c>
      <c r="G322" s="46">
        <v>-48.38</v>
      </c>
      <c r="H322" s="46">
        <v>521.5</v>
      </c>
      <c r="I322" s="48">
        <f t="shared" si="27"/>
        <v>86195.540000000008</v>
      </c>
      <c r="J322" s="49">
        <f t="shared" si="31"/>
        <v>78563.41</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31" ht="17.149999999999999" customHeight="1" x14ac:dyDescent="0.35">
      <c r="A323" s="56" t="str">
        <f t="shared" si="28"/>
        <v>March 2022</v>
      </c>
      <c r="B323" s="45">
        <v>35530.32</v>
      </c>
      <c r="C323" s="46">
        <v>55437.27</v>
      </c>
      <c r="D323" s="46">
        <v>14852.26</v>
      </c>
      <c r="E323" s="47">
        <f t="shared" si="26"/>
        <v>40585.009999999995</v>
      </c>
      <c r="F323" s="45">
        <v>315.70999999999998</v>
      </c>
      <c r="G323" s="46">
        <v>-48.38</v>
      </c>
      <c r="H323" s="46">
        <v>577.37</v>
      </c>
      <c r="I323" s="48">
        <f t="shared" si="27"/>
        <v>90967.59</v>
      </c>
      <c r="J323" s="49">
        <f t="shared" si="31"/>
        <v>76960.03</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31" ht="17.149999999999999" customHeight="1" x14ac:dyDescent="0.35">
      <c r="A324" s="56" t="str">
        <f t="shared" si="28"/>
        <v>April 2022</v>
      </c>
      <c r="B324" s="45">
        <v>35525.949999999997</v>
      </c>
      <c r="C324" s="46">
        <v>58507.45</v>
      </c>
      <c r="D324" s="46">
        <v>26219.72</v>
      </c>
      <c r="E324" s="47">
        <f t="shared" si="26"/>
        <v>32287.729999999996</v>
      </c>
      <c r="F324" s="45">
        <v>1250.6199999999999</v>
      </c>
      <c r="G324" s="46">
        <v>-42.95</v>
      </c>
      <c r="H324" s="46">
        <v>558.75</v>
      </c>
      <c r="I324" s="48">
        <f t="shared" si="27"/>
        <v>94033.4</v>
      </c>
      <c r="J324" s="49">
        <f t="shared" si="31"/>
        <v>69580.099999999991</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31" ht="17.149999999999999" customHeight="1" x14ac:dyDescent="0.35">
      <c r="A325" s="56" t="str">
        <f t="shared" si="28"/>
        <v>May 2022</v>
      </c>
      <c r="B325" s="45">
        <v>37239.19</v>
      </c>
      <c r="C325" s="46">
        <v>47616.95</v>
      </c>
      <c r="D325" s="46">
        <v>28053.360000000001</v>
      </c>
      <c r="E325" s="47">
        <f t="shared" si="26"/>
        <v>19563.589999999997</v>
      </c>
      <c r="F325" s="45">
        <v>-3253.32</v>
      </c>
      <c r="G325" s="46">
        <v>-42.95</v>
      </c>
      <c r="H325" s="46">
        <v>577.37</v>
      </c>
      <c r="I325" s="48">
        <f t="shared" si="27"/>
        <v>84856.14</v>
      </c>
      <c r="J325" s="49">
        <f t="shared" si="31"/>
        <v>54083.880000000005</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31" ht="17.149999999999999" customHeight="1" x14ac:dyDescent="0.35">
      <c r="A326" s="56" t="str">
        <f t="shared" si="28"/>
        <v>June 2022</v>
      </c>
      <c r="B326" s="45">
        <v>34102.19</v>
      </c>
      <c r="C326" s="46">
        <v>39851.47</v>
      </c>
      <c r="D326" s="46">
        <v>26655.47</v>
      </c>
      <c r="E326" s="47">
        <f t="shared" si="26"/>
        <v>13196</v>
      </c>
      <c r="F326" s="45">
        <v>-3964.85</v>
      </c>
      <c r="G326" s="46">
        <v>-42.95</v>
      </c>
      <c r="H326" s="46">
        <v>558.75</v>
      </c>
      <c r="I326" s="48">
        <f t="shared" si="27"/>
        <v>73953.66</v>
      </c>
      <c r="J326" s="49">
        <f t="shared" si="31"/>
        <v>43849.140000000007</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31" ht="17.149999999999999" customHeight="1" x14ac:dyDescent="0.35">
      <c r="A327" s="56" t="str">
        <f t="shared" si="28"/>
        <v>July 2022</v>
      </c>
      <c r="B327" s="45">
        <v>34164.660000000003</v>
      </c>
      <c r="C327" s="46">
        <v>39719.199999999997</v>
      </c>
      <c r="D327" s="46">
        <v>27976.11</v>
      </c>
      <c r="E327" s="47">
        <f t="shared" si="26"/>
        <v>11743.089999999997</v>
      </c>
      <c r="F327" s="45">
        <v>-421.49</v>
      </c>
      <c r="G327" s="46">
        <v>-28.16</v>
      </c>
      <c r="H327" s="46">
        <v>577.37</v>
      </c>
      <c r="I327" s="48">
        <f t="shared" si="27"/>
        <v>73883.86</v>
      </c>
      <c r="J327" s="49">
        <f t="shared" si="31"/>
        <v>46035.47</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31" ht="17.149999999999999" customHeight="1" x14ac:dyDescent="0.35">
      <c r="A328" s="56" t="str">
        <f t="shared" si="28"/>
        <v>August 2022</v>
      </c>
      <c r="B328" s="45">
        <v>31136.12</v>
      </c>
      <c r="C328" s="46">
        <v>39921.089999999997</v>
      </c>
      <c r="D328" s="46">
        <v>27037.279999999999</v>
      </c>
      <c r="E328" s="47">
        <f t="shared" si="26"/>
        <v>12883.809999999998</v>
      </c>
      <c r="F328" s="45">
        <v>-110.65</v>
      </c>
      <c r="G328" s="46">
        <v>-28.16</v>
      </c>
      <c r="H328" s="46">
        <v>577.37</v>
      </c>
      <c r="I328" s="48">
        <f t="shared" si="27"/>
        <v>71057.209999999992</v>
      </c>
      <c r="J328" s="49">
        <f t="shared" si="31"/>
        <v>44458.489999999991</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31" ht="17.149999999999999" customHeight="1" x14ac:dyDescent="0.35">
      <c r="A329" s="56" t="str">
        <f t="shared" si="28"/>
        <v>September 2022</v>
      </c>
      <c r="B329" s="45">
        <v>36186.050000000003</v>
      </c>
      <c r="C329" s="46">
        <v>38723.910000000003</v>
      </c>
      <c r="D329" s="46">
        <v>27247.56</v>
      </c>
      <c r="E329" s="47">
        <f t="shared" ref="E329:E361" si="32">$C329-$D329</f>
        <v>11476.350000000002</v>
      </c>
      <c r="F329" s="45">
        <v>1222.7</v>
      </c>
      <c r="G329" s="46">
        <v>-28.16</v>
      </c>
      <c r="H329" s="46">
        <v>558.75</v>
      </c>
      <c r="I329" s="48">
        <f t="shared" ref="I329:I361" si="33">$B329+$C329</f>
        <v>74909.960000000006</v>
      </c>
      <c r="J329" s="49">
        <f t="shared" si="31"/>
        <v>49415.69</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31"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60"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31"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31"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-26.35</v>
      </c>
      <c r="H332" s="46">
        <v>577.37</v>
      </c>
      <c r="I332" s="48">
        <f t="shared" si="33"/>
        <v>110668.56999999999</v>
      </c>
      <c r="J332" s="49">
        <f t="shared" si="31"/>
        <v>94788.439999999973</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31"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17870.990000000002</v>
      </c>
      <c r="L333" s="46">
        <v>40220.910000000003</v>
      </c>
      <c r="M333" s="46">
        <v>9426.99</v>
      </c>
      <c r="N333" s="50">
        <v>11862.22</v>
      </c>
      <c r="O333" s="46">
        <v>3931.14</v>
      </c>
      <c r="P333" s="46">
        <v>127.19</v>
      </c>
      <c r="Q333" s="46">
        <v>466.19</v>
      </c>
      <c r="R333" s="50">
        <v>0</v>
      </c>
      <c r="S333" s="45">
        <v>4143.1899999999996</v>
      </c>
      <c r="T333" s="167">
        <f>SUM($K333:$S333)</f>
        <v>88048.820000000022</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31"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61" si="37">$B334+$C334-$D334+$F334+$G334+$H334</f>
        <v>73061.829999999987</v>
      </c>
      <c r="K334" s="45">
        <v>18073.740000000002</v>
      </c>
      <c r="L334" s="46">
        <v>31552.880000000001</v>
      </c>
      <c r="M334" s="46">
        <v>9320.9599999999991</v>
      </c>
      <c r="N334" s="50">
        <v>9833.89</v>
      </c>
      <c r="O334" s="46">
        <v>3763.95</v>
      </c>
      <c r="P334" s="46">
        <v>72.989999999999995</v>
      </c>
      <c r="Q334" s="46">
        <v>343.02</v>
      </c>
      <c r="R334" s="50">
        <v>0</v>
      </c>
      <c r="S334" s="45">
        <v>3482.44</v>
      </c>
      <c r="T334" s="167">
        <f t="shared" ref="T334:T361" si="38">SUM($K334:$S334)</f>
        <v>76443.87000000001</v>
      </c>
      <c r="V334" s="124" t="s">
        <v>90</v>
      </c>
      <c r="W334" s="123">
        <f t="shared" si="35"/>
        <v>2</v>
      </c>
      <c r="X334" s="123" t="str">
        <f t="shared" si="36"/>
        <v>Quarter 1</v>
      </c>
      <c r="Y334" s="123" t="str" cm="1">
        <f t="array" ref="Y334">_xlfn.IFS(OR(W334=1,W334=2,W334=3),"1",(OR(W334=4,W334=5,W334=6)),"2",(OR(W334=7,W334=8,W334=9)),"3",(OR(W334=10,W334=11,W334=12)),"4")</f>
        <v>1</v>
      </c>
      <c r="Z334" s="124">
        <v>2023</v>
      </c>
      <c r="AC334" s="46"/>
      <c r="AE334" s="157"/>
    </row>
    <row r="335" spans="1:31"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7"/>
        <v>81814.290000000008</v>
      </c>
      <c r="K335" s="45">
        <v>19269.13</v>
      </c>
      <c r="L335" s="46">
        <v>32565.42</v>
      </c>
      <c r="M335" s="46">
        <v>8542.6200000000008</v>
      </c>
      <c r="N335" s="50">
        <v>9247.92</v>
      </c>
      <c r="O335" s="46">
        <v>4143.8500000000004</v>
      </c>
      <c r="P335" s="46">
        <v>122.24</v>
      </c>
      <c r="Q335" s="46">
        <v>497.5</v>
      </c>
      <c r="R335" s="50">
        <v>0</v>
      </c>
      <c r="S335" s="45">
        <v>3828.14</v>
      </c>
      <c r="T335" s="167">
        <f t="shared" si="38"/>
        <v>78216.820000000022</v>
      </c>
      <c r="V335" s="124" t="s">
        <v>91</v>
      </c>
      <c r="W335" s="123">
        <f t="shared" si="35"/>
        <v>3</v>
      </c>
      <c r="X335" s="123" t="str">
        <f t="shared" si="36"/>
        <v>Quarter 1</v>
      </c>
      <c r="Y335" s="123" t="str" cm="1">
        <f t="array" ref="Y335">_xlfn.IFS(OR(W335=1,W335=2,W335=3),"1",(OR(W335=4,W335=5,W335=6)),"2",(OR(W335=7,W335=8,W335=9)),"3",(OR(W335=10,W335=11,W335=12)),"4")</f>
        <v>1</v>
      </c>
      <c r="Z335" s="124">
        <v>2023</v>
      </c>
      <c r="AC335" s="46"/>
      <c r="AE335" s="157"/>
    </row>
    <row r="336" spans="1:31"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7"/>
        <v>63396.939999999995</v>
      </c>
      <c r="K336" s="45">
        <v>17963.91</v>
      </c>
      <c r="L336" s="46">
        <v>21124.22</v>
      </c>
      <c r="M336" s="46">
        <v>6657.17</v>
      </c>
      <c r="N336" s="50">
        <v>7117.8</v>
      </c>
      <c r="O336" s="46">
        <v>4016.37</v>
      </c>
      <c r="P336" s="46">
        <v>144.71</v>
      </c>
      <c r="Q336" s="46">
        <v>480.46</v>
      </c>
      <c r="R336" s="50">
        <v>0</v>
      </c>
      <c r="S336" s="45">
        <v>3298.42</v>
      </c>
      <c r="T336" s="167">
        <f t="shared" si="38"/>
        <v>60803.060000000005</v>
      </c>
      <c r="V336" s="124" t="s">
        <v>92</v>
      </c>
      <c r="W336" s="123">
        <f t="shared" si="35"/>
        <v>4</v>
      </c>
      <c r="X336" s="125" t="str">
        <f t="shared" si="36"/>
        <v>Quarter 2</v>
      </c>
      <c r="Y336" s="123" t="str" cm="1">
        <f t="array" ref="Y336">_xlfn.IFS(OR(W336=1,W336=2,W336=3),"1",(OR(W336=4,W336=5,W336=6)),"2",(OR(W336=7,W336=8,W336=9)),"3",(OR(W336=10,W336=11,W336=12)),"4")</f>
        <v>2</v>
      </c>
      <c r="Z336" s="124">
        <v>2023</v>
      </c>
      <c r="AC336" s="46"/>
      <c r="AE336" s="157"/>
    </row>
    <row r="337" spans="1:31"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7"/>
        <v>42508.13</v>
      </c>
      <c r="K337" s="45">
        <v>17138.18</v>
      </c>
      <c r="L337" s="46">
        <v>10809.45</v>
      </c>
      <c r="M337" s="46">
        <v>5656.5</v>
      </c>
      <c r="N337" s="50">
        <v>5357.9</v>
      </c>
      <c r="O337" s="46">
        <v>3613.26</v>
      </c>
      <c r="P337" s="46">
        <v>170.55</v>
      </c>
      <c r="Q337" s="46">
        <v>420.03</v>
      </c>
      <c r="R337" s="50">
        <v>0</v>
      </c>
      <c r="S337" s="45">
        <v>2508.42</v>
      </c>
      <c r="T337" s="167">
        <f t="shared" si="38"/>
        <v>45674.290000000008</v>
      </c>
      <c r="V337" s="124" t="s">
        <v>93</v>
      </c>
      <c r="W337" s="123">
        <f t="shared" si="35"/>
        <v>5</v>
      </c>
      <c r="X337" s="123" t="str">
        <f t="shared" si="36"/>
        <v>Quarter 2</v>
      </c>
      <c r="Y337" s="123" t="str" cm="1">
        <f t="array" ref="Y337">_xlfn.IFS(OR(W337=1,W337=2,W337=3),"1",(OR(W337=4,W337=5,W337=6)),"2",(OR(W337=7,W337=8,W337=9)),"3",(OR(W337=10,W337=11,W337=12)),"4")</f>
        <v>2</v>
      </c>
      <c r="Z337" s="124">
        <v>2023</v>
      </c>
      <c r="AC337" s="46"/>
      <c r="AE337" s="157"/>
    </row>
    <row r="338" spans="1:31"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7"/>
        <v>38207.249999999993</v>
      </c>
      <c r="K338" s="45">
        <v>17536.89</v>
      </c>
      <c r="L338" s="46">
        <v>5577.85</v>
      </c>
      <c r="M338" s="46">
        <v>4901.8100000000004</v>
      </c>
      <c r="N338" s="50">
        <v>4580.51</v>
      </c>
      <c r="O338" s="46">
        <v>3427.52</v>
      </c>
      <c r="P338" s="46">
        <v>102.63</v>
      </c>
      <c r="Q338" s="46">
        <v>86.78</v>
      </c>
      <c r="R338" s="50">
        <v>0</v>
      </c>
      <c r="S338" s="45">
        <v>2242.1</v>
      </c>
      <c r="T338" s="167">
        <f t="shared" si="38"/>
        <v>38456.089999999989</v>
      </c>
      <c r="V338" s="124" t="s">
        <v>94</v>
      </c>
      <c r="W338" s="123">
        <f t="shared" si="35"/>
        <v>6</v>
      </c>
      <c r="X338" s="123" t="str">
        <f t="shared" si="36"/>
        <v>Quarter 2</v>
      </c>
      <c r="Y338" s="123" t="str" cm="1">
        <f t="array" ref="Y338">_xlfn.IFS(OR(W338=1,W338=2,W338=3),"1",(OR(W338=4,W338=5,W338=6)),"2",(OR(W338=7,W338=8,W338=9)),"3",(OR(W338=10,W338=11,W338=12)),"4")</f>
        <v>2</v>
      </c>
      <c r="Z338" s="124">
        <v>2023</v>
      </c>
      <c r="AC338" s="46"/>
      <c r="AE338" s="157"/>
    </row>
    <row r="339" spans="1:31"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7"/>
        <v>36465.78</v>
      </c>
      <c r="K339" s="45">
        <v>15424.56</v>
      </c>
      <c r="L339" s="46">
        <v>6163.39</v>
      </c>
      <c r="M339" s="46">
        <v>5263.77</v>
      </c>
      <c r="N339" s="50">
        <v>4071.37</v>
      </c>
      <c r="O339" s="46">
        <v>3384.46</v>
      </c>
      <c r="P339" s="46">
        <v>90.67</v>
      </c>
      <c r="Q339" s="46">
        <v>23.76</v>
      </c>
      <c r="R339" s="50">
        <v>0</v>
      </c>
      <c r="S339" s="45">
        <v>2111.6799999999998</v>
      </c>
      <c r="T339" s="167">
        <f t="shared" si="38"/>
        <v>36533.660000000003</v>
      </c>
      <c r="V339" s="124" t="s">
        <v>95</v>
      </c>
      <c r="W339" s="123">
        <f t="shared" si="35"/>
        <v>7</v>
      </c>
      <c r="X339" s="123" t="str">
        <f t="shared" si="36"/>
        <v>Quarter 3</v>
      </c>
      <c r="Y339" s="123" t="str" cm="1">
        <f t="array" ref="Y339">_xlfn.IFS(OR(W339=1,W339=2,W339=3),"1",(OR(W339=4,W339=5,W339=6)),"2",(OR(W339=7,W339=8,W339=9)),"3",(OR(W339=10,W339=11,W339=12)),"4")</f>
        <v>3</v>
      </c>
      <c r="Z339" s="124">
        <v>2023</v>
      </c>
      <c r="AC339" s="46"/>
      <c r="AE339" s="157"/>
    </row>
    <row r="340" spans="1:31"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7"/>
        <v>37495.86</v>
      </c>
      <c r="K340" s="45">
        <v>17713.45</v>
      </c>
      <c r="L340" s="46">
        <v>5762.55</v>
      </c>
      <c r="M340" s="46">
        <v>5382.76</v>
      </c>
      <c r="N340" s="50">
        <v>3252.05</v>
      </c>
      <c r="O340" s="46">
        <v>3349.2</v>
      </c>
      <c r="P340" s="46">
        <v>78.67</v>
      </c>
      <c r="Q340" s="46">
        <v>76.680000000000007</v>
      </c>
      <c r="R340" s="50">
        <v>0</v>
      </c>
      <c r="S340" s="45">
        <v>2261.25</v>
      </c>
      <c r="T340" s="167">
        <f t="shared" si="38"/>
        <v>37876.61</v>
      </c>
      <c r="V340" s="124" t="s">
        <v>96</v>
      </c>
      <c r="W340" s="123">
        <f t="shared" si="35"/>
        <v>8</v>
      </c>
      <c r="X340" s="123" t="str">
        <f t="shared" si="36"/>
        <v>Quarter 3</v>
      </c>
      <c r="Y340" s="123" t="str" cm="1">
        <f t="array" ref="Y340">_xlfn.IFS(OR(W340=1,W340=2,W340=3),"1",(OR(W340=4,W340=5,W340=6)),"2",(OR(W340=7,W340=8,W340=9)),"3",(OR(W340=10,W340=11,W340=12)),"4")</f>
        <v>3</v>
      </c>
      <c r="Z340" s="124">
        <v>2023</v>
      </c>
      <c r="AC340" s="46"/>
      <c r="AE340" s="157"/>
    </row>
    <row r="341" spans="1:31"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7"/>
        <v>38800.289999999994</v>
      </c>
      <c r="K341" s="45">
        <v>17150.71</v>
      </c>
      <c r="L341" s="46">
        <v>6445.39</v>
      </c>
      <c r="M341" s="46">
        <v>5570.9</v>
      </c>
      <c r="N341" s="50">
        <v>3837.65</v>
      </c>
      <c r="O341" s="46">
        <v>2798.44</v>
      </c>
      <c r="P341" s="46">
        <v>89.74</v>
      </c>
      <c r="Q341" s="46">
        <v>80.22</v>
      </c>
      <c r="R341" s="50">
        <v>0</v>
      </c>
      <c r="S341" s="45">
        <v>2320.91</v>
      </c>
      <c r="T341" s="167">
        <f t="shared" si="38"/>
        <v>38293.960000000006</v>
      </c>
      <c r="V341" s="124" t="s">
        <v>97</v>
      </c>
      <c r="W341" s="123">
        <f t="shared" si="35"/>
        <v>9</v>
      </c>
      <c r="X341" s="123" t="str">
        <f t="shared" si="36"/>
        <v>Quarter 3</v>
      </c>
      <c r="Y341" s="123" t="str" cm="1">
        <f t="array" ref="Y341">_xlfn.IFS(OR(W341=1,W341=2,W341=3),"1",(OR(W341=4,W341=5,W341=6)),"2",(OR(W341=7,W341=8,W341=9)),"3",(OR(W341=10,W341=11,W341=12)),"4")</f>
        <v>3</v>
      </c>
      <c r="Z341" s="124">
        <v>2023</v>
      </c>
      <c r="AC341" s="46"/>
      <c r="AE341" s="157"/>
    </row>
    <row r="342" spans="1:31" ht="17.149999999999999" customHeight="1" x14ac:dyDescent="0.35">
      <c r="A342" s="56" t="str">
        <f t="shared" si="34"/>
        <v>October 2023</v>
      </c>
      <c r="B342" s="45">
        <v>30764.65</v>
      </c>
      <c r="C342" s="46">
        <v>34830.639999999999</v>
      </c>
      <c r="D342" s="46">
        <v>9641.24</v>
      </c>
      <c r="E342" s="47">
        <f t="shared" si="32"/>
        <v>25189.4</v>
      </c>
      <c r="F342" s="45">
        <v>-6903.54</v>
      </c>
      <c r="G342" s="46">
        <v>-29.07</v>
      </c>
      <c r="H342" s="46">
        <v>639.21</v>
      </c>
      <c r="I342" s="48">
        <f t="shared" si="33"/>
        <v>65595.290000000008</v>
      </c>
      <c r="J342" s="49">
        <f t="shared" si="37"/>
        <v>49660.650000000009</v>
      </c>
      <c r="K342" s="45">
        <v>15691.2</v>
      </c>
      <c r="L342" s="46">
        <v>15437.31</v>
      </c>
      <c r="M342" s="46">
        <v>6258.02</v>
      </c>
      <c r="N342" s="50">
        <v>7099.48</v>
      </c>
      <c r="O342" s="46">
        <v>3196.54</v>
      </c>
      <c r="P342" s="46">
        <v>72.88</v>
      </c>
      <c r="Q342" s="46">
        <v>161.52000000000001</v>
      </c>
      <c r="R342" s="50">
        <v>0</v>
      </c>
      <c r="S342" s="45">
        <v>2623.86</v>
      </c>
      <c r="T342" s="167">
        <f t="shared" si="38"/>
        <v>50540.80999999999</v>
      </c>
      <c r="V342" s="124" t="s">
        <v>98</v>
      </c>
      <c r="W342" s="123">
        <f t="shared" si="35"/>
        <v>10</v>
      </c>
      <c r="X342" s="123" t="str">
        <f t="shared" si="36"/>
        <v>Quarter 4</v>
      </c>
      <c r="Y342" s="123" t="str" cm="1">
        <f t="array" ref="Y342">_xlfn.IFS(OR(W342=1,W342=2,W342=3),"1",(OR(W342=4,W342=5,W342=6)),"2",(OR(W342=7,W342=8,W342=9)),"3",(OR(W342=10,W342=11,W342=12)),"4")</f>
        <v>4</v>
      </c>
      <c r="Z342" s="124">
        <v>2023</v>
      </c>
      <c r="AC342" s="46"/>
      <c r="AE342" s="157"/>
    </row>
    <row r="343" spans="1:31" ht="17.149999999999999" customHeight="1" x14ac:dyDescent="0.35">
      <c r="A343" s="56" t="str">
        <f t="shared" si="34"/>
        <v>November 2023</v>
      </c>
      <c r="B343" s="45">
        <v>29124.639999999999</v>
      </c>
      <c r="C343" s="46">
        <v>48527.69</v>
      </c>
      <c r="D343" s="46">
        <v>8088.81</v>
      </c>
      <c r="E343" s="47">
        <f t="shared" si="32"/>
        <v>40438.880000000005</v>
      </c>
      <c r="F343" s="45">
        <v>2099.96</v>
      </c>
      <c r="G343" s="46">
        <v>-29.07</v>
      </c>
      <c r="H343" s="46">
        <v>618.59</v>
      </c>
      <c r="I343" s="48">
        <f t="shared" si="33"/>
        <v>77652.33</v>
      </c>
      <c r="J343" s="49">
        <f t="shared" si="37"/>
        <v>72253</v>
      </c>
      <c r="K343" s="45">
        <v>18679.25</v>
      </c>
      <c r="L343" s="46">
        <v>29849.65</v>
      </c>
      <c r="M343" s="46">
        <v>7468.8</v>
      </c>
      <c r="N343" s="50">
        <v>9709.41</v>
      </c>
      <c r="O343" s="46">
        <v>2319.75</v>
      </c>
      <c r="P343" s="46">
        <v>71.819999999999993</v>
      </c>
      <c r="Q343" s="46">
        <v>236.02</v>
      </c>
      <c r="R343" s="50">
        <v>0</v>
      </c>
      <c r="S343" s="45">
        <v>3573.39</v>
      </c>
      <c r="T343" s="167">
        <f t="shared" si="38"/>
        <v>71908.090000000011</v>
      </c>
      <c r="V343" s="124" t="s">
        <v>99</v>
      </c>
      <c r="W343" s="123">
        <f t="shared" si="35"/>
        <v>11</v>
      </c>
      <c r="X343" s="123" t="str">
        <f t="shared" si="36"/>
        <v>Quarter 4</v>
      </c>
      <c r="Y343" s="123" t="str" cm="1">
        <f t="array" ref="Y343">_xlfn.IFS(OR(W343=1,W343=2,W343=3),"1",(OR(W343=4,W343=5,W343=6)),"2",(OR(W343=7,W343=8,W343=9)),"3",(OR(W343=10,W343=11,W343=12)),"4")</f>
        <v>4</v>
      </c>
      <c r="Z343" s="124">
        <v>2023</v>
      </c>
      <c r="AC343" s="46"/>
      <c r="AE343" s="157"/>
    </row>
    <row r="344" spans="1:31" ht="17.149999999999999" customHeight="1" x14ac:dyDescent="0.35">
      <c r="A344" s="56" t="str">
        <f t="shared" si="34"/>
        <v>December 2023</v>
      </c>
      <c r="B344" s="45">
        <v>33481.03</v>
      </c>
      <c r="C344" s="46">
        <v>56725.66</v>
      </c>
      <c r="D344" s="46">
        <v>10928.83</v>
      </c>
      <c r="E344" s="47">
        <f t="shared" si="32"/>
        <v>45796.83</v>
      </c>
      <c r="F344" s="45">
        <v>1600.57</v>
      </c>
      <c r="G344" s="46">
        <v>-29.07</v>
      </c>
      <c r="H344" s="46">
        <v>639.21</v>
      </c>
      <c r="I344" s="48">
        <f t="shared" si="33"/>
        <v>90206.69</v>
      </c>
      <c r="J344" s="49">
        <f t="shared" si="37"/>
        <v>81488.570000000007</v>
      </c>
      <c r="K344" s="45">
        <v>16878.62</v>
      </c>
      <c r="L344" s="46">
        <v>37422.589999999997</v>
      </c>
      <c r="M344" s="46">
        <v>8442.69</v>
      </c>
      <c r="N344" s="50">
        <v>10599.72</v>
      </c>
      <c r="O344" s="46">
        <v>3850.08</v>
      </c>
      <c r="P344" s="46">
        <v>107.86</v>
      </c>
      <c r="Q344" s="46">
        <v>291.02</v>
      </c>
      <c r="R344" s="50">
        <v>0</v>
      </c>
      <c r="S344" s="45">
        <v>4172.22</v>
      </c>
      <c r="T344" s="167">
        <f t="shared" si="38"/>
        <v>81764.800000000003</v>
      </c>
      <c r="V344" s="124" t="s">
        <v>100</v>
      </c>
      <c r="W344" s="123">
        <f t="shared" si="35"/>
        <v>12</v>
      </c>
      <c r="X344" s="125" t="str">
        <f t="shared" si="36"/>
        <v>Quarter 4</v>
      </c>
      <c r="Y344" s="123" t="str" cm="1">
        <f t="array" ref="Y344">_xlfn.IFS(OR(W344=1,W344=2,W344=3),"1",(OR(W344=4,W344=5,W344=6)),"2",(OR(W344=7,W344=8,W344=9)),"3",(OR(W344=10,W344=11,W344=12)),"4")</f>
        <v>4</v>
      </c>
      <c r="Z344" s="124">
        <v>2023</v>
      </c>
      <c r="AC344" s="46"/>
      <c r="AE344" s="157"/>
    </row>
    <row r="345" spans="1:31" ht="17.149999999999999" customHeight="1" x14ac:dyDescent="0.35">
      <c r="A345" s="56" t="str">
        <f t="shared" si="34"/>
        <v>January 2024</v>
      </c>
      <c r="B345" s="45">
        <v>33059.269999999997</v>
      </c>
      <c r="C345" s="46">
        <v>60875.64</v>
      </c>
      <c r="D345" s="46">
        <v>6174.65</v>
      </c>
      <c r="E345" s="47">
        <f t="shared" si="32"/>
        <v>54700.99</v>
      </c>
      <c r="F345" s="45">
        <v>6770.3</v>
      </c>
      <c r="G345" s="46">
        <v>-28.25</v>
      </c>
      <c r="H345" s="46">
        <v>668.36</v>
      </c>
      <c r="I345" s="48">
        <f t="shared" si="33"/>
        <v>93934.91</v>
      </c>
      <c r="J345" s="49">
        <f t="shared" si="37"/>
        <v>95170.670000000013</v>
      </c>
      <c r="K345" s="45">
        <v>22765.13</v>
      </c>
      <c r="L345" s="46">
        <v>41241.25</v>
      </c>
      <c r="M345" s="46">
        <v>9808.16</v>
      </c>
      <c r="N345" s="50">
        <v>11452.83</v>
      </c>
      <c r="O345" s="46">
        <v>2768.53</v>
      </c>
      <c r="P345" s="46">
        <v>131.46</v>
      </c>
      <c r="Q345" s="46">
        <v>380.04</v>
      </c>
      <c r="R345" s="46">
        <v>0</v>
      </c>
      <c r="S345" s="45">
        <v>4438.01</v>
      </c>
      <c r="T345" s="167">
        <f t="shared" si="38"/>
        <v>92985.41</v>
      </c>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c r="AE345" s="157"/>
    </row>
    <row r="346" spans="1:31" ht="17.149999999999999" customHeight="1" x14ac:dyDescent="0.35">
      <c r="A346" s="56" t="str">
        <f t="shared" ref="A346" si="40">V346&amp;" "&amp;Z346</f>
        <v>February 2024</v>
      </c>
      <c r="B346" s="45">
        <v>31362.14</v>
      </c>
      <c r="C346" s="46">
        <v>42732.38</v>
      </c>
      <c r="D346" s="46">
        <v>4991.6000000000004</v>
      </c>
      <c r="E346" s="47">
        <f t="shared" si="32"/>
        <v>37740.78</v>
      </c>
      <c r="F346" s="45">
        <v>2635.81</v>
      </c>
      <c r="G346" s="46">
        <v>-28.25</v>
      </c>
      <c r="H346" s="46">
        <v>625.24</v>
      </c>
      <c r="I346" s="48">
        <f t="shared" si="33"/>
        <v>74094.51999999999</v>
      </c>
      <c r="J346" s="49">
        <f t="shared" si="37"/>
        <v>72335.719999999987</v>
      </c>
      <c r="K346" s="45">
        <v>15470.7</v>
      </c>
      <c r="L346" s="46">
        <v>31917.39</v>
      </c>
      <c r="M346" s="46">
        <v>8961.51</v>
      </c>
      <c r="N346" s="50">
        <v>11190.74</v>
      </c>
      <c r="O346" s="46">
        <v>3557.37</v>
      </c>
      <c r="P346" s="46">
        <v>62.88</v>
      </c>
      <c r="Q346" s="46">
        <v>213.09</v>
      </c>
      <c r="R346" s="46">
        <v>0</v>
      </c>
      <c r="S346" s="45">
        <v>3382.55</v>
      </c>
      <c r="T346" s="167">
        <f t="shared" si="38"/>
        <v>74756.23</v>
      </c>
      <c r="V346" s="124" t="s">
        <v>90</v>
      </c>
      <c r="W346" s="123">
        <f t="shared" si="35"/>
        <v>2</v>
      </c>
      <c r="X346" s="125" t="str">
        <f t="shared" si="39"/>
        <v>Quarter 1</v>
      </c>
      <c r="Y346" s="123" t="str" cm="1">
        <f t="array" ref="Y346">_xlfn.IFS(OR(W346=1,W346=2,W346=3),"1",(OR(W346=4,W346=5,W346=6)),"2",(OR(W346=7,W346=8,W346=9)),"3",(OR(W346=10,W346=11,W346=12)),"4")</f>
        <v>1</v>
      </c>
      <c r="Z346" s="124">
        <v>2024</v>
      </c>
      <c r="AC346" s="46"/>
      <c r="AE346" s="157"/>
    </row>
    <row r="347" spans="1:31" ht="17.149999999999999" customHeight="1" x14ac:dyDescent="0.35">
      <c r="A347" s="56" t="str">
        <f t="shared" si="34"/>
        <v>March 2024</v>
      </c>
      <c r="B347" s="45">
        <v>32137.66</v>
      </c>
      <c r="C347" s="46">
        <v>40144.35</v>
      </c>
      <c r="D347" s="46">
        <v>4588.59</v>
      </c>
      <c r="E347" s="47">
        <f t="shared" si="32"/>
        <v>35555.759999999995</v>
      </c>
      <c r="F347" s="45">
        <v>2922.93</v>
      </c>
      <c r="G347" s="46">
        <v>-28.25</v>
      </c>
      <c r="H347" s="46">
        <v>668.36</v>
      </c>
      <c r="I347" s="48">
        <f t="shared" si="33"/>
        <v>72282.009999999995</v>
      </c>
      <c r="J347" s="49">
        <f t="shared" si="37"/>
        <v>71256.459999999992</v>
      </c>
      <c r="K347" s="45">
        <v>14833.89</v>
      </c>
      <c r="L347" s="46">
        <v>30255.61</v>
      </c>
      <c r="M347" s="46">
        <v>8426.5400000000009</v>
      </c>
      <c r="N347" s="50">
        <v>10040.66</v>
      </c>
      <c r="O347" s="46">
        <v>3740.73</v>
      </c>
      <c r="P347" s="46">
        <v>68.84</v>
      </c>
      <c r="Q347" s="46">
        <v>105.42</v>
      </c>
      <c r="R347" s="50">
        <v>0</v>
      </c>
      <c r="S347" s="45">
        <v>3439.86</v>
      </c>
      <c r="T347" s="167">
        <f t="shared" si="38"/>
        <v>70911.549999999988</v>
      </c>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c r="AE347" s="157"/>
    </row>
    <row r="348" spans="1:31" ht="17.149999999999999" customHeight="1" x14ac:dyDescent="0.35">
      <c r="A348" s="56" t="str">
        <f t="shared" si="34"/>
        <v>April 2024</v>
      </c>
      <c r="B348" s="45">
        <v>29946.16</v>
      </c>
      <c r="C348" s="46">
        <v>31925.96</v>
      </c>
      <c r="D348" s="46">
        <v>7864.5</v>
      </c>
      <c r="E348" s="47">
        <f t="shared" si="32"/>
        <v>24061.46</v>
      </c>
      <c r="F348" s="45">
        <v>-1004.98</v>
      </c>
      <c r="G348" s="46">
        <v>-33.270000000000003</v>
      </c>
      <c r="H348" s="46">
        <v>646.79999999999995</v>
      </c>
      <c r="I348" s="48">
        <f t="shared" si="33"/>
        <v>61872.119999999995</v>
      </c>
      <c r="J348" s="49">
        <f t="shared" si="37"/>
        <v>53616.17</v>
      </c>
      <c r="K348" s="45">
        <v>10469.540000000001</v>
      </c>
      <c r="L348" s="46">
        <v>21652.3</v>
      </c>
      <c r="M348" s="46">
        <v>6762.76</v>
      </c>
      <c r="N348" s="50">
        <v>8057.79</v>
      </c>
      <c r="O348" s="46">
        <v>3611.44</v>
      </c>
      <c r="P348" s="46">
        <v>49.7</v>
      </c>
      <c r="Q348" s="46">
        <v>81.69</v>
      </c>
      <c r="R348" s="50">
        <v>0</v>
      </c>
      <c r="S348" s="45">
        <v>3281.93</v>
      </c>
      <c r="T348" s="167">
        <f t="shared" si="38"/>
        <v>53967.15</v>
      </c>
      <c r="V348" s="124" t="s">
        <v>92</v>
      </c>
      <c r="W348" s="123">
        <f t="shared" si="35"/>
        <v>4</v>
      </c>
      <c r="X348" s="125" t="str">
        <f t="shared" si="41"/>
        <v>Quarter 2</v>
      </c>
      <c r="Y348" s="123" t="str" cm="1">
        <f t="array" ref="Y348">_xlfn.IFS(OR(W348=1,W348=2,W348=3),"1",(OR(W348=4,W348=5,W348=6)),"2",(OR(W348=7,W348=8,W348=9)),"3",(OR(W348=10,W348=11,W348=12)),"4")</f>
        <v>2</v>
      </c>
      <c r="Z348" s="124">
        <v>2024</v>
      </c>
      <c r="AC348" s="46"/>
      <c r="AE348" s="157"/>
    </row>
    <row r="349" spans="1:31" ht="17.149999999999999" customHeight="1" x14ac:dyDescent="0.35">
      <c r="A349" s="56" t="str">
        <f t="shared" ref="A349:A355" si="42">V349&amp;" "&amp;Z349</f>
        <v>May 2024</v>
      </c>
      <c r="B349" s="45">
        <v>28930.13</v>
      </c>
      <c r="C349" s="46">
        <v>26936.36</v>
      </c>
      <c r="D349" s="46">
        <v>12920.3</v>
      </c>
      <c r="E349" s="47">
        <f t="shared" si="32"/>
        <v>14016.060000000001</v>
      </c>
      <c r="F349" s="45">
        <v>-3298.84</v>
      </c>
      <c r="G349" s="46">
        <v>-33.270000000000003</v>
      </c>
      <c r="H349" s="46">
        <v>668.36</v>
      </c>
      <c r="I349" s="48">
        <f t="shared" si="33"/>
        <v>55866.490000000005</v>
      </c>
      <c r="J349" s="49">
        <f t="shared" si="37"/>
        <v>40282.44000000001</v>
      </c>
      <c r="K349" s="45">
        <v>13372.4</v>
      </c>
      <c r="L349" s="46">
        <v>10867.48</v>
      </c>
      <c r="M349" s="46">
        <v>5897.3</v>
      </c>
      <c r="N349" s="50">
        <v>4933.5600000000004</v>
      </c>
      <c r="O349" s="46">
        <v>3296.9</v>
      </c>
      <c r="P349" s="46">
        <v>76.27</v>
      </c>
      <c r="Q349" s="46">
        <v>98.58</v>
      </c>
      <c r="R349" s="50">
        <v>0</v>
      </c>
      <c r="S349" s="45">
        <v>2524.64</v>
      </c>
      <c r="T349" s="167">
        <f t="shared" si="38"/>
        <v>41067.129999999997</v>
      </c>
      <c r="V349" s="124" t="s">
        <v>93</v>
      </c>
      <c r="W349" s="123">
        <f t="shared" si="35"/>
        <v>5</v>
      </c>
      <c r="X349" s="125" t="str">
        <f t="shared" si="41"/>
        <v>Quarter 2</v>
      </c>
      <c r="Y349" s="123" t="str" cm="1">
        <f t="array" ref="Y349">_xlfn.IFS(OR(W349=1,W349=2,W349=3),"1",(OR(W349=4,W349=5,W349=6)),"2",(OR(W349=7,W349=8,W349=9)),"3",(OR(W349=10,W349=11,W349=12)),"4")</f>
        <v>2</v>
      </c>
      <c r="Z349" s="124">
        <v>2024</v>
      </c>
      <c r="AC349" s="46"/>
      <c r="AE349" s="157"/>
    </row>
    <row r="350" spans="1:31" ht="17.149999999999999" customHeight="1" x14ac:dyDescent="0.35">
      <c r="A350" s="56" t="str">
        <f t="shared" si="42"/>
        <v>June 2024</v>
      </c>
      <c r="B350" s="45">
        <v>21337.599999999999</v>
      </c>
      <c r="C350" s="46">
        <v>26852.67</v>
      </c>
      <c r="D350" s="46">
        <v>13998.05</v>
      </c>
      <c r="E350" s="47">
        <f t="shared" si="32"/>
        <v>12854.619999999999</v>
      </c>
      <c r="F350" s="45">
        <v>-1347.17</v>
      </c>
      <c r="G350" s="46">
        <v>-33.270000000000003</v>
      </c>
      <c r="H350" s="46">
        <v>646.79999999999995</v>
      </c>
      <c r="I350" s="48">
        <f t="shared" si="33"/>
        <v>48190.27</v>
      </c>
      <c r="J350" s="49">
        <f t="shared" si="37"/>
        <v>33458.580000000009</v>
      </c>
      <c r="K350" s="45">
        <v>10665.8</v>
      </c>
      <c r="L350" s="46">
        <v>7854.32</v>
      </c>
      <c r="M350" s="46">
        <v>5556.04</v>
      </c>
      <c r="N350" s="50">
        <v>3740.27</v>
      </c>
      <c r="O350" s="46">
        <v>2784.44</v>
      </c>
      <c r="P350" s="46">
        <v>77.95</v>
      </c>
      <c r="Q350" s="46">
        <v>40.74</v>
      </c>
      <c r="R350" s="50">
        <v>0</v>
      </c>
      <c r="S350" s="45">
        <v>2339.98</v>
      </c>
      <c r="T350" s="167">
        <f t="shared" si="38"/>
        <v>33059.54</v>
      </c>
      <c r="U350" s="46"/>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c r="AE350" s="157"/>
    </row>
    <row r="351" spans="1:31" ht="17.149999999999999" customHeight="1" x14ac:dyDescent="0.35">
      <c r="A351" s="56" t="str">
        <f t="shared" si="42"/>
        <v>July 2024</v>
      </c>
      <c r="B351" s="45">
        <v>26341.73</v>
      </c>
      <c r="C351" s="46">
        <v>33069.35</v>
      </c>
      <c r="D351" s="46">
        <v>19617.73</v>
      </c>
      <c r="E351" s="47">
        <f t="shared" si="32"/>
        <v>13451.619999999999</v>
      </c>
      <c r="F351" s="45">
        <v>-5152.7299999999996</v>
      </c>
      <c r="G351" s="46">
        <v>-37.07</v>
      </c>
      <c r="H351" s="46">
        <v>668.36</v>
      </c>
      <c r="I351" s="48">
        <f t="shared" si="33"/>
        <v>59411.08</v>
      </c>
      <c r="J351" s="49">
        <f t="shared" si="37"/>
        <v>35271.910000000011</v>
      </c>
      <c r="K351" s="45">
        <v>12559.95</v>
      </c>
      <c r="L351" s="46">
        <v>6493.43</v>
      </c>
      <c r="M351" s="46">
        <v>5714.72</v>
      </c>
      <c r="N351" s="50">
        <v>3917.8</v>
      </c>
      <c r="O351" s="46">
        <v>3589.3</v>
      </c>
      <c r="P351" s="46">
        <v>96.55</v>
      </c>
      <c r="Q351" s="46">
        <v>14.06</v>
      </c>
      <c r="R351" s="50">
        <v>0</v>
      </c>
      <c r="S351" s="45">
        <v>2567.06</v>
      </c>
      <c r="T351" s="167">
        <f t="shared" si="38"/>
        <v>34952.870000000003</v>
      </c>
      <c r="U351" s="46"/>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c r="AE351" s="157"/>
    </row>
    <row r="352" spans="1:31" ht="17.149999999999999" customHeight="1" x14ac:dyDescent="0.35">
      <c r="A352" s="56" t="str">
        <f t="shared" si="42"/>
        <v>August 2024</v>
      </c>
      <c r="B352" s="45">
        <v>23819.72</v>
      </c>
      <c r="C352" s="46">
        <v>31053.59</v>
      </c>
      <c r="D352" s="46">
        <v>21531.66</v>
      </c>
      <c r="E352" s="47">
        <f t="shared" si="32"/>
        <v>9521.93</v>
      </c>
      <c r="F352" s="45">
        <v>-4322.3100000000004</v>
      </c>
      <c r="G352" s="46">
        <v>-37.07</v>
      </c>
      <c r="H352" s="46">
        <v>668.36</v>
      </c>
      <c r="I352" s="48">
        <f t="shared" si="33"/>
        <v>54873.31</v>
      </c>
      <c r="J352" s="49">
        <f t="shared" si="37"/>
        <v>29650.629999999994</v>
      </c>
      <c r="K352" s="45">
        <v>9750.92</v>
      </c>
      <c r="L352" s="46">
        <v>5938.84</v>
      </c>
      <c r="M352" s="46">
        <v>5583.86</v>
      </c>
      <c r="N352" s="50">
        <v>4062.81</v>
      </c>
      <c r="O352" s="46">
        <v>2546.85</v>
      </c>
      <c r="P352" s="46">
        <v>93.67</v>
      </c>
      <c r="Q352" s="46">
        <v>31.65</v>
      </c>
      <c r="R352" s="50">
        <v>0</v>
      </c>
      <c r="S352" s="45">
        <v>2233.86</v>
      </c>
      <c r="T352" s="167">
        <f t="shared" si="38"/>
        <v>30242.46</v>
      </c>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c r="AE352" s="157"/>
    </row>
    <row r="353" spans="1:31" ht="17.149999999999999" customHeight="1" x14ac:dyDescent="0.35">
      <c r="A353" s="56" t="str">
        <f t="shared" ref="A353" si="46">V353&amp;" "&amp;Z353</f>
        <v>September 2024</v>
      </c>
      <c r="B353" s="45">
        <v>25174.71</v>
      </c>
      <c r="C353" s="46">
        <v>21523.38</v>
      </c>
      <c r="D353" s="46">
        <v>8997.42</v>
      </c>
      <c r="E353" s="47">
        <f t="shared" si="32"/>
        <v>12525.960000000001</v>
      </c>
      <c r="F353" s="45">
        <v>805.65</v>
      </c>
      <c r="G353" s="46">
        <v>-37.07</v>
      </c>
      <c r="H353" s="46">
        <v>646.79999999999995</v>
      </c>
      <c r="I353" s="48">
        <f t="shared" si="33"/>
        <v>46698.09</v>
      </c>
      <c r="J353" s="49">
        <f t="shared" si="37"/>
        <v>39116.050000000003</v>
      </c>
      <c r="K353" s="45">
        <v>13409.44</v>
      </c>
      <c r="L353" s="46">
        <v>9705.94</v>
      </c>
      <c r="M353" s="46">
        <v>5599.95</v>
      </c>
      <c r="N353" s="50">
        <v>4137.68</v>
      </c>
      <c r="O353" s="46">
        <v>3123.06</v>
      </c>
      <c r="P353" s="46">
        <v>29.81</v>
      </c>
      <c r="Q353" s="46">
        <v>99.1</v>
      </c>
      <c r="R353" s="50">
        <v>0</v>
      </c>
      <c r="S353" s="45">
        <v>2665.53</v>
      </c>
      <c r="T353" s="167">
        <f t="shared" si="38"/>
        <v>38770.509999999995</v>
      </c>
      <c r="V353" s="124" t="s">
        <v>97</v>
      </c>
      <c r="W353" s="123">
        <f t="shared" si="35"/>
        <v>9</v>
      </c>
      <c r="X353" s="125" t="str">
        <f t="shared" si="45"/>
        <v>Quarter 3</v>
      </c>
      <c r="Y353" s="123" t="str" cm="1">
        <f t="array" ref="Y353">_xlfn.IFS(OR(W353=1,W353=2,W353=3),"1",(OR(W353=4,W353=5,W353=6)),"2",(OR(W353=7,W353=8,W353=9)),"3",(OR(W353=10,W353=11,W353=12)),"4")</f>
        <v>3</v>
      </c>
      <c r="Z353" s="124">
        <v>2024</v>
      </c>
      <c r="AE353" s="157"/>
    </row>
    <row r="354" spans="1:31" ht="17.149999999999999" customHeight="1" x14ac:dyDescent="0.35">
      <c r="A354" s="56" t="str">
        <f t="shared" si="42"/>
        <v>October 2024</v>
      </c>
      <c r="B354" s="45">
        <v>30389.31</v>
      </c>
      <c r="C354" s="46">
        <v>34499.46</v>
      </c>
      <c r="D354" s="46">
        <v>6770.36</v>
      </c>
      <c r="E354" s="47">
        <f t="shared" si="32"/>
        <v>27729.1</v>
      </c>
      <c r="F354" s="45">
        <v>-3591.95</v>
      </c>
      <c r="G354" s="46">
        <v>-30.64</v>
      </c>
      <c r="H354" s="46">
        <v>668.36</v>
      </c>
      <c r="I354" s="48">
        <f t="shared" si="33"/>
        <v>64888.770000000004</v>
      </c>
      <c r="J354" s="49">
        <f t="shared" si="37"/>
        <v>55164.180000000008</v>
      </c>
      <c r="K354" s="45">
        <v>16281.81</v>
      </c>
      <c r="L354" s="46">
        <v>18911.330000000002</v>
      </c>
      <c r="M354" s="46">
        <v>6707.06</v>
      </c>
      <c r="N354" s="50">
        <v>7330.04</v>
      </c>
      <c r="O354" s="46">
        <v>3378.78</v>
      </c>
      <c r="P354" s="46">
        <v>69.39</v>
      </c>
      <c r="Q354" s="46">
        <v>82.99</v>
      </c>
      <c r="R354" s="50">
        <v>0</v>
      </c>
      <c r="S354" s="45">
        <v>2723.66</v>
      </c>
      <c r="T354" s="167">
        <f t="shared" si="38"/>
        <v>55485.06</v>
      </c>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c r="AE354" s="157"/>
    </row>
    <row r="355" spans="1:31" x14ac:dyDescent="0.35">
      <c r="A355" s="133" t="str">
        <f t="shared" si="42"/>
        <v>November 2024</v>
      </c>
      <c r="B355" s="45">
        <v>29303.18</v>
      </c>
      <c r="C355" s="46">
        <v>49089.19</v>
      </c>
      <c r="D355" s="46">
        <v>5513.92</v>
      </c>
      <c r="E355" s="47">
        <f t="shared" si="32"/>
        <v>43575.270000000004</v>
      </c>
      <c r="F355" s="45">
        <v>7507.77</v>
      </c>
      <c r="G355" s="46">
        <v>-30.64</v>
      </c>
      <c r="H355" s="46">
        <v>646.79999999999995</v>
      </c>
      <c r="I355" s="48">
        <f t="shared" si="33"/>
        <v>78392.37</v>
      </c>
      <c r="J355" s="49">
        <f t="shared" si="37"/>
        <v>81002.38</v>
      </c>
      <c r="K355" s="45">
        <v>21834.59</v>
      </c>
      <c r="L355" s="46">
        <v>30541.3</v>
      </c>
      <c r="M355" s="46">
        <v>7658.83</v>
      </c>
      <c r="N355" s="50">
        <v>10868.01</v>
      </c>
      <c r="O355" s="46">
        <v>3477.93</v>
      </c>
      <c r="P355" s="46">
        <v>70.05</v>
      </c>
      <c r="Q355" s="46">
        <v>197.13</v>
      </c>
      <c r="R355" s="50">
        <v>0</v>
      </c>
      <c r="S355" s="45">
        <v>3783.77</v>
      </c>
      <c r="T355" s="167">
        <f t="shared" si="38"/>
        <v>78431.61</v>
      </c>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c r="AE355" s="157"/>
    </row>
    <row r="356" spans="1:31" x14ac:dyDescent="0.35">
      <c r="A356" s="133" t="str">
        <f t="shared" ref="A356:A361" si="49">V356&amp;" "&amp;Z356</f>
        <v>December 2024</v>
      </c>
      <c r="B356" s="45">
        <v>31920.5</v>
      </c>
      <c r="C356" s="46">
        <v>54598.55</v>
      </c>
      <c r="D356" s="46">
        <v>5458.68</v>
      </c>
      <c r="E356" s="47">
        <f t="shared" si="32"/>
        <v>49139.87</v>
      </c>
      <c r="F356" s="45">
        <v>766.99</v>
      </c>
      <c r="G356" s="46">
        <v>-30.64</v>
      </c>
      <c r="H356" s="46">
        <v>668.36</v>
      </c>
      <c r="I356" s="48">
        <f t="shared" si="33"/>
        <v>86519.05</v>
      </c>
      <c r="J356" s="49">
        <f t="shared" si="37"/>
        <v>82465.08</v>
      </c>
      <c r="K356" s="45">
        <v>17799.12</v>
      </c>
      <c r="L356" s="46">
        <v>37615.660000000003</v>
      </c>
      <c r="M356" s="46">
        <v>8312.6</v>
      </c>
      <c r="N356" s="50">
        <v>12249.51</v>
      </c>
      <c r="O356" s="46">
        <v>3808.61</v>
      </c>
      <c r="P356" s="46">
        <v>89.14</v>
      </c>
      <c r="Q356" s="46">
        <v>322.83</v>
      </c>
      <c r="R356" s="50">
        <v>0</v>
      </c>
      <c r="S356" s="45">
        <v>3797.47</v>
      </c>
      <c r="T356" s="167">
        <f t="shared" si="38"/>
        <v>83994.94</v>
      </c>
      <c r="V356" s="124" t="s">
        <v>100</v>
      </c>
      <c r="W356" s="123">
        <f t="shared" si="35"/>
        <v>12</v>
      </c>
      <c r="X356" s="125" t="str">
        <f t="shared" ref="X356" si="50">"Quarter "&amp;Y356</f>
        <v>Quarter 4</v>
      </c>
      <c r="Y356" s="123" t="str" cm="1">
        <f t="array" ref="Y356">_xlfn.IFS(OR(W356=1,W356=2,W356=3),"1",(OR(W356=4,W356=5,W356=6)),"2",(OR(W356=7,W356=8,W356=9)),"3",(OR(W356=10,W356=11,W356=12)),"4")</f>
        <v>4</v>
      </c>
      <c r="Z356" s="124">
        <v>2024</v>
      </c>
      <c r="AE356" s="157"/>
    </row>
    <row r="357" spans="1:31" x14ac:dyDescent="0.35">
      <c r="A357" s="133" t="str">
        <f t="shared" si="49"/>
        <v>January 2025</v>
      </c>
      <c r="B357" s="156">
        <v>31351.42</v>
      </c>
      <c r="C357" s="157">
        <v>63404.62</v>
      </c>
      <c r="D357" s="157">
        <v>5856.11</v>
      </c>
      <c r="E357" s="47">
        <f t="shared" si="32"/>
        <v>57548.51</v>
      </c>
      <c r="F357" s="156">
        <v>13586.44</v>
      </c>
      <c r="G357" s="157">
        <v>-30.06</v>
      </c>
      <c r="H357" s="157">
        <v>668.36</v>
      </c>
      <c r="I357" s="48">
        <f t="shared" si="33"/>
        <v>94756.040000000008</v>
      </c>
      <c r="J357" s="49">
        <f t="shared" si="37"/>
        <v>103124.67000000001</v>
      </c>
      <c r="K357" s="156">
        <v>24470.66</v>
      </c>
      <c r="L357" s="157">
        <v>45236.82</v>
      </c>
      <c r="M357" s="157">
        <v>10971.16</v>
      </c>
      <c r="N357" s="161">
        <v>12785.18</v>
      </c>
      <c r="O357" s="157">
        <v>3586.24</v>
      </c>
      <c r="P357" s="157">
        <v>110.34</v>
      </c>
      <c r="Q357" s="157">
        <v>309.58999999999997</v>
      </c>
      <c r="R357" s="161">
        <v>0</v>
      </c>
      <c r="S357" s="156">
        <v>4254.76</v>
      </c>
      <c r="T357" s="167">
        <f t="shared" si="38"/>
        <v>101724.75</v>
      </c>
      <c r="V357" s="124" t="s">
        <v>89</v>
      </c>
      <c r="W357" s="123">
        <f t="shared" si="35"/>
        <v>1</v>
      </c>
      <c r="X357" s="125" t="str">
        <f t="shared" ref="X357" si="51">"Quarter "&amp;Y357</f>
        <v>Quarter 1</v>
      </c>
      <c r="Y357" s="123" t="str" cm="1">
        <f t="array" ref="Y357">_xlfn.IFS(OR(W357=1,W357=2,W357=3),"1",(OR(W357=4,W357=5,W357=6)),"2",(OR(W357=7,W357=8,W357=9)),"3",(OR(W357=10,W357=11,W357=12)),"4")</f>
        <v>1</v>
      </c>
      <c r="Z357" s="124">
        <v>2025</v>
      </c>
      <c r="AE357" s="157"/>
    </row>
    <row r="358" spans="1:31" x14ac:dyDescent="0.35">
      <c r="A358" s="133" t="str">
        <f t="shared" si="49"/>
        <v>February  2025</v>
      </c>
      <c r="B358" s="156">
        <v>27749.13</v>
      </c>
      <c r="C358" s="157">
        <v>56363.9</v>
      </c>
      <c r="D358" s="157">
        <v>4465.54</v>
      </c>
      <c r="E358" s="47">
        <f t="shared" si="32"/>
        <v>51898.36</v>
      </c>
      <c r="F358" s="156">
        <v>2041.54</v>
      </c>
      <c r="G358" s="157">
        <v>-30.06</v>
      </c>
      <c r="H358" s="157">
        <v>603.67999999999995</v>
      </c>
      <c r="I358" s="48">
        <f t="shared" si="33"/>
        <v>84113.03</v>
      </c>
      <c r="J358" s="49">
        <f t="shared" si="37"/>
        <v>82262.649999999994</v>
      </c>
      <c r="K358" s="156">
        <v>19248.169999999998</v>
      </c>
      <c r="L358" s="157">
        <v>36518.400000000001</v>
      </c>
      <c r="M358" s="157">
        <v>8382.27</v>
      </c>
      <c r="N358" s="161">
        <v>11397.68</v>
      </c>
      <c r="O358" s="157">
        <v>3041.35</v>
      </c>
      <c r="P358" s="157">
        <v>109.76</v>
      </c>
      <c r="Q358" s="157">
        <v>364.38</v>
      </c>
      <c r="R358" s="161">
        <v>0</v>
      </c>
      <c r="S358" s="156">
        <v>3441.52</v>
      </c>
      <c r="T358" s="167">
        <f t="shared" si="38"/>
        <v>82503.53</v>
      </c>
      <c r="V358" s="124" t="s">
        <v>431</v>
      </c>
      <c r="W358" s="123">
        <f t="shared" si="35"/>
        <v>2</v>
      </c>
      <c r="X358" s="125" t="str">
        <f t="shared" ref="X358" si="52">"Quarter "&amp;Y358</f>
        <v>Quarter 1</v>
      </c>
      <c r="Y358" s="123" t="str" cm="1">
        <f t="array" ref="Y358">_xlfn.IFS(OR(W358=1,W358=2,W358=3),"1",(OR(W358=4,W358=5,W358=6)),"2",(OR(W358=7,W358=8,W358=9)),"3",(OR(W358=10,W358=11,W358=12)),"4")</f>
        <v>1</v>
      </c>
      <c r="Z358" s="124">
        <v>2025</v>
      </c>
      <c r="AE358" s="157"/>
    </row>
    <row r="359" spans="1:31" x14ac:dyDescent="0.35">
      <c r="A359" s="133" t="str">
        <f t="shared" si="49"/>
        <v>March 2025</v>
      </c>
      <c r="B359" s="156">
        <v>30807.81</v>
      </c>
      <c r="C359" s="157">
        <v>51658.37</v>
      </c>
      <c r="D359" s="157">
        <v>5722.54</v>
      </c>
      <c r="E359" s="47">
        <f t="shared" si="32"/>
        <v>45935.83</v>
      </c>
      <c r="F359" s="156">
        <v>-5755.7</v>
      </c>
      <c r="G359" s="157">
        <v>-30.06</v>
      </c>
      <c r="H359" s="157">
        <v>668.36</v>
      </c>
      <c r="I359" s="48">
        <f t="shared" si="33"/>
        <v>82466.180000000008</v>
      </c>
      <c r="J359" s="49">
        <f t="shared" si="37"/>
        <v>71626.24000000002</v>
      </c>
      <c r="K359" s="156">
        <v>18576.560000000001</v>
      </c>
      <c r="L359" s="157">
        <v>29197.57</v>
      </c>
      <c r="M359" s="157">
        <v>7252.57</v>
      </c>
      <c r="N359" s="161">
        <v>10018.959999999999</v>
      </c>
      <c r="O359" s="157">
        <v>3291.22</v>
      </c>
      <c r="P359" s="157">
        <v>78.599999999999994</v>
      </c>
      <c r="Q359" s="157">
        <v>325.69</v>
      </c>
      <c r="R359" s="161">
        <v>0</v>
      </c>
      <c r="S359" s="156">
        <v>3039.12</v>
      </c>
      <c r="T359" s="167">
        <f t="shared" si="38"/>
        <v>71780.290000000008</v>
      </c>
      <c r="V359" s="124" t="s">
        <v>91</v>
      </c>
      <c r="W359" s="123">
        <f t="shared" si="35"/>
        <v>3</v>
      </c>
      <c r="X359" s="125" t="str">
        <f t="shared" ref="X359" si="53">"Quarter "&amp;Y359</f>
        <v>Quarter 1</v>
      </c>
      <c r="Y359" s="123" t="str" cm="1">
        <f t="array" ref="Y359">_xlfn.IFS(OR(W359=1,W359=2,W359=3),"1",(OR(W359=4,W359=5,W359=6)),"2",(OR(W359=7,W359=8,W359=9)),"3",(OR(W359=10,W359=11,W359=12)),"4")</f>
        <v>1</v>
      </c>
      <c r="Z359" s="124">
        <v>2025</v>
      </c>
      <c r="AE359" s="157"/>
    </row>
    <row r="360" spans="1:31" s="133" customFormat="1" x14ac:dyDescent="0.35">
      <c r="A360" s="133" t="str">
        <f t="shared" si="49"/>
        <v>April 2025</v>
      </c>
      <c r="B360" s="156">
        <v>29302.81</v>
      </c>
      <c r="C360" s="157">
        <v>31347.69</v>
      </c>
      <c r="D360" s="157">
        <v>12120.68</v>
      </c>
      <c r="E360" s="47">
        <f t="shared" si="32"/>
        <v>19227.009999999998</v>
      </c>
      <c r="F360" s="156">
        <v>510.15</v>
      </c>
      <c r="G360" s="157">
        <v>-30.06</v>
      </c>
      <c r="H360" s="157">
        <v>646.79999999999995</v>
      </c>
      <c r="I360" s="48">
        <f t="shared" si="33"/>
        <v>60650.5</v>
      </c>
      <c r="J360" s="49">
        <f t="shared" si="37"/>
        <v>49656.710000000006</v>
      </c>
      <c r="K360" s="156">
        <v>14138.9</v>
      </c>
      <c r="L360" s="157">
        <v>16145.18</v>
      </c>
      <c r="M360" s="157">
        <v>6838.12</v>
      </c>
      <c r="N360" s="161">
        <v>7588.71</v>
      </c>
      <c r="O360" s="157">
        <v>3225.87</v>
      </c>
      <c r="P360" s="157">
        <v>59.88</v>
      </c>
      <c r="Q360" s="157">
        <v>124.94</v>
      </c>
      <c r="R360" s="161">
        <v>0</v>
      </c>
      <c r="S360" s="156">
        <v>3825.55</v>
      </c>
      <c r="T360" s="167">
        <f t="shared" si="38"/>
        <v>51947.150000000009</v>
      </c>
      <c r="V360" s="124" t="s">
        <v>92</v>
      </c>
      <c r="W360" s="123">
        <f t="shared" si="35"/>
        <v>4</v>
      </c>
      <c r="X360" s="125" t="str">
        <f t="shared" ref="X360" si="54">"Quarter "&amp;Y360</f>
        <v>Quarter 2</v>
      </c>
      <c r="Y360" s="123" t="str" cm="1">
        <f t="array" ref="Y360">_xlfn.IFS(OR(W360=1,W360=2,W360=3),"1",(OR(W360=4,W360=5,W360=6)),"2",(OR(W360=7,W360=8,W360=9)),"3",(OR(W360=10,W360=11,W360=12)),"4")</f>
        <v>2</v>
      </c>
      <c r="Z360" s="124">
        <v>2025</v>
      </c>
      <c r="AE360" s="157"/>
    </row>
    <row r="361" spans="1:31" s="133" customFormat="1" x14ac:dyDescent="0.35">
      <c r="A361" s="133" t="str">
        <f t="shared" si="49"/>
        <v>[provisional] May 2025</v>
      </c>
      <c r="B361" s="156">
        <v>28601.45</v>
      </c>
      <c r="C361" s="157">
        <v>23123.85</v>
      </c>
      <c r="D361" s="157">
        <v>15218.45</v>
      </c>
      <c r="E361" s="47">
        <f t="shared" si="32"/>
        <v>7905.3999999999978</v>
      </c>
      <c r="F361" s="156">
        <v>-41.49</v>
      </c>
      <c r="G361" s="157">
        <v>-30.06</v>
      </c>
      <c r="H361" s="157">
        <v>668.36</v>
      </c>
      <c r="I361" s="48">
        <f t="shared" si="33"/>
        <v>51725.3</v>
      </c>
      <c r="J361" s="49">
        <f t="shared" si="37"/>
        <v>37103.660000000011</v>
      </c>
      <c r="K361" s="156">
        <v>10001.94</v>
      </c>
      <c r="L361" s="157">
        <v>9330.2999999999993</v>
      </c>
      <c r="M361" s="157">
        <v>5972.6</v>
      </c>
      <c r="N361" s="161">
        <v>5171.57</v>
      </c>
      <c r="O361" s="157">
        <v>3234.75</v>
      </c>
      <c r="P361" s="157">
        <v>45.43</v>
      </c>
      <c r="Q361" s="157">
        <v>66.31</v>
      </c>
      <c r="R361" s="161">
        <v>0</v>
      </c>
      <c r="S361" s="156">
        <v>2974.83</v>
      </c>
      <c r="T361" s="167">
        <f t="shared" si="38"/>
        <v>36797.729999999996</v>
      </c>
      <c r="V361" s="124" t="s">
        <v>437</v>
      </c>
      <c r="W361" s="123">
        <v>5</v>
      </c>
      <c r="X361" s="125" t="str">
        <f t="shared" ref="X361" si="55">"Quarter "&amp;Y361</f>
        <v>Quarter 2</v>
      </c>
      <c r="Y361" s="123" t="str" cm="1">
        <f t="array" ref="Y361">_xlfn.IFS(OR(W361=1,W361=2,W361=3),"1",(OR(W361=4,W361=5,W361=6)),"2",(OR(W361=7,W361=8,W361=9)),"3",(OR(W361=10,W361=11,W361=12)),"4")</f>
        <v>2</v>
      </c>
      <c r="Z361" s="124">
        <v>2025</v>
      </c>
      <c r="AE361" s="157"/>
    </row>
    <row r="362" spans="1:31" x14ac:dyDescent="0.35">
      <c r="B362" s="46"/>
      <c r="C362" s="46"/>
      <c r="D362" s="46"/>
      <c r="E362" s="46"/>
      <c r="F362" s="46"/>
      <c r="G362" s="46"/>
      <c r="H362" s="46"/>
      <c r="I362" s="46"/>
      <c r="J362" s="46"/>
      <c r="K362" s="46"/>
      <c r="L362" s="46"/>
      <c r="M362" s="46"/>
      <c r="N362" s="46"/>
      <c r="O362" s="46"/>
      <c r="P362" s="46"/>
      <c r="Q362" s="46"/>
      <c r="R362" s="46"/>
      <c r="S362" s="46"/>
      <c r="T362" s="46"/>
    </row>
    <row r="363" spans="1:31" x14ac:dyDescent="0.35">
      <c r="B363" s="46"/>
      <c r="C363" s="46"/>
      <c r="D363" s="46"/>
      <c r="E363" s="46"/>
      <c r="F363" s="46"/>
      <c r="G363" s="46"/>
      <c r="H363" s="46"/>
      <c r="I363" s="46"/>
      <c r="J363" s="46"/>
      <c r="K363" s="46"/>
      <c r="L363" s="46"/>
      <c r="M363" s="46"/>
      <c r="N363" s="46"/>
      <c r="O363" s="46"/>
      <c r="P363" s="46"/>
      <c r="Q363" s="46"/>
      <c r="R363" s="46"/>
      <c r="S363" s="46"/>
      <c r="T363"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C1" zoomScaleNormal="100" workbookViewId="0">
      <selection activeCell="W8" sqref="W8"/>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5</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349</v>
      </c>
      <c r="W18" s="56" t="str">
        <f t="shared" ref="W18:AF19" si="4">$U$18&amp;W$11&amp;$V18</f>
        <v>'Calculation_GWh'!A349</v>
      </c>
      <c r="X18" s="56" t="str">
        <f t="shared" si="4"/>
        <v>'Calculation_GWh'!B349</v>
      </c>
      <c r="Y18" s="56" t="str">
        <f t="shared" si="4"/>
        <v>'Calculation_GWh'!C349</v>
      </c>
      <c r="Z18" s="56" t="str">
        <f t="shared" si="4"/>
        <v>'Calculation_GWh'!D349</v>
      </c>
      <c r="AA18" s="56" t="str">
        <f t="shared" si="4"/>
        <v>'Calculation_GWh'!E349</v>
      </c>
      <c r="AB18" s="56" t="str">
        <f t="shared" si="4"/>
        <v>'Calculation_GWh'!F349</v>
      </c>
      <c r="AC18" s="56" t="str">
        <f t="shared" si="4"/>
        <v>'Calculation_GWh'!G349</v>
      </c>
      <c r="AD18" s="56" t="str">
        <f t="shared" si="4"/>
        <v>'Calculation_GWh'!H349</v>
      </c>
      <c r="AE18" s="56" t="str">
        <f t="shared" si="4"/>
        <v>'Calculation_GWh'!I349</v>
      </c>
      <c r="AF18" s="56" t="str">
        <f t="shared" si="4"/>
        <v>'Calculation_GWh'!J349</v>
      </c>
      <c r="AG18" s="56" t="str">
        <f t="shared" ref="AG18:AQ19" si="5">$U$18&amp;AG$11&amp;$V18</f>
        <v>'Calculation_GWh'!K349</v>
      </c>
      <c r="AH18" s="56" t="str">
        <f t="shared" si="5"/>
        <v>'Calculation_GWh'!L349</v>
      </c>
      <c r="AI18" s="56" t="str">
        <f t="shared" si="5"/>
        <v>'Calculation_GWh'!M349</v>
      </c>
      <c r="AJ18" s="56" t="str">
        <f t="shared" si="5"/>
        <v>'Calculation_GWh'!N349</v>
      </c>
      <c r="AK18" s="56" t="str">
        <f t="shared" si="5"/>
        <v>'Calculation_GWh'!O349</v>
      </c>
      <c r="AL18" s="56" t="str">
        <f t="shared" si="5"/>
        <v>'Calculation_GWh'!P349</v>
      </c>
      <c r="AM18" s="56" t="str">
        <f t="shared" si="5"/>
        <v>'Calculation_GWh'!Q349</v>
      </c>
      <c r="AN18" s="56" t="str">
        <f t="shared" si="5"/>
        <v>'Calculation_GWh'!R349</v>
      </c>
      <c r="AO18" s="56" t="str">
        <f t="shared" si="5"/>
        <v>'Calculation_GWh'!S349</v>
      </c>
      <c r="AP18" s="56" t="str">
        <f t="shared" si="5"/>
        <v>'Calculation_GWh'!T349</v>
      </c>
      <c r="AQ18" s="56" t="str">
        <f t="shared" si="5"/>
        <v>'Calculation_GWh'!U349</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361</v>
      </c>
      <c r="W19" s="56" t="str">
        <f t="shared" si="4"/>
        <v>'Calculation_GWh'!A361</v>
      </c>
      <c r="X19" s="56" t="str">
        <f t="shared" si="4"/>
        <v>'Calculation_GWh'!B361</v>
      </c>
      <c r="Y19" s="56" t="str">
        <f t="shared" si="4"/>
        <v>'Calculation_GWh'!C361</v>
      </c>
      <c r="Z19" s="56" t="str">
        <f t="shared" si="4"/>
        <v>'Calculation_GWh'!D361</v>
      </c>
      <c r="AA19" s="56" t="str">
        <f t="shared" si="4"/>
        <v>'Calculation_GWh'!E361</v>
      </c>
      <c r="AB19" s="56" t="str">
        <f t="shared" si="4"/>
        <v>'Calculation_GWh'!F361</v>
      </c>
      <c r="AC19" s="56" t="str">
        <f t="shared" si="4"/>
        <v>'Calculation_GWh'!G361</v>
      </c>
      <c r="AD19" s="56" t="str">
        <f t="shared" si="4"/>
        <v>'Calculation_GWh'!H361</v>
      </c>
      <c r="AE19" s="56" t="str">
        <f t="shared" si="4"/>
        <v>'Calculation_GWh'!I361</v>
      </c>
      <c r="AF19" s="56" t="str">
        <f t="shared" si="4"/>
        <v>'Calculation_GWh'!J361</v>
      </c>
      <c r="AG19" s="56" t="str">
        <f t="shared" si="5"/>
        <v>'Calculation_GWh'!K361</v>
      </c>
      <c r="AH19" s="56" t="str">
        <f t="shared" si="5"/>
        <v>'Calculation_GWh'!L361</v>
      </c>
      <c r="AI19" s="56" t="str">
        <f t="shared" si="5"/>
        <v>'Calculation_GWh'!M361</v>
      </c>
      <c r="AJ19" s="56" t="str">
        <f t="shared" si="5"/>
        <v>'Calculation_GWh'!N361</v>
      </c>
      <c r="AK19" s="56" t="str">
        <f t="shared" si="5"/>
        <v>'Calculation_GWh'!O361</v>
      </c>
      <c r="AL19" s="56" t="str">
        <f t="shared" si="5"/>
        <v>'Calculation_GWh'!P361</v>
      </c>
      <c r="AM19" s="56" t="str">
        <f t="shared" si="5"/>
        <v>'Calculation_GWh'!Q361</v>
      </c>
      <c r="AN19" s="56" t="str">
        <f t="shared" si="5"/>
        <v>'Calculation_GWh'!R361</v>
      </c>
      <c r="AO19" s="56" t="str">
        <f t="shared" si="5"/>
        <v>'Calculation_GWh'!S361</v>
      </c>
      <c r="AP19" s="56" t="str">
        <f t="shared" si="5"/>
        <v>'Calculation_GWh'!T361</v>
      </c>
      <c r="AQ19" s="56" t="str">
        <f t="shared" si="5"/>
        <v>'Calculation_GWh'!U361</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347</v>
      </c>
      <c r="W21" s="56" t="str">
        <f>$U$21&amp;W$11&amp;$V21</f>
        <v>'Month (GWh)'!A347</v>
      </c>
      <c r="X21" s="56" t="str">
        <f t="shared" ref="X21:AQ23" si="6">$U$21&amp;X$11&amp;$V21</f>
        <v>'Month (GWh)'!B347</v>
      </c>
      <c r="Y21" s="56" t="str">
        <f t="shared" si="6"/>
        <v>'Month (GWh)'!C347</v>
      </c>
      <c r="Z21" s="56" t="str">
        <f t="shared" si="6"/>
        <v>'Month (GWh)'!D347</v>
      </c>
      <c r="AA21" s="56" t="str">
        <f t="shared" si="6"/>
        <v>'Month (GWh)'!E347</v>
      </c>
      <c r="AB21" s="56" t="str">
        <f t="shared" si="6"/>
        <v>'Month (GWh)'!F347</v>
      </c>
      <c r="AC21" s="56" t="str">
        <f t="shared" si="6"/>
        <v>'Month (GWh)'!G347</v>
      </c>
      <c r="AD21" s="56" t="str">
        <f t="shared" si="6"/>
        <v>'Month (GWh)'!H347</v>
      </c>
      <c r="AE21" s="56" t="str">
        <f t="shared" si="6"/>
        <v>'Month (GWh)'!I347</v>
      </c>
      <c r="AF21" s="56" t="str">
        <f t="shared" si="6"/>
        <v>'Month (GWh)'!J347</v>
      </c>
      <c r="AG21" s="56" t="str">
        <f t="shared" si="6"/>
        <v>'Month (GWh)'!K347</v>
      </c>
      <c r="AH21" s="56" t="str">
        <f t="shared" si="6"/>
        <v>'Month (GWh)'!L347</v>
      </c>
      <c r="AI21" s="56" t="str">
        <f t="shared" si="6"/>
        <v>'Month (GWh)'!M347</v>
      </c>
      <c r="AJ21" s="56" t="str">
        <f t="shared" si="6"/>
        <v>'Month (GWh)'!N347</v>
      </c>
      <c r="AK21" s="56" t="str">
        <f t="shared" si="6"/>
        <v>'Month (GWh)'!O347</v>
      </c>
      <c r="AL21" s="56" t="str">
        <f t="shared" si="6"/>
        <v>'Month (GWh)'!P347</v>
      </c>
      <c r="AM21" s="56" t="str">
        <f t="shared" si="6"/>
        <v>'Month (GWh)'!Q347</v>
      </c>
      <c r="AN21" s="56" t="str">
        <f t="shared" si="6"/>
        <v>'Month (GWh)'!R347</v>
      </c>
      <c r="AO21" s="56" t="str">
        <f t="shared" si="6"/>
        <v>'Month (GWh)'!S347</v>
      </c>
      <c r="AP21" s="56" t="str">
        <f t="shared" si="6"/>
        <v>'Month (GWh)'!T347</v>
      </c>
      <c r="AQ21" s="56" t="str">
        <f t="shared" si="6"/>
        <v>'Month (GWh)'!U347</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348</v>
      </c>
      <c r="W22" s="56" t="str">
        <f t="shared" ref="W22:AL23" si="7">$U$21&amp;W$11&amp;$V22</f>
        <v>'Month (GWh)'!A348</v>
      </c>
      <c r="X22" s="56" t="str">
        <f t="shared" si="7"/>
        <v>'Month (GWh)'!B348</v>
      </c>
      <c r="Y22" s="56" t="str">
        <f t="shared" si="7"/>
        <v>'Month (GWh)'!C348</v>
      </c>
      <c r="Z22" s="56" t="str">
        <f t="shared" si="7"/>
        <v>'Month (GWh)'!D348</v>
      </c>
      <c r="AA22" s="56" t="str">
        <f t="shared" si="7"/>
        <v>'Month (GWh)'!E348</v>
      </c>
      <c r="AB22" s="56" t="str">
        <f t="shared" si="7"/>
        <v>'Month (GWh)'!F348</v>
      </c>
      <c r="AC22" s="56" t="str">
        <f t="shared" si="7"/>
        <v>'Month (GWh)'!G348</v>
      </c>
      <c r="AD22" s="56" t="str">
        <f t="shared" si="7"/>
        <v>'Month (GWh)'!H348</v>
      </c>
      <c r="AE22" s="56" t="str">
        <f t="shared" si="7"/>
        <v>'Month (GWh)'!I348</v>
      </c>
      <c r="AF22" s="56" t="str">
        <f t="shared" si="7"/>
        <v>'Month (GWh)'!J348</v>
      </c>
      <c r="AG22" s="56" t="str">
        <f t="shared" si="7"/>
        <v>'Month (GWh)'!K348</v>
      </c>
      <c r="AH22" s="56" t="str">
        <f t="shared" si="7"/>
        <v>'Month (GWh)'!L348</v>
      </c>
      <c r="AI22" s="56" t="str">
        <f t="shared" si="7"/>
        <v>'Month (GWh)'!M348</v>
      </c>
      <c r="AJ22" s="56" t="str">
        <f t="shared" si="7"/>
        <v>'Month (GWh)'!N348</v>
      </c>
      <c r="AK22" s="56" t="str">
        <f t="shared" si="7"/>
        <v>'Month (GWh)'!O348</v>
      </c>
      <c r="AL22" s="56" t="str">
        <f t="shared" si="7"/>
        <v>'Month (GWh)'!P348</v>
      </c>
      <c r="AM22" s="56" t="str">
        <f t="shared" si="6"/>
        <v>'Month (GWh)'!Q348</v>
      </c>
      <c r="AN22" s="56" t="str">
        <f t="shared" si="6"/>
        <v>'Month (GWh)'!R348</v>
      </c>
      <c r="AO22" s="56" t="str">
        <f t="shared" si="6"/>
        <v>'Month (GWh)'!S348</v>
      </c>
      <c r="AP22" s="56" t="str">
        <f t="shared" si="6"/>
        <v>'Month (GWh)'!T348</v>
      </c>
      <c r="AQ22" s="56" t="str">
        <f t="shared" si="6"/>
        <v>'Month (GWh)'!U348</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349</v>
      </c>
      <c r="W23" s="56" t="str">
        <f t="shared" si="7"/>
        <v>'Month (GWh)'!A349</v>
      </c>
      <c r="X23" s="56" t="str">
        <f t="shared" si="6"/>
        <v>'Month (GWh)'!B349</v>
      </c>
      <c r="Y23" s="56" t="str">
        <f t="shared" si="6"/>
        <v>'Month (GWh)'!C349</v>
      </c>
      <c r="Z23" s="56" t="str">
        <f t="shared" si="6"/>
        <v>'Month (GWh)'!D349</v>
      </c>
      <c r="AA23" s="56" t="str">
        <f t="shared" si="6"/>
        <v>'Month (GWh)'!E349</v>
      </c>
      <c r="AB23" s="56" t="str">
        <f t="shared" si="6"/>
        <v>'Month (GWh)'!F349</v>
      </c>
      <c r="AC23" s="56" t="str">
        <f t="shared" si="6"/>
        <v>'Month (GWh)'!G349</v>
      </c>
      <c r="AD23" s="56" t="str">
        <f t="shared" si="6"/>
        <v>'Month (GWh)'!H349</v>
      </c>
      <c r="AE23" s="56" t="str">
        <f t="shared" si="6"/>
        <v>'Month (GWh)'!I349</v>
      </c>
      <c r="AF23" s="56" t="str">
        <f t="shared" si="6"/>
        <v>'Month (GWh)'!J349</v>
      </c>
      <c r="AG23" s="56" t="str">
        <f t="shared" si="6"/>
        <v>'Month (GWh)'!K349</v>
      </c>
      <c r="AH23" s="56" t="str">
        <f t="shared" si="6"/>
        <v>'Month (GWh)'!L349</v>
      </c>
      <c r="AI23" s="56" t="str">
        <f t="shared" si="6"/>
        <v>'Month (GWh)'!M349</v>
      </c>
      <c r="AJ23" s="56" t="str">
        <f t="shared" si="6"/>
        <v>'Month (GWh)'!N349</v>
      </c>
      <c r="AK23" s="56" t="str">
        <f t="shared" si="6"/>
        <v>'Month (GWh)'!O349</v>
      </c>
      <c r="AL23" s="56" t="str">
        <f t="shared" si="6"/>
        <v>'Month (GWh)'!P349</v>
      </c>
      <c r="AM23" s="56" t="str">
        <f t="shared" si="6"/>
        <v>'Month (GWh)'!Q349</v>
      </c>
      <c r="AN23" s="56" t="str">
        <f t="shared" si="6"/>
        <v>'Month (GWh)'!R349</v>
      </c>
      <c r="AO23" s="56" t="str">
        <f t="shared" si="6"/>
        <v>'Month (GWh)'!S349</v>
      </c>
      <c r="AP23" s="56" t="str">
        <f t="shared" si="6"/>
        <v>'Month (GWh)'!T349</v>
      </c>
      <c r="AQ23" s="56" t="str">
        <f t="shared" si="6"/>
        <v>'Month (GWh)'!U349</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359</v>
      </c>
      <c r="W25" s="56" t="str">
        <f>$U$21&amp;W$11&amp;$V25</f>
        <v>'Month (GWh)'!A359</v>
      </c>
      <c r="X25" s="56" t="str">
        <f t="shared" ref="X25:AQ27" si="8">$U$21&amp;X$11&amp;$V25</f>
        <v>'Month (GWh)'!B359</v>
      </c>
      <c r="Y25" s="56" t="str">
        <f t="shared" si="8"/>
        <v>'Month (GWh)'!C359</v>
      </c>
      <c r="Z25" s="56" t="str">
        <f t="shared" si="8"/>
        <v>'Month (GWh)'!D359</v>
      </c>
      <c r="AA25" s="56" t="str">
        <f t="shared" si="8"/>
        <v>'Month (GWh)'!E359</v>
      </c>
      <c r="AB25" s="56" t="str">
        <f t="shared" si="8"/>
        <v>'Month (GWh)'!F359</v>
      </c>
      <c r="AC25" s="56" t="str">
        <f t="shared" si="8"/>
        <v>'Month (GWh)'!G359</v>
      </c>
      <c r="AD25" s="56" t="str">
        <f t="shared" si="8"/>
        <v>'Month (GWh)'!H359</v>
      </c>
      <c r="AE25" s="56" t="str">
        <f t="shared" si="8"/>
        <v>'Month (GWh)'!I359</v>
      </c>
      <c r="AF25" s="56" t="str">
        <f t="shared" si="8"/>
        <v>'Month (GWh)'!J359</v>
      </c>
      <c r="AG25" s="56" t="str">
        <f t="shared" si="8"/>
        <v>'Month (GWh)'!K359</v>
      </c>
      <c r="AH25" s="56" t="str">
        <f t="shared" si="8"/>
        <v>'Month (GWh)'!L359</v>
      </c>
      <c r="AI25" s="56" t="str">
        <f t="shared" si="8"/>
        <v>'Month (GWh)'!M359</v>
      </c>
      <c r="AJ25" s="56" t="str">
        <f t="shared" si="8"/>
        <v>'Month (GWh)'!N359</v>
      </c>
      <c r="AK25" s="56" t="str">
        <f t="shared" si="8"/>
        <v>'Month (GWh)'!O359</v>
      </c>
      <c r="AL25" s="56" t="str">
        <f t="shared" si="8"/>
        <v>'Month (GWh)'!P359</v>
      </c>
      <c r="AM25" s="56" t="str">
        <f t="shared" si="8"/>
        <v>'Month (GWh)'!Q359</v>
      </c>
      <c r="AN25" s="56" t="str">
        <f t="shared" si="8"/>
        <v>'Month (GWh)'!R359</v>
      </c>
      <c r="AO25" s="56" t="str">
        <f t="shared" si="8"/>
        <v>'Month (GWh)'!S359</v>
      </c>
      <c r="AP25" s="56" t="str">
        <f t="shared" si="8"/>
        <v>'Month (GWh)'!T359</v>
      </c>
      <c r="AQ25" s="56" t="str">
        <f t="shared" si="8"/>
        <v>'Month (GWh)'!U359</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360</v>
      </c>
      <c r="W26" s="56" t="str">
        <f t="shared" ref="W26:AL27" si="9">$U$21&amp;W$11&amp;$V26</f>
        <v>'Month (GWh)'!A360</v>
      </c>
      <c r="X26" s="56" t="str">
        <f t="shared" si="9"/>
        <v>'Month (GWh)'!B360</v>
      </c>
      <c r="Y26" s="56" t="str">
        <f t="shared" si="9"/>
        <v>'Month (GWh)'!C360</v>
      </c>
      <c r="Z26" s="56" t="str">
        <f t="shared" si="9"/>
        <v>'Month (GWh)'!D360</v>
      </c>
      <c r="AA26" s="56" t="str">
        <f t="shared" si="9"/>
        <v>'Month (GWh)'!E360</v>
      </c>
      <c r="AB26" s="56" t="str">
        <f t="shared" si="9"/>
        <v>'Month (GWh)'!F360</v>
      </c>
      <c r="AC26" s="56" t="str">
        <f t="shared" si="9"/>
        <v>'Month (GWh)'!G360</v>
      </c>
      <c r="AD26" s="56" t="str">
        <f t="shared" si="9"/>
        <v>'Month (GWh)'!H360</v>
      </c>
      <c r="AE26" s="56" t="str">
        <f t="shared" si="9"/>
        <v>'Month (GWh)'!I360</v>
      </c>
      <c r="AF26" s="56" t="str">
        <f t="shared" si="9"/>
        <v>'Month (GWh)'!J360</v>
      </c>
      <c r="AG26" s="56" t="str">
        <f t="shared" si="9"/>
        <v>'Month (GWh)'!K360</v>
      </c>
      <c r="AH26" s="56" t="str">
        <f t="shared" si="9"/>
        <v>'Month (GWh)'!L360</v>
      </c>
      <c r="AI26" s="56" t="str">
        <f t="shared" si="9"/>
        <v>'Month (GWh)'!M360</v>
      </c>
      <c r="AJ26" s="56" t="str">
        <f t="shared" si="9"/>
        <v>'Month (GWh)'!N360</v>
      </c>
      <c r="AK26" s="56" t="str">
        <f t="shared" si="9"/>
        <v>'Month (GWh)'!O360</v>
      </c>
      <c r="AL26" s="56" t="str">
        <f t="shared" si="9"/>
        <v>'Month (GWh)'!P360</v>
      </c>
      <c r="AM26" s="56" t="str">
        <f t="shared" si="8"/>
        <v>'Month (GWh)'!Q360</v>
      </c>
      <c r="AN26" s="56" t="str">
        <f t="shared" si="8"/>
        <v>'Month (GWh)'!R360</v>
      </c>
      <c r="AO26" s="56" t="str">
        <f t="shared" si="8"/>
        <v>'Month (GWh)'!S360</v>
      </c>
      <c r="AP26" s="56" t="str">
        <f t="shared" si="8"/>
        <v>'Month (GWh)'!T360</v>
      </c>
      <c r="AQ26" s="56" t="str">
        <f t="shared" si="8"/>
        <v>'Month (GWh)'!U360</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361</v>
      </c>
      <c r="W27" s="56" t="str">
        <f t="shared" si="9"/>
        <v>'Month (GWh)'!A361</v>
      </c>
      <c r="X27" s="56" t="str">
        <f t="shared" si="8"/>
        <v>'Month (GWh)'!B361</v>
      </c>
      <c r="Y27" s="56" t="str">
        <f t="shared" si="8"/>
        <v>'Month (GWh)'!C361</v>
      </c>
      <c r="Z27" s="56" t="str">
        <f t="shared" si="8"/>
        <v>'Month (GWh)'!D361</v>
      </c>
      <c r="AA27" s="56" t="str">
        <f t="shared" si="8"/>
        <v>'Month (GWh)'!E361</v>
      </c>
      <c r="AB27" s="56" t="str">
        <f t="shared" si="8"/>
        <v>'Month (GWh)'!F361</v>
      </c>
      <c r="AC27" s="56" t="str">
        <f t="shared" si="8"/>
        <v>'Month (GWh)'!G361</v>
      </c>
      <c r="AD27" s="56" t="str">
        <f t="shared" si="8"/>
        <v>'Month (GWh)'!H361</v>
      </c>
      <c r="AE27" s="56" t="str">
        <f t="shared" si="8"/>
        <v>'Month (GWh)'!I361</v>
      </c>
      <c r="AF27" s="56" t="str">
        <f t="shared" si="8"/>
        <v>'Month (GWh)'!J361</v>
      </c>
      <c r="AG27" s="56" t="str">
        <f t="shared" si="8"/>
        <v>'Month (GWh)'!K361</v>
      </c>
      <c r="AH27" s="56" t="str">
        <f t="shared" si="8"/>
        <v>'Month (GWh)'!L361</v>
      </c>
      <c r="AI27" s="56" t="str">
        <f t="shared" si="8"/>
        <v>'Month (GWh)'!M361</v>
      </c>
      <c r="AJ27" s="56" t="str">
        <f t="shared" si="8"/>
        <v>'Month (GWh)'!N361</v>
      </c>
      <c r="AK27" s="56" t="str">
        <f t="shared" si="8"/>
        <v>'Month (GWh)'!O361</v>
      </c>
      <c r="AL27" s="56" t="str">
        <f t="shared" si="8"/>
        <v>'Month (GWh)'!P361</v>
      </c>
      <c r="AM27" s="56" t="str">
        <f t="shared" si="8"/>
        <v>'Month (GWh)'!Q361</v>
      </c>
      <c r="AN27" s="56" t="str">
        <f t="shared" si="8"/>
        <v>'Month (GWh)'!R361</v>
      </c>
      <c r="AO27" s="56" t="str">
        <f t="shared" si="8"/>
        <v>'Month (GWh)'!S361</v>
      </c>
      <c r="AP27" s="56" t="str">
        <f t="shared" si="8"/>
        <v>'Month (GWh)'!T361</v>
      </c>
      <c r="AQ27" s="56" t="str">
        <f t="shared" si="8"/>
        <v>'Month (GWh)'!U361</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8669.6299999999992</v>
      </c>
      <c r="E321" s="104">
        <f>'Month (GWh)'!E321</f>
        <v>61011.080000000009</v>
      </c>
      <c r="F321" s="104">
        <f>'Month (GWh)'!F321</f>
        <v>2724.66</v>
      </c>
      <c r="G321" s="104">
        <f>'Month (GWh)'!G321</f>
        <v>-48.38</v>
      </c>
      <c r="H321" s="104">
        <f>'Month (GWh)'!H321</f>
        <v>577.37</v>
      </c>
      <c r="I321" s="104">
        <f>'Month (GWh)'!I321</f>
        <v>106368.08000000002</v>
      </c>
      <c r="J321" s="104">
        <f>'Month (GWh)'!J321</f>
        <v>100952.1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18537.269999999997</v>
      </c>
      <c r="E322" s="104">
        <f>'Month (GWh)'!E322+Calculation_GWh!E321</f>
        <v>104399.12000000001</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179515.51</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33389.53</v>
      </c>
      <c r="E323" s="104">
        <f>'Month (GWh)'!E323+Calculation_GWh!E322</f>
        <v>144984.13</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256475.54</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59609.25</v>
      </c>
      <c r="E324" s="104">
        <f>'Month (GWh)'!E324+Calculation_GWh!E323</f>
        <v>177271.86</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326055.64</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87662.61</v>
      </c>
      <c r="E325" s="104">
        <f>'Month (GWh)'!E325+Calculation_GWh!E324</f>
        <v>196835.44999999998</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380139.52000000002</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114318.08</v>
      </c>
      <c r="E326" s="104">
        <f>'Month (GWh)'!E326+Calculation_GWh!E325</f>
        <v>210031.44999999998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423988.66000000003</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142294.19</v>
      </c>
      <c r="E327" s="104">
        <f>'Month (GWh)'!E327+Calculation_GWh!E326</f>
        <v>221774.53999999998</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470024.13</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169331.47</v>
      </c>
      <c r="E328" s="104">
        <f>'Month (GWh)'!E328+Calculation_GWh!E327</f>
        <v>234658.34999999998</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514482.62</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196579.03</v>
      </c>
      <c r="E329" s="104">
        <f>'Month (GWh)'!E329+Calculation_GWh!E328</f>
        <v>246134.69999999998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563898.31000000006</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224099.12</v>
      </c>
      <c r="E330" s="104">
        <f>'Month (GWh)'!E330+Calculation_GWh!E329</f>
        <v>268363.05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615817.12000000011</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241607.63999999998</v>
      </c>
      <c r="E331" s="104">
        <f>'Month (GWh)'!E331+Calculation_GWh!E330</f>
        <v>303870.73</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688782.45000000007</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260241.58</v>
      </c>
      <c r="E332" s="104">
        <f>'Month (GWh)'!E332+Calculation_GWh!E331</f>
        <v>358049.55</v>
      </c>
      <c r="F332" s="104">
        <f>'Month (GWh)'!F332+Calculation_GWh!F331</f>
        <v>-4065.0699999999988</v>
      </c>
      <c r="G332" s="104">
        <f>'Month (GWh)'!G332+Calculation_GWh!G331</f>
        <v>-437.52000000000015</v>
      </c>
      <c r="H332" s="104">
        <f>'Month (GWh)'!H332+Calculation_GWh!H331</f>
        <v>6798.0899999999992</v>
      </c>
      <c r="I332" s="104">
        <f>'Month (GWh)'!I332+Calculation_GWh!I331</f>
        <v>1041516.9699999999</v>
      </c>
      <c r="J332" s="104">
        <f>'Month (GWh)'!J332+Calculation_GWh!J331</f>
        <v>783570.89</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17870.990000000002</v>
      </c>
      <c r="L333" s="104">
        <f>'Month (GWh)'!L333</f>
        <v>40220.910000000003</v>
      </c>
      <c r="M333" s="104">
        <f>'Month (GWh)'!M333</f>
        <v>9426.99</v>
      </c>
      <c r="N333" s="104">
        <f>'Month (GWh)'!N333</f>
        <v>11862.22</v>
      </c>
      <c r="O333" s="104">
        <f>'Month (GWh)'!O333</f>
        <v>3931.14</v>
      </c>
      <c r="P333" s="104">
        <f>'Month (GWh)'!P333</f>
        <v>127.19</v>
      </c>
      <c r="Q333" s="104">
        <f>'Month (GWh)'!Q333</f>
        <v>466.19</v>
      </c>
      <c r="R333" s="104">
        <f>'Month (GWh)'!R333</f>
        <v>0</v>
      </c>
      <c r="S333" s="104">
        <f>'Month (GWh)'!S333</f>
        <v>4143.1899999999996</v>
      </c>
      <c r="T333" s="104">
        <f>'Month (GWh)'!T333</f>
        <v>88048.820000000022</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35944.730000000003</v>
      </c>
      <c r="L334" s="104">
        <f>'Month (GWh)'!L334+Calculation_GWh!L333</f>
        <v>71773.790000000008</v>
      </c>
      <c r="M334" s="104">
        <f>'Month (GWh)'!M334+Calculation_GWh!M333</f>
        <v>18747.949999999997</v>
      </c>
      <c r="N334" s="104">
        <f>'Month (GWh)'!N334+Calculation_GWh!N333</f>
        <v>21696.11</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7625.6299999999992</v>
      </c>
      <c r="T334" s="104">
        <f>'Month (GWh)'!T334+Calculation_GWh!T333</f>
        <v>164492.69000000003</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55213.86</v>
      </c>
      <c r="L335" s="104">
        <f>'Month (GWh)'!L335+Calculation_GWh!L334</f>
        <v>104339.21</v>
      </c>
      <c r="M335" s="104">
        <f>'Month (GWh)'!M335+Calculation_GWh!M334</f>
        <v>27290.57</v>
      </c>
      <c r="N335" s="104">
        <f>'Month (GWh)'!N335+Calculation_GWh!N334</f>
        <v>30944.03</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11453.769999999999</v>
      </c>
      <c r="T335" s="104">
        <f>'Month (GWh)'!T335+Calculation_GWh!T334</f>
        <v>242709.51000000007</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73177.77</v>
      </c>
      <c r="L336" s="104">
        <f>'Month (GWh)'!L336+Calculation_GWh!L335</f>
        <v>125463.43000000001</v>
      </c>
      <c r="M336" s="104">
        <f>'Month (GWh)'!M336+Calculation_GWh!M335</f>
        <v>33947.74</v>
      </c>
      <c r="N336" s="104">
        <f>'Month (GWh)'!N336+Calculation_GWh!N335</f>
        <v>38061.83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14752.189999999999</v>
      </c>
      <c r="T336" s="104">
        <f>'Month (GWh)'!T336+Calculation_GWh!T335</f>
        <v>303512.57000000007</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90315.950000000012</v>
      </c>
      <c r="L337" s="104">
        <f>'Month (GWh)'!L337+Calculation_GWh!L336</f>
        <v>136272.88</v>
      </c>
      <c r="M337" s="104">
        <f>'Month (GWh)'!M337+Calculation_GWh!M336</f>
        <v>39604.239999999998</v>
      </c>
      <c r="N337" s="104">
        <f>'Month (GWh)'!N337+Calculation_GWh!N336</f>
        <v>43419.73</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17260.61</v>
      </c>
      <c r="T337" s="104">
        <f>'Month (GWh)'!T337+Calculation_GWh!T336</f>
        <v>349186.8600000001</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107852.84000000001</v>
      </c>
      <c r="L338" s="104">
        <f>'Month (GWh)'!L338+Calculation_GWh!L337</f>
        <v>141850.73000000001</v>
      </c>
      <c r="M338" s="104">
        <f>'Month (GWh)'!M338+Calculation_GWh!M337</f>
        <v>44506.049999999996</v>
      </c>
      <c r="N338" s="104">
        <f>'Month (GWh)'!N338+Calculation_GWh!N337</f>
        <v>48000.240000000005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19502.71</v>
      </c>
      <c r="T338" s="104">
        <f>'Month (GWh)'!T338+Calculation_GWh!T337</f>
        <v>387642.95000000007</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123277.40000000001</v>
      </c>
      <c r="L339" s="104">
        <f>'Month (GWh)'!L339+Calculation_GWh!L338</f>
        <v>148014.12000000002</v>
      </c>
      <c r="M339" s="104">
        <f>'Month (GWh)'!M339+Calculation_GWh!M338</f>
        <v>49769.819999999992</v>
      </c>
      <c r="N339" s="104">
        <f>'Month (GWh)'!N339+Calculation_GWh!N338</f>
        <v>52071.610000000008</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21614.39</v>
      </c>
      <c r="T339" s="104">
        <f>'Month (GWh)'!T339+Calculation_GWh!T338</f>
        <v>424176.6100000001</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140990.85</v>
      </c>
      <c r="L340" s="104">
        <f>'Month (GWh)'!L340+Calculation_GWh!L339</f>
        <v>153776.67000000001</v>
      </c>
      <c r="M340" s="104">
        <f>'Month (GWh)'!M340+Calculation_GWh!M339</f>
        <v>55152.579999999994</v>
      </c>
      <c r="N340" s="104">
        <f>'Month (GWh)'!N340+Calculation_GWh!N339</f>
        <v>55323.660000000011</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23875.64</v>
      </c>
      <c r="T340" s="104">
        <f>'Month (GWh)'!T340+Calculation_GWh!T339</f>
        <v>462053.22000000009</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158141.56</v>
      </c>
      <c r="L341" s="104">
        <f>'Month (GWh)'!L341+Calculation_GWh!L340</f>
        <v>160222.06000000003</v>
      </c>
      <c r="M341" s="104">
        <f>'Month (GWh)'!M341+Calculation_GWh!M340</f>
        <v>60723.479999999996</v>
      </c>
      <c r="N341" s="104">
        <f>'Month (GWh)'!N341+Calculation_GWh!N340</f>
        <v>59161.310000000012</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26196.55</v>
      </c>
      <c r="T341" s="104">
        <f>'Month (GWh)'!T341+Calculation_GWh!T340</f>
        <v>500347.18000000011</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-228.56999999999996</v>
      </c>
      <c r="H342" s="104">
        <f>'Month (GWh)'!H342+Calculation_GWh!H341</f>
        <v>6268.3900000000012</v>
      </c>
      <c r="I342" s="104">
        <f>'Month (GWh)'!I342+Calculation_GWh!I341</f>
        <v>710096.27</v>
      </c>
      <c r="J342" s="104">
        <f>'Month (GWh)'!J342+Calculation_GWh!J341</f>
        <v>549147.7699999999</v>
      </c>
      <c r="K342" s="104">
        <f>'Month (GWh)'!K342+Calculation_GWh!K341</f>
        <v>173832.76</v>
      </c>
      <c r="L342" s="104">
        <f>'Month (GWh)'!L342+Calculation_GWh!L341</f>
        <v>175659.37000000002</v>
      </c>
      <c r="M342" s="104">
        <f>'Month (GWh)'!M342+Calculation_GWh!M341</f>
        <v>66981.5</v>
      </c>
      <c r="N342" s="104">
        <f>'Month (GWh)'!N342+Calculation_GWh!N341</f>
        <v>66260.790000000008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28820.41</v>
      </c>
      <c r="T342" s="104">
        <f>'Month (GWh)'!T342+Calculation_GWh!T341</f>
        <v>550887.99000000011</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-257.64</v>
      </c>
      <c r="H343" s="104">
        <f>'Month (GWh)'!H343+Calculation_GWh!H342</f>
        <v>6886.9800000000014</v>
      </c>
      <c r="I343" s="104">
        <f>'Month (GWh)'!I343+Calculation_GWh!I342</f>
        <v>787748.6</v>
      </c>
      <c r="J343" s="104">
        <f>'Month (GWh)'!J343+Calculation_GWh!J342</f>
        <v>621400.7699999999</v>
      </c>
      <c r="K343" s="104">
        <f>'Month (GWh)'!K343+Calculation_GWh!K342</f>
        <v>192512.01</v>
      </c>
      <c r="L343" s="104">
        <f>'Month (GWh)'!L343+Calculation_GWh!L342</f>
        <v>205509.02000000002</v>
      </c>
      <c r="M343" s="104">
        <f>'Month (GWh)'!M343+Calculation_GWh!M342</f>
        <v>74450.3</v>
      </c>
      <c r="N343" s="104">
        <f>'Month (GWh)'!N343+Calculation_GWh!N342</f>
        <v>75970.200000000012</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32393.8</v>
      </c>
      <c r="T343" s="104">
        <f>'Month (GWh)'!T343+Calculation_GWh!T342</f>
        <v>622796.08000000007</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-286.70999999999998</v>
      </c>
      <c r="H344" s="104">
        <f>'Month (GWh)'!H344+Calculation_GWh!H343</f>
        <v>7526.1900000000014</v>
      </c>
      <c r="I344" s="104">
        <f>'Month (GWh)'!I344+Calculation_GWh!I343</f>
        <v>877955.29</v>
      </c>
      <c r="J344" s="104">
        <f>'Month (GWh)'!J344+Calculation_GWh!J343</f>
        <v>702889.33999999985</v>
      </c>
      <c r="K344" s="104">
        <f>'Month (GWh)'!K344+Calculation_GWh!K343</f>
        <v>209390.63</v>
      </c>
      <c r="L344" s="104">
        <f>'Month (GWh)'!L344+Calculation_GWh!L343</f>
        <v>242931.61000000002</v>
      </c>
      <c r="M344" s="104">
        <f>'Month (GWh)'!M344+Calculation_GWh!M343</f>
        <v>82892.990000000005</v>
      </c>
      <c r="N344" s="104">
        <f>'Month (GWh)'!N344+Calculation_GWh!N343</f>
        <v>86569.920000000013</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36566.019999999997</v>
      </c>
      <c r="T344" s="104">
        <f>'Month (GWh)'!T344+Calculation_GWh!T343</f>
        <v>704560.88000000012</v>
      </c>
    </row>
    <row r="345" spans="1:20" x14ac:dyDescent="0.35">
      <c r="A345" s="154" t="s">
        <v>429</v>
      </c>
      <c r="B345" s="104">
        <f>'Month (GWh)'!B345</f>
        <v>33059.269999999997</v>
      </c>
      <c r="C345" s="104">
        <f>'Month (GWh)'!C345</f>
        <v>60875.64</v>
      </c>
      <c r="D345" s="104">
        <f>'Month (GWh)'!D345</f>
        <v>6174.65</v>
      </c>
      <c r="E345" s="104">
        <f>'Month (GWh)'!E345</f>
        <v>54700.99</v>
      </c>
      <c r="F345" s="104">
        <f>'Month (GWh)'!F345</f>
        <v>6770.3</v>
      </c>
      <c r="G345" s="104">
        <f>'Month (GWh)'!G345</f>
        <v>-28.25</v>
      </c>
      <c r="H345" s="104">
        <f>'Month (GWh)'!H345</f>
        <v>668.36</v>
      </c>
      <c r="I345" s="104">
        <f>'Month (GWh)'!I345</f>
        <v>93934.91</v>
      </c>
      <c r="J345" s="104">
        <f>'Month (GWh)'!J345</f>
        <v>95170.670000000013</v>
      </c>
      <c r="K345" s="104">
        <f>'Month (GWh)'!K345</f>
        <v>22765.13</v>
      </c>
      <c r="L345" s="104">
        <f>'Month (GWh)'!L345</f>
        <v>41241.25</v>
      </c>
      <c r="M345" s="104">
        <f>'Month (GWh)'!M345</f>
        <v>9808.16</v>
      </c>
      <c r="N345" s="104">
        <f>'Month (GWh)'!N345</f>
        <v>11452.83</v>
      </c>
      <c r="O345" s="104">
        <f>'Month (GWh)'!O345</f>
        <v>2768.53</v>
      </c>
      <c r="P345" s="104">
        <f>'Month (GWh)'!P345</f>
        <v>131.46</v>
      </c>
      <c r="Q345" s="104">
        <f>'Month (GWh)'!Q345</f>
        <v>380.04</v>
      </c>
      <c r="R345" s="104">
        <f>'Month (GWh)'!R345</f>
        <v>0</v>
      </c>
      <c r="S345" s="104">
        <f>'Month (GWh)'!S345</f>
        <v>4438.01</v>
      </c>
      <c r="T345" s="104">
        <f>'Month (GWh)'!T345</f>
        <v>92985.41</v>
      </c>
    </row>
    <row r="346" spans="1:20" x14ac:dyDescent="0.35">
      <c r="A346" s="150" t="s">
        <v>416</v>
      </c>
      <c r="B346" s="104">
        <f>'Month (GWh)'!B346+Calculation_GWh!B345</f>
        <v>64421.409999999996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1293.5999999999999</v>
      </c>
      <c r="I346" s="104">
        <f>'Month (GWh)'!I346+Calculation_GWh!I345</f>
        <v>168029.43</v>
      </c>
      <c r="J346" s="104">
        <f>'Month (GWh)'!J346+Calculation_GWh!J345</f>
        <v>167506.39000000001</v>
      </c>
      <c r="K346" s="104">
        <f>'Month (GWh)'!K346+Calculation_GWh!K345</f>
        <v>38235.83</v>
      </c>
      <c r="L346" s="104">
        <f>'Month (GWh)'!L346+Calculation_GWh!L345</f>
        <v>73158.64</v>
      </c>
      <c r="M346" s="104">
        <f>'Month (GWh)'!M346+Calculation_GWh!M345</f>
        <v>18769.669999999998</v>
      </c>
      <c r="N346" s="104">
        <f>'Month (GWh)'!N346+Calculation_GWh!N345</f>
        <v>22643.57</v>
      </c>
      <c r="O346" s="104">
        <f>'Month (GWh)'!O346+Calculation_GWh!O345</f>
        <v>6325.9</v>
      </c>
      <c r="P346" s="104">
        <f>'Month (GWh)'!P346+Calculation_GWh!P345</f>
        <v>194.34</v>
      </c>
      <c r="Q346" s="104">
        <f>'Month (GWh)'!Q346+Calculation_GWh!Q345</f>
        <v>593.13</v>
      </c>
      <c r="R346" s="104">
        <f>'Month (GWh)'!R346+Calculation_GWh!R345</f>
        <v>0</v>
      </c>
      <c r="S346" s="104">
        <f>'Month (GWh)'!S346+Calculation_GWh!S345</f>
        <v>7820.56</v>
      </c>
      <c r="T346" s="104">
        <f>'Month (GWh)'!T346+Calculation_GWh!T345</f>
        <v>167741.64000000001</v>
      </c>
    </row>
    <row r="347" spans="1:20" x14ac:dyDescent="0.35">
      <c r="A347" s="150" t="s">
        <v>417</v>
      </c>
      <c r="B347" s="104">
        <f>'Month (GWh)'!B347+Calculation_GWh!B346</f>
        <v>96559.069999999992</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1961.96</v>
      </c>
      <c r="I347" s="104">
        <f>'Month (GWh)'!I347+Calculation_GWh!I346</f>
        <v>240311.44</v>
      </c>
      <c r="J347" s="104">
        <f>'Month (GWh)'!J347+Calculation_GWh!J346</f>
        <v>238762.85</v>
      </c>
      <c r="K347" s="104">
        <f>'Month (GWh)'!K347+Calculation_GWh!K346</f>
        <v>53069.72</v>
      </c>
      <c r="L347" s="104">
        <f>'Month (GWh)'!L347+Calculation_GWh!L346</f>
        <v>103414.25</v>
      </c>
      <c r="M347" s="104">
        <f>'Month (GWh)'!M347+Calculation_GWh!M346</f>
        <v>27196.21</v>
      </c>
      <c r="N347" s="104">
        <f>'Month (GWh)'!N347+Calculation_GWh!N346</f>
        <v>32684.23</v>
      </c>
      <c r="O347" s="104">
        <f>'Month (GWh)'!O347+Calculation_GWh!O346</f>
        <v>10066.629999999999</v>
      </c>
      <c r="P347" s="104">
        <f>'Month (GWh)'!P347+Calculation_GWh!P346</f>
        <v>263.18</v>
      </c>
      <c r="Q347" s="104">
        <f>'Month (GWh)'!Q347+Calculation_GWh!Q346</f>
        <v>698.55</v>
      </c>
      <c r="R347" s="104">
        <f>'Month (GWh)'!R347+Calculation_GWh!R346</f>
        <v>0</v>
      </c>
      <c r="S347" s="104">
        <f>'Month (GWh)'!S347+Calculation_GWh!S346</f>
        <v>11260.42</v>
      </c>
      <c r="T347" s="104">
        <f>'Month (GWh)'!T347+Calculation_GWh!T346</f>
        <v>238653.19</v>
      </c>
    </row>
    <row r="348" spans="1:20" x14ac:dyDescent="0.35">
      <c r="A348" s="150" t="s">
        <v>418</v>
      </c>
      <c r="B348" s="104">
        <f>'Month (GWh)'!B348+Calculation_GWh!B347</f>
        <v>126505.23</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2608.7600000000002</v>
      </c>
      <c r="I348" s="104">
        <f>'Month (GWh)'!I348+Calculation_GWh!I347</f>
        <v>302183.56</v>
      </c>
      <c r="J348" s="104">
        <f>'Month (GWh)'!J348+Calculation_GWh!J347</f>
        <v>292379.02</v>
      </c>
      <c r="K348" s="104">
        <f>'Month (GWh)'!K348+Calculation_GWh!K347</f>
        <v>63539.26</v>
      </c>
      <c r="L348" s="104">
        <f>'Month (GWh)'!L348+Calculation_GWh!L347</f>
        <v>125066.55</v>
      </c>
      <c r="M348" s="104">
        <f>'Month (GWh)'!M348+Calculation_GWh!M347</f>
        <v>33958.97</v>
      </c>
      <c r="N348" s="104">
        <f>'Month (GWh)'!N348+Calculation_GWh!N347</f>
        <v>40742.019999999997</v>
      </c>
      <c r="O348" s="104">
        <f>'Month (GWh)'!O348+Calculation_GWh!O347</f>
        <v>13678.07</v>
      </c>
      <c r="P348" s="104">
        <f>'Month (GWh)'!P348+Calculation_GWh!P347</f>
        <v>312.88</v>
      </c>
      <c r="Q348" s="104">
        <f>'Month (GWh)'!Q348+Calculation_GWh!Q347</f>
        <v>780.24</v>
      </c>
      <c r="R348" s="104">
        <f>'Month (GWh)'!R348+Calculation_GWh!R347</f>
        <v>0</v>
      </c>
      <c r="S348" s="104">
        <f>'Month (GWh)'!S348+Calculation_GWh!S347</f>
        <v>14542.35</v>
      </c>
      <c r="T348" s="104">
        <f>'Month (GWh)'!T348+Calculation_GWh!T347</f>
        <v>292620.34000000003</v>
      </c>
    </row>
    <row r="349" spans="1:20" x14ac:dyDescent="0.35">
      <c r="A349" s="150" t="s">
        <v>419</v>
      </c>
      <c r="B349" s="104">
        <f>'Month (GWh)'!B349+Calculation_GWh!B348</f>
        <v>155435.35999999999</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3277.1200000000003</v>
      </c>
      <c r="I349" s="104">
        <f>'Month (GWh)'!I349+Calculation_GWh!I348</f>
        <v>358050.05</v>
      </c>
      <c r="J349" s="104">
        <f>'Month (GWh)'!J349+Calculation_GWh!J348</f>
        <v>332661.46000000002</v>
      </c>
      <c r="K349" s="104">
        <f>'Month (GWh)'!K349+Calculation_GWh!K348</f>
        <v>76911.66</v>
      </c>
      <c r="L349" s="104">
        <f>'Month (GWh)'!L349+Calculation_GWh!L348</f>
        <v>135934.03</v>
      </c>
      <c r="M349" s="104">
        <f>'Month (GWh)'!M349+Calculation_GWh!M348</f>
        <v>39856.270000000004</v>
      </c>
      <c r="N349" s="104">
        <f>'Month (GWh)'!N349+Calculation_GWh!N348</f>
        <v>45675.579999999994</v>
      </c>
      <c r="O349" s="104">
        <f>'Month (GWh)'!O349+Calculation_GWh!O348</f>
        <v>16974.97</v>
      </c>
      <c r="P349" s="104">
        <f>'Month (GWh)'!P349+Calculation_GWh!P348</f>
        <v>389.15</v>
      </c>
      <c r="Q349" s="104">
        <f>'Month (GWh)'!Q349+Calculation_GWh!Q348</f>
        <v>878.82</v>
      </c>
      <c r="R349" s="104">
        <f>'Month (GWh)'!R349+Calculation_GWh!R348</f>
        <v>0</v>
      </c>
      <c r="S349" s="104">
        <f>'Month (GWh)'!S349+Calculation_GWh!S348</f>
        <v>17066.990000000002</v>
      </c>
      <c r="T349" s="104">
        <f>'Month (GWh)'!T349+Calculation_GWh!T348</f>
        <v>333687.47000000003</v>
      </c>
    </row>
    <row r="350" spans="1:20" x14ac:dyDescent="0.35">
      <c r="A350" s="150" t="s">
        <v>420</v>
      </c>
      <c r="B350" s="104">
        <f>'Month (GWh)'!B350+Calculation_GWh!B349</f>
        <v>176772.96</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3923.92</v>
      </c>
      <c r="I350" s="104">
        <f>'Month (GWh)'!I350+Calculation_GWh!I349</f>
        <v>406240.32</v>
      </c>
      <c r="J350" s="104">
        <f>'Month (GWh)'!J350+Calculation_GWh!J349</f>
        <v>366120.04000000004</v>
      </c>
      <c r="K350" s="104">
        <f>'Month (GWh)'!K350+Calculation_GWh!K349</f>
        <v>87577.46</v>
      </c>
      <c r="L350" s="104">
        <f>'Month (GWh)'!L350+Calculation_GWh!L349</f>
        <v>143788.35</v>
      </c>
      <c r="M350" s="104">
        <f>'Month (GWh)'!M350+Calculation_GWh!M349</f>
        <v>45412.310000000005</v>
      </c>
      <c r="N350" s="104">
        <f>'Month (GWh)'!N350+Calculation_GWh!N349</f>
        <v>49415.849999999991</v>
      </c>
      <c r="O350" s="104">
        <f>'Month (GWh)'!O350+Calculation_GWh!O349</f>
        <v>19759.41</v>
      </c>
      <c r="P350" s="104">
        <f>'Month (GWh)'!P350+Calculation_GWh!P349</f>
        <v>467.09999999999997</v>
      </c>
      <c r="Q350" s="104">
        <f>'Month (GWh)'!Q350+Calculation_GWh!Q349</f>
        <v>919.56000000000006</v>
      </c>
      <c r="R350" s="104">
        <f>'Month (GWh)'!R350+Calculation_GWh!R349</f>
        <v>0</v>
      </c>
      <c r="S350" s="104">
        <f>'Month (GWh)'!S350+Calculation_GWh!S349</f>
        <v>19406.97</v>
      </c>
      <c r="T350" s="104">
        <f>'Month (GWh)'!T350+Calculation_GWh!T349</f>
        <v>366747.01</v>
      </c>
    </row>
    <row r="351" spans="1:20" x14ac:dyDescent="0.35">
      <c r="A351" s="150" t="s">
        <v>421</v>
      </c>
      <c r="B351" s="104">
        <f>'Month (GWh)'!B351+Calculation_GWh!B350</f>
        <v>203114.69</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4592.28</v>
      </c>
      <c r="I351" s="104">
        <f>'Month (GWh)'!I351+Calculation_GWh!I350</f>
        <v>465651.4</v>
      </c>
      <c r="J351" s="104">
        <f>'Month (GWh)'!J351+Calculation_GWh!J350</f>
        <v>401391.95000000007</v>
      </c>
      <c r="K351" s="104">
        <f>'Month (GWh)'!K351+Calculation_GWh!K350</f>
        <v>100137.41</v>
      </c>
      <c r="L351" s="104">
        <f>'Month (GWh)'!L351+Calculation_GWh!L350</f>
        <v>150281.78</v>
      </c>
      <c r="M351" s="104">
        <f>'Month (GWh)'!M351+Calculation_GWh!M350</f>
        <v>51127.030000000006</v>
      </c>
      <c r="N351" s="104">
        <f>'Month (GWh)'!N351+Calculation_GWh!N350</f>
        <v>53333.649999999994</v>
      </c>
      <c r="O351" s="104">
        <f>'Month (GWh)'!O351+Calculation_GWh!O350</f>
        <v>23348.71</v>
      </c>
      <c r="P351" s="104">
        <f>'Month (GWh)'!P351+Calculation_GWh!P350</f>
        <v>563.65</v>
      </c>
      <c r="Q351" s="104">
        <f>'Month (GWh)'!Q351+Calculation_GWh!Q350</f>
        <v>933.62</v>
      </c>
      <c r="R351" s="104">
        <f>'Month (GWh)'!R351+Calculation_GWh!R350</f>
        <v>0</v>
      </c>
      <c r="S351" s="104">
        <f>'Month (GWh)'!S351+Calculation_GWh!S350</f>
        <v>21974.030000000002</v>
      </c>
      <c r="T351" s="104">
        <f>'Month (GWh)'!T351+Calculation_GWh!T350</f>
        <v>401699.88</v>
      </c>
    </row>
    <row r="352" spans="1:20" x14ac:dyDescent="0.35">
      <c r="A352" s="150" t="s">
        <v>422</v>
      </c>
      <c r="B352" s="104">
        <f>'Month (GWh)'!B352+Calculation_GWh!B351</f>
        <v>226934.41</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5260.6399999999994</v>
      </c>
      <c r="I352" s="104">
        <f>'Month (GWh)'!I352+Calculation_GWh!I351</f>
        <v>520524.71</v>
      </c>
      <c r="J352" s="104">
        <f>'Month (GWh)'!J352+Calculation_GWh!J351</f>
        <v>431042.58000000007</v>
      </c>
      <c r="K352" s="104">
        <f>'Month (GWh)'!K352+Calculation_GWh!K351</f>
        <v>109888.33</v>
      </c>
      <c r="L352" s="104">
        <f>'Month (GWh)'!L352+Calculation_GWh!L351</f>
        <v>156220.62</v>
      </c>
      <c r="M352" s="104">
        <f>'Month (GWh)'!M352+Calculation_GWh!M351</f>
        <v>56710.890000000007</v>
      </c>
      <c r="N352" s="104">
        <f>'Month (GWh)'!N352+Calculation_GWh!N351</f>
        <v>57396.459999999992</v>
      </c>
      <c r="O352" s="104">
        <f>'Month (GWh)'!O352+Calculation_GWh!O351</f>
        <v>25895.559999999998</v>
      </c>
      <c r="P352" s="104">
        <f>'Month (GWh)'!P352+Calculation_GWh!P351</f>
        <v>657.31999999999994</v>
      </c>
      <c r="Q352" s="104">
        <f>'Month (GWh)'!Q352+Calculation_GWh!Q351</f>
        <v>965.27</v>
      </c>
      <c r="R352" s="104">
        <f>'Month (GWh)'!R352+Calculation_GWh!R351</f>
        <v>0</v>
      </c>
      <c r="S352" s="104">
        <f>'Month (GWh)'!S352+Calculation_GWh!S351</f>
        <v>24207.890000000003</v>
      </c>
      <c r="T352" s="104">
        <f>'Month (GWh)'!T352+Calculation_GWh!T351</f>
        <v>431942.34</v>
      </c>
    </row>
    <row r="353" spans="1:20" x14ac:dyDescent="0.35">
      <c r="A353" s="150" t="s">
        <v>423</v>
      </c>
      <c r="B353" s="104">
        <f>'Month (GWh)'!B353+Calculation_GWh!B352</f>
        <v>252109.12</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5907.44</v>
      </c>
      <c r="I353" s="104">
        <f>'Month (GWh)'!I353+Calculation_GWh!I352</f>
        <v>567222.80000000005</v>
      </c>
      <c r="J353" s="104">
        <f>'Month (GWh)'!J353+Calculation_GWh!J352</f>
        <v>470158.63000000006</v>
      </c>
      <c r="K353" s="104">
        <f>'Month (GWh)'!K353+Calculation_GWh!K352</f>
        <v>123297.77</v>
      </c>
      <c r="L353" s="104">
        <f>'Month (GWh)'!L353+Calculation_GWh!L352</f>
        <v>165926.56</v>
      </c>
      <c r="M353" s="104">
        <f>'Month (GWh)'!M353+Calculation_GWh!M352</f>
        <v>62310.840000000004</v>
      </c>
      <c r="N353" s="104">
        <f>'Month (GWh)'!N353+Calculation_GWh!N352</f>
        <v>61534.139999999992</v>
      </c>
      <c r="O353" s="104">
        <f>'Month (GWh)'!O353+Calculation_GWh!O352</f>
        <v>29018.62</v>
      </c>
      <c r="P353" s="104">
        <f>'Month (GWh)'!P353+Calculation_GWh!P352</f>
        <v>687.12999999999988</v>
      </c>
      <c r="Q353" s="104">
        <f>'Month (GWh)'!Q353+Calculation_GWh!Q352</f>
        <v>1064.3699999999999</v>
      </c>
      <c r="R353" s="104">
        <f>'Month (GWh)'!R353+Calculation_GWh!R352</f>
        <v>0</v>
      </c>
      <c r="S353" s="104">
        <f>'Month (GWh)'!S353+Calculation_GWh!S352</f>
        <v>26873.420000000002</v>
      </c>
      <c r="T353" s="104">
        <f>'Month (GWh)'!T353+Calculation_GWh!T352</f>
        <v>470712.85000000003</v>
      </c>
    </row>
    <row r="354" spans="1:20" x14ac:dyDescent="0.35">
      <c r="A354" s="150" t="s">
        <v>424</v>
      </c>
      <c r="B354" s="104">
        <f>'Month (GWh)'!B354+Calculation_GWh!B353</f>
        <v>282498.43</v>
      </c>
      <c r="C354" s="104">
        <f>'Month (GWh)'!C354+Calculation_GWh!C353</f>
        <v>349613.14</v>
      </c>
      <c r="D354" s="104">
        <f>'Month (GWh)'!D354+Calculation_GWh!D353</f>
        <v>107454.86</v>
      </c>
      <c r="E354" s="104">
        <f>'Month (GWh)'!E354+Calculation_GWh!E353</f>
        <v>242158.27999999997</v>
      </c>
      <c r="F354" s="104">
        <f>'Month (GWh)'!F354+Calculation_GWh!F353</f>
        <v>-5583.2899999999991</v>
      </c>
      <c r="G354" s="104">
        <f>'Month (GWh)'!G354+Calculation_GWh!G353</f>
        <v>-326.41000000000003</v>
      </c>
      <c r="H354" s="104">
        <f>'Month (GWh)'!H354+Calculation_GWh!H353</f>
        <v>6575.7999999999993</v>
      </c>
      <c r="I354" s="104">
        <f>'Month (GWh)'!I354+Calculation_GWh!I353</f>
        <v>632111.57000000007</v>
      </c>
      <c r="J354" s="104">
        <f>'Month (GWh)'!J354+Calculation_GWh!J353</f>
        <v>525322.81000000006</v>
      </c>
      <c r="K354" s="104">
        <f>'Month (GWh)'!K354+Calculation_GWh!K353</f>
        <v>139579.58000000002</v>
      </c>
      <c r="L354" s="104">
        <f>'Month (GWh)'!L354+Calculation_GWh!L353</f>
        <v>184837.89</v>
      </c>
      <c r="M354" s="104">
        <f>'Month (GWh)'!M354+Calculation_GWh!M353</f>
        <v>69017.900000000009</v>
      </c>
      <c r="N354" s="104">
        <f>'Month (GWh)'!N354+Calculation_GWh!N353</f>
        <v>68864.179999999993</v>
      </c>
      <c r="O354" s="104">
        <f>'Month (GWh)'!O354+Calculation_GWh!O353</f>
        <v>32397.399999999998</v>
      </c>
      <c r="P354" s="104">
        <f>'Month (GWh)'!P354+Calculation_GWh!P353</f>
        <v>756.51999999999987</v>
      </c>
      <c r="Q354" s="104">
        <f>'Month (GWh)'!Q354+Calculation_GWh!Q353</f>
        <v>1147.3599999999999</v>
      </c>
      <c r="R354" s="104">
        <f>'Month (GWh)'!R354+Calculation_GWh!R353</f>
        <v>0</v>
      </c>
      <c r="S354" s="104">
        <f>'Month (GWh)'!S354+Calculation_GWh!S353</f>
        <v>29597.08</v>
      </c>
      <c r="T354" s="104">
        <f>'Month (GWh)'!T354+Calculation_GWh!T353</f>
        <v>526197.91</v>
      </c>
    </row>
    <row r="355" spans="1:20" x14ac:dyDescent="0.35">
      <c r="A355" s="150" t="s">
        <v>425</v>
      </c>
      <c r="B355" s="104">
        <f>'Month (GWh)'!B355+Calculation_GWh!B354</f>
        <v>311801.61</v>
      </c>
      <c r="C355" s="104">
        <f>'Month (GWh)'!C355+Calculation_GWh!C354</f>
        <v>398702.33</v>
      </c>
      <c r="D355" s="104">
        <f>'Month (GWh)'!D355+Calculation_GWh!D354</f>
        <v>112968.78</v>
      </c>
      <c r="E355" s="104">
        <f>'Month (GWh)'!E355+Calculation_GWh!E354</f>
        <v>285733.55</v>
      </c>
      <c r="F355" s="104">
        <f>'Month (GWh)'!F355+Calculation_GWh!F354</f>
        <v>1924.4800000000014</v>
      </c>
      <c r="G355" s="104">
        <f>'Month (GWh)'!G355+Calculation_GWh!G354</f>
        <v>-357.05</v>
      </c>
      <c r="H355" s="104">
        <f>'Month (GWh)'!H355+Calculation_GWh!H354</f>
        <v>7222.5999999999995</v>
      </c>
      <c r="I355" s="104">
        <f>'Month (GWh)'!I355+Calculation_GWh!I354</f>
        <v>710503.94000000006</v>
      </c>
      <c r="J355" s="104">
        <f>'Month (GWh)'!J355+Calculation_GWh!J354</f>
        <v>606325.19000000006</v>
      </c>
      <c r="K355" s="104">
        <f>'Month (GWh)'!K355+Calculation_GWh!K354</f>
        <v>161414.17000000001</v>
      </c>
      <c r="L355" s="104">
        <f>'Month (GWh)'!L355+Calculation_GWh!L354</f>
        <v>215379.19</v>
      </c>
      <c r="M355" s="104">
        <f>'Month (GWh)'!M355+Calculation_GWh!M354</f>
        <v>76676.73000000001</v>
      </c>
      <c r="N355" s="104">
        <f>'Month (GWh)'!N355+Calculation_GWh!N354</f>
        <v>79732.189999999988</v>
      </c>
      <c r="O355" s="104">
        <f>'Month (GWh)'!O355+Calculation_GWh!O354</f>
        <v>35875.329999999994</v>
      </c>
      <c r="P355" s="104">
        <f>'Month (GWh)'!P355+Calculation_GWh!P354</f>
        <v>826.56999999999982</v>
      </c>
      <c r="Q355" s="104">
        <f>'Month (GWh)'!Q355+Calculation_GWh!Q354</f>
        <v>1344.4899999999998</v>
      </c>
      <c r="R355" s="104">
        <f>'Month (GWh)'!R355+Calculation_GWh!R354</f>
        <v>0</v>
      </c>
      <c r="S355" s="104">
        <f>'Month (GWh)'!S355+Calculation_GWh!S354</f>
        <v>33380.85</v>
      </c>
      <c r="T355" s="104">
        <f>'Month (GWh)'!T355+Calculation_GWh!T354</f>
        <v>604629.52</v>
      </c>
    </row>
    <row r="356" spans="1:20" x14ac:dyDescent="0.35">
      <c r="A356" s="150" t="s">
        <v>426</v>
      </c>
      <c r="B356" s="104">
        <f>'Month (GWh)'!B356+Calculation_GWh!B355</f>
        <v>343722.11</v>
      </c>
      <c r="C356" s="104">
        <f>'Month (GWh)'!C356+Calculation_GWh!C355</f>
        <v>453300.88</v>
      </c>
      <c r="D356" s="104">
        <f>'Month (GWh)'!D356+Calculation_GWh!D355</f>
        <v>118427.45999999999</v>
      </c>
      <c r="E356" s="104">
        <f>'Month (GWh)'!E356+Calculation_GWh!E355</f>
        <v>334873.42</v>
      </c>
      <c r="F356" s="104">
        <f>'Month (GWh)'!F356+Calculation_GWh!F355</f>
        <v>2691.4700000000012</v>
      </c>
      <c r="G356" s="104">
        <f>'Month (GWh)'!G356+Calculation_GWh!G355</f>
        <v>-387.69</v>
      </c>
      <c r="H356" s="104">
        <f>'Month (GWh)'!H356+Calculation_GWh!H355</f>
        <v>7890.9599999999991</v>
      </c>
      <c r="I356" s="104">
        <f>'Month (GWh)'!I356+Calculation_GWh!I355</f>
        <v>797022.99000000011</v>
      </c>
      <c r="J356" s="104">
        <f>'Month (GWh)'!J356+Calculation_GWh!J355</f>
        <v>688790.27</v>
      </c>
      <c r="K356" s="104">
        <f>'Month (GWh)'!K356+Calculation_GWh!K355</f>
        <v>179213.29</v>
      </c>
      <c r="L356" s="104">
        <f>'Month (GWh)'!L356+Calculation_GWh!L355</f>
        <v>252994.85</v>
      </c>
      <c r="M356" s="104">
        <f>'Month (GWh)'!M356+Calculation_GWh!M355</f>
        <v>84989.330000000016</v>
      </c>
      <c r="N356" s="104">
        <f>'Month (GWh)'!N356+Calculation_GWh!N355</f>
        <v>91981.699999999983</v>
      </c>
      <c r="O356" s="104">
        <f>'Month (GWh)'!O356+Calculation_GWh!O355</f>
        <v>39683.939999999995</v>
      </c>
      <c r="P356" s="104">
        <f>'Month (GWh)'!P356+Calculation_GWh!P355</f>
        <v>915.70999999999981</v>
      </c>
      <c r="Q356" s="104">
        <f>'Month (GWh)'!Q356+Calculation_GWh!Q355</f>
        <v>1667.3199999999997</v>
      </c>
      <c r="R356" s="104">
        <f>'Month (GWh)'!R356+Calculation_GWh!R355</f>
        <v>0</v>
      </c>
      <c r="S356" s="104">
        <f>'Month (GWh)'!S356+Calculation_GWh!S355</f>
        <v>37178.32</v>
      </c>
      <c r="T356" s="104">
        <f>'Month (GWh)'!T356+Calculation_GWh!T355</f>
        <v>688624.46</v>
      </c>
    </row>
    <row r="357" spans="1:20" x14ac:dyDescent="0.35">
      <c r="A357" s="103" t="s">
        <v>403</v>
      </c>
      <c r="B357" s="104">
        <f>'Month (GWh)'!B357</f>
        <v>31351.42</v>
      </c>
      <c r="C357" s="104">
        <f>'Month (GWh)'!C357</f>
        <v>63404.62</v>
      </c>
      <c r="D357" s="104">
        <f>'Month (GWh)'!D357</f>
        <v>5856.11</v>
      </c>
      <c r="E357" s="104">
        <f>'Month (GWh)'!E357</f>
        <v>57548.51</v>
      </c>
      <c r="F357" s="104">
        <f>'Month (GWh)'!F357</f>
        <v>13586.44</v>
      </c>
      <c r="G357" s="104">
        <f>'Month (GWh)'!G357</f>
        <v>-30.06</v>
      </c>
      <c r="H357" s="104">
        <f>'Month (GWh)'!H357</f>
        <v>668.36</v>
      </c>
      <c r="I357" s="104">
        <f>'Month (GWh)'!I357</f>
        <v>94756.040000000008</v>
      </c>
      <c r="J357" s="104">
        <f>'Month (GWh)'!J357</f>
        <v>103124.67000000001</v>
      </c>
      <c r="K357" s="104">
        <f>'Month (GWh)'!K357</f>
        <v>24470.66</v>
      </c>
      <c r="L357" s="104">
        <f>'Month (GWh)'!L357</f>
        <v>45236.82</v>
      </c>
      <c r="M357" s="104">
        <f>'Month (GWh)'!M357</f>
        <v>10971.16</v>
      </c>
      <c r="N357" s="104">
        <f>'Month (GWh)'!N357</f>
        <v>12785.18</v>
      </c>
      <c r="O357" s="104">
        <f>'Month (GWh)'!O357</f>
        <v>3586.24</v>
      </c>
      <c r="P357" s="104">
        <f>'Month (GWh)'!P357</f>
        <v>110.34</v>
      </c>
      <c r="Q357" s="104">
        <f>'Month (GWh)'!Q357</f>
        <v>309.58999999999997</v>
      </c>
      <c r="R357" s="104">
        <f>'Month (GWh)'!R357</f>
        <v>0</v>
      </c>
      <c r="S357" s="104">
        <f>'Month (GWh)'!S357</f>
        <v>4254.76</v>
      </c>
      <c r="T357" s="104">
        <f>'Month (GWh)'!T357</f>
        <v>101724.75</v>
      </c>
    </row>
    <row r="358" spans="1:20" x14ac:dyDescent="0.35">
      <c r="A358" s="103" t="s">
        <v>404</v>
      </c>
      <c r="B358" s="104">
        <f>'Month (GWh)'!B358+Calculation_GWh!B357</f>
        <v>59100.55</v>
      </c>
      <c r="C358" s="104">
        <f>'Month (GWh)'!C358+Calculation_GWh!C357</f>
        <v>119768.52</v>
      </c>
      <c r="D358" s="104">
        <f>'Month (GWh)'!D358+Calculation_GWh!D357</f>
        <v>10321.65</v>
      </c>
      <c r="E358" s="104">
        <f>'Month (GWh)'!E358+Calculation_GWh!E357</f>
        <v>109446.87</v>
      </c>
      <c r="F358" s="104">
        <f>'Month (GWh)'!F358+Calculation_GWh!F357</f>
        <v>15627.98</v>
      </c>
      <c r="G358" s="104">
        <f>'Month (GWh)'!G358+Calculation_GWh!G357</f>
        <v>-60.12</v>
      </c>
      <c r="H358" s="104">
        <f>'Month (GWh)'!H358+Calculation_GWh!H357</f>
        <v>1272.04</v>
      </c>
      <c r="I358" s="104">
        <f>'Month (GWh)'!I358+Calculation_GWh!I357</f>
        <v>178869.07</v>
      </c>
      <c r="J358" s="104">
        <f>'Month (GWh)'!J358+Calculation_GWh!J357</f>
        <v>185387.32</v>
      </c>
      <c r="K358" s="104">
        <f>'Month (GWh)'!K358+Calculation_GWh!K357</f>
        <v>43718.83</v>
      </c>
      <c r="L358" s="104">
        <f>'Month (GWh)'!L358+Calculation_GWh!L357</f>
        <v>81755.22</v>
      </c>
      <c r="M358" s="104">
        <f>'Month (GWh)'!M358+Calculation_GWh!M357</f>
        <v>19353.43</v>
      </c>
      <c r="N358" s="104">
        <f>'Month (GWh)'!N358+Calculation_GWh!N357</f>
        <v>24182.86</v>
      </c>
      <c r="O358" s="104">
        <f>'Month (GWh)'!O358+Calculation_GWh!O357</f>
        <v>6627.59</v>
      </c>
      <c r="P358" s="104">
        <f>'Month (GWh)'!P358+Calculation_GWh!P357</f>
        <v>220.10000000000002</v>
      </c>
      <c r="Q358" s="104">
        <f>'Month (GWh)'!Q358+Calculation_GWh!Q357</f>
        <v>673.97</v>
      </c>
      <c r="R358" s="104">
        <f>'Month (GWh)'!R358+Calculation_GWh!R357</f>
        <v>0</v>
      </c>
      <c r="S358" s="104">
        <f>'Month (GWh)'!S358+Calculation_GWh!S357</f>
        <v>7696.2800000000007</v>
      </c>
      <c r="T358" s="104">
        <f>'Month (GWh)'!T358+Calculation_GWh!T357</f>
        <v>184228.28</v>
      </c>
    </row>
    <row r="359" spans="1:20" x14ac:dyDescent="0.35">
      <c r="A359" s="103" t="s">
        <v>405</v>
      </c>
      <c r="B359" s="104">
        <f>'Month (GWh)'!B359+Calculation_GWh!B358</f>
        <v>89908.36</v>
      </c>
      <c r="C359" s="104">
        <f>'Month (GWh)'!C359+Calculation_GWh!C358</f>
        <v>171426.89</v>
      </c>
      <c r="D359" s="104">
        <f>'Month (GWh)'!D359+Calculation_GWh!D358</f>
        <v>16044.189999999999</v>
      </c>
      <c r="E359" s="104">
        <f>'Month (GWh)'!E359+Calculation_GWh!E358</f>
        <v>155382.70000000001</v>
      </c>
      <c r="F359" s="104">
        <f>'Month (GWh)'!F359+Calculation_GWh!F358</f>
        <v>9872.2799999999988</v>
      </c>
      <c r="G359" s="104">
        <f>'Month (GWh)'!G359+Calculation_GWh!G358</f>
        <v>-90.179999999999993</v>
      </c>
      <c r="H359" s="104">
        <f>'Month (GWh)'!H359+Calculation_GWh!H358</f>
        <v>1940.4</v>
      </c>
      <c r="I359" s="104">
        <f>'Month (GWh)'!I359+Calculation_GWh!I358</f>
        <v>261335.25</v>
      </c>
      <c r="J359" s="104">
        <f>'Month (GWh)'!J359+Calculation_GWh!J358</f>
        <v>257013.56000000003</v>
      </c>
      <c r="K359" s="104">
        <f>'Month (GWh)'!K359+Calculation_GWh!K358</f>
        <v>62295.39</v>
      </c>
      <c r="L359" s="104">
        <f>'Month (GWh)'!L359+Calculation_GWh!L358</f>
        <v>110952.79000000001</v>
      </c>
      <c r="M359" s="104">
        <f>'Month (GWh)'!M359+Calculation_GWh!M358</f>
        <v>26606</v>
      </c>
      <c r="N359" s="104">
        <f>'Month (GWh)'!N359+Calculation_GWh!N358</f>
        <v>34201.82</v>
      </c>
      <c r="O359" s="104">
        <f>'Month (GWh)'!O359+Calculation_GWh!O358</f>
        <v>9918.81</v>
      </c>
      <c r="P359" s="104">
        <f>'Month (GWh)'!P359+Calculation_GWh!P358</f>
        <v>298.70000000000005</v>
      </c>
      <c r="Q359" s="104">
        <f>'Month (GWh)'!Q359+Calculation_GWh!Q358</f>
        <v>999.66000000000008</v>
      </c>
      <c r="R359" s="104">
        <f>'Month (GWh)'!R359+Calculation_GWh!R358</f>
        <v>0</v>
      </c>
      <c r="S359" s="104">
        <f>'Month (GWh)'!S359+Calculation_GWh!S358</f>
        <v>10735.400000000001</v>
      </c>
      <c r="T359" s="104">
        <f>'Month (GWh)'!T359+Calculation_GWh!T358</f>
        <v>256008.57</v>
      </c>
    </row>
    <row r="360" spans="1:20" x14ac:dyDescent="0.35">
      <c r="A360" s="103" t="s">
        <v>406</v>
      </c>
      <c r="B360" s="104">
        <f>'Month (GWh)'!B360+Calculation_GWh!B359</f>
        <v>119211.17</v>
      </c>
      <c r="C360" s="104">
        <f>'Month (GWh)'!C360+Calculation_GWh!C359</f>
        <v>202774.58000000002</v>
      </c>
      <c r="D360" s="104">
        <f>'Month (GWh)'!D360+Calculation_GWh!D359</f>
        <v>28164.87</v>
      </c>
      <c r="E360" s="104">
        <f>'Month (GWh)'!E360+Calculation_GWh!E359</f>
        <v>174609.71000000002</v>
      </c>
      <c r="F360" s="104">
        <f>'Month (GWh)'!F360+Calculation_GWh!F359</f>
        <v>10382.429999999998</v>
      </c>
      <c r="G360" s="104">
        <f>'Month (GWh)'!G360+Calculation_GWh!G359</f>
        <v>-120.24</v>
      </c>
      <c r="H360" s="104">
        <f>'Month (GWh)'!H360+Calculation_GWh!H359</f>
        <v>2587.1999999999998</v>
      </c>
      <c r="I360" s="104">
        <f>'Month (GWh)'!I360+Calculation_GWh!I359</f>
        <v>321985.75</v>
      </c>
      <c r="J360" s="104">
        <f>'Month (GWh)'!J360+Calculation_GWh!J359</f>
        <v>306670.27</v>
      </c>
      <c r="K360" s="104">
        <f>'Month (GWh)'!K360+Calculation_GWh!K359</f>
        <v>76434.289999999994</v>
      </c>
      <c r="L360" s="104">
        <f>'Month (GWh)'!L360+Calculation_GWh!L359</f>
        <v>127097.97</v>
      </c>
      <c r="M360" s="104">
        <f>'Month (GWh)'!M360+Calculation_GWh!M359</f>
        <v>33444.120000000003</v>
      </c>
      <c r="N360" s="104">
        <f>'Month (GWh)'!N360+Calculation_GWh!N359</f>
        <v>41790.53</v>
      </c>
      <c r="O360" s="104">
        <f>'Month (GWh)'!O360+Calculation_GWh!O359</f>
        <v>13144.68</v>
      </c>
      <c r="P360" s="104">
        <f>'Month (GWh)'!P360+Calculation_GWh!P359</f>
        <v>358.58000000000004</v>
      </c>
      <c r="Q360" s="104">
        <f>'Month (GWh)'!Q360+Calculation_GWh!Q359</f>
        <v>1124.6000000000001</v>
      </c>
      <c r="R360" s="104">
        <f>'Month (GWh)'!R360+Calculation_GWh!R359</f>
        <v>0</v>
      </c>
      <c r="S360" s="104">
        <f>'Month (GWh)'!S360+Calculation_GWh!S359</f>
        <v>14560.95</v>
      </c>
      <c r="T360" s="104">
        <f>'Month (GWh)'!T360+Calculation_GWh!T359</f>
        <v>307955.72000000003</v>
      </c>
    </row>
    <row r="361" spans="1:20" x14ac:dyDescent="0.35">
      <c r="A361" s="103" t="s">
        <v>407</v>
      </c>
      <c r="B361" s="104">
        <f>'Month (GWh)'!B361+Calculation_GWh!B360</f>
        <v>147812.62</v>
      </c>
      <c r="C361" s="104">
        <f>'Month (GWh)'!C361+Calculation_GWh!C360</f>
        <v>225898.43000000002</v>
      </c>
      <c r="D361" s="104">
        <f>'Month (GWh)'!D361+Calculation_GWh!D360</f>
        <v>43383.32</v>
      </c>
      <c r="E361" s="104">
        <f>'Month (GWh)'!E361+Calculation_GWh!E360</f>
        <v>182515.11000000002</v>
      </c>
      <c r="F361" s="104">
        <f>'Month (GWh)'!F361+Calculation_GWh!F360</f>
        <v>10340.939999999999</v>
      </c>
      <c r="G361" s="104">
        <f>'Month (GWh)'!G361+Calculation_GWh!G360</f>
        <v>-150.29999999999998</v>
      </c>
      <c r="H361" s="104">
        <f>'Month (GWh)'!H361+Calculation_GWh!H360</f>
        <v>3255.56</v>
      </c>
      <c r="I361" s="104">
        <f>'Month (GWh)'!I361+Calculation_GWh!I360</f>
        <v>373711.05</v>
      </c>
      <c r="J361" s="104">
        <f>'Month (GWh)'!J361+Calculation_GWh!J360</f>
        <v>343773.93000000005</v>
      </c>
      <c r="K361" s="104">
        <f>'Month (GWh)'!K361+Calculation_GWh!K360</f>
        <v>86436.23</v>
      </c>
      <c r="L361" s="104">
        <f>'Month (GWh)'!L361+Calculation_GWh!L360</f>
        <v>136428.26999999999</v>
      </c>
      <c r="M361" s="104">
        <f>'Month (GWh)'!M361+Calculation_GWh!M360</f>
        <v>39416.720000000001</v>
      </c>
      <c r="N361" s="104">
        <f>'Month (GWh)'!N361+Calculation_GWh!N360</f>
        <v>46962.1</v>
      </c>
      <c r="O361" s="104">
        <f>'Month (GWh)'!O361+Calculation_GWh!O360</f>
        <v>16379.43</v>
      </c>
      <c r="P361" s="104">
        <f>'Month (GWh)'!P361+Calculation_GWh!P360</f>
        <v>404.01000000000005</v>
      </c>
      <c r="Q361" s="104">
        <f>'Month (GWh)'!Q361+Calculation_GWh!Q360</f>
        <v>1190.9100000000001</v>
      </c>
      <c r="R361" s="104">
        <f>'Month (GWh)'!R361+Calculation_GWh!R360</f>
        <v>0</v>
      </c>
      <c r="S361" s="104">
        <f>'Month (GWh)'!S361+Calculation_GWh!S360</f>
        <v>17535.78</v>
      </c>
      <c r="T361" s="104">
        <f>'Month (GWh)'!T361+Calculation_GWh!T360</f>
        <v>344753.45</v>
      </c>
    </row>
    <row r="362" spans="1:20" x14ac:dyDescent="0.35">
      <c r="A362" s="103" t="s">
        <v>408</v>
      </c>
      <c r="B362" s="104">
        <f>'Month (GWh)'!B362+Calculation_GWh!B361</f>
        <v>147812.62</v>
      </c>
      <c r="C362" s="104">
        <f>'Month (GWh)'!C362+Calculation_GWh!C361</f>
        <v>225898.43000000002</v>
      </c>
      <c r="D362" s="104">
        <f>'Month (GWh)'!D362+Calculation_GWh!D361</f>
        <v>43383.32</v>
      </c>
      <c r="E362" s="104">
        <f>'Month (GWh)'!E362+Calculation_GWh!E361</f>
        <v>182515.11000000002</v>
      </c>
      <c r="F362" s="104">
        <f>'Month (GWh)'!F362+Calculation_GWh!F361</f>
        <v>10340.939999999999</v>
      </c>
      <c r="G362" s="104">
        <f>'Month (GWh)'!G362+Calculation_GWh!G361</f>
        <v>-150.29999999999998</v>
      </c>
      <c r="H362" s="104">
        <f>'Month (GWh)'!H362+Calculation_GWh!H361</f>
        <v>3255.56</v>
      </c>
      <c r="I362" s="104">
        <f>'Month (GWh)'!I362+Calculation_GWh!I361</f>
        <v>373711.05</v>
      </c>
      <c r="J362" s="104">
        <f>'Month (GWh)'!J362+Calculation_GWh!J361</f>
        <v>343773.93000000005</v>
      </c>
      <c r="K362" s="104">
        <f>'Month (GWh)'!K362+Calculation_GWh!K361</f>
        <v>86436.23</v>
      </c>
      <c r="L362" s="104">
        <f>'Month (GWh)'!L362+Calculation_GWh!L361</f>
        <v>136428.26999999999</v>
      </c>
      <c r="M362" s="104">
        <f>'Month (GWh)'!M362+Calculation_GWh!M361</f>
        <v>39416.720000000001</v>
      </c>
      <c r="N362" s="104">
        <f>'Month (GWh)'!N362+Calculation_GWh!N361</f>
        <v>46962.1</v>
      </c>
      <c r="O362" s="104">
        <f>'Month (GWh)'!O362+Calculation_GWh!O361</f>
        <v>16379.43</v>
      </c>
      <c r="P362" s="104">
        <f>'Month (GWh)'!P362+Calculation_GWh!P361</f>
        <v>404.01000000000005</v>
      </c>
      <c r="Q362" s="104">
        <f>'Month (GWh)'!Q362+Calculation_GWh!Q361</f>
        <v>1190.9100000000001</v>
      </c>
      <c r="R362" s="104">
        <f>'Month (GWh)'!R362+Calculation_GWh!R361</f>
        <v>0</v>
      </c>
      <c r="S362" s="104">
        <f>'Month (GWh)'!S362+Calculation_GWh!S361</f>
        <v>17535.78</v>
      </c>
      <c r="T362" s="104">
        <f>'Month (GWh)'!T362+Calculation_GWh!T361</f>
        <v>344753.45</v>
      </c>
    </row>
    <row r="363" spans="1:20" x14ac:dyDescent="0.35">
      <c r="A363" s="103" t="s">
        <v>409</v>
      </c>
      <c r="B363" s="104">
        <f>'Month (GWh)'!B363+Calculation_GWh!B362</f>
        <v>147812.62</v>
      </c>
      <c r="C363" s="104">
        <f>'Month (GWh)'!C363+Calculation_GWh!C362</f>
        <v>225898.43000000002</v>
      </c>
      <c r="D363" s="104">
        <f>'Month (GWh)'!D363+Calculation_GWh!D362</f>
        <v>43383.32</v>
      </c>
      <c r="E363" s="104">
        <f>'Month (GWh)'!E363+Calculation_GWh!E362</f>
        <v>182515.11000000002</v>
      </c>
      <c r="F363" s="104">
        <f>'Month (GWh)'!F363+Calculation_GWh!F362</f>
        <v>10340.939999999999</v>
      </c>
      <c r="G363" s="104">
        <f>'Month (GWh)'!G363+Calculation_GWh!G362</f>
        <v>-150.29999999999998</v>
      </c>
      <c r="H363" s="104">
        <f>'Month (GWh)'!H363+Calculation_GWh!H362</f>
        <v>3255.56</v>
      </c>
      <c r="I363" s="104">
        <f>'Month (GWh)'!I363+Calculation_GWh!I362</f>
        <v>373711.05</v>
      </c>
      <c r="J363" s="104">
        <f>'Month (GWh)'!J363+Calculation_GWh!J362</f>
        <v>343773.93000000005</v>
      </c>
      <c r="K363" s="104">
        <f>'Month (GWh)'!K363+Calculation_GWh!K362</f>
        <v>86436.23</v>
      </c>
      <c r="L363" s="104">
        <f>'Month (GWh)'!L363+Calculation_GWh!L362</f>
        <v>136428.26999999999</v>
      </c>
      <c r="M363" s="104">
        <f>'Month (GWh)'!M363+Calculation_GWh!M362</f>
        <v>39416.720000000001</v>
      </c>
      <c r="N363" s="104">
        <f>'Month (GWh)'!N363+Calculation_GWh!N362</f>
        <v>46962.1</v>
      </c>
      <c r="O363" s="104">
        <f>'Month (GWh)'!O363+Calculation_GWh!O362</f>
        <v>16379.43</v>
      </c>
      <c r="P363" s="104">
        <f>'Month (GWh)'!P363+Calculation_GWh!P362</f>
        <v>404.01000000000005</v>
      </c>
      <c r="Q363" s="104">
        <f>'Month (GWh)'!Q363+Calculation_GWh!Q362</f>
        <v>1190.9100000000001</v>
      </c>
      <c r="R363" s="104">
        <f>'Month (GWh)'!R363+Calculation_GWh!R362</f>
        <v>0</v>
      </c>
      <c r="S363" s="104">
        <f>'Month (GWh)'!S363+Calculation_GWh!S362</f>
        <v>17535.78</v>
      </c>
      <c r="T363" s="104">
        <f>'Month (GWh)'!T363+Calculation_GWh!T362</f>
        <v>344753.45</v>
      </c>
    </row>
    <row r="364" spans="1:20" x14ac:dyDescent="0.35">
      <c r="A364" s="103" t="s">
        <v>410</v>
      </c>
      <c r="B364" s="104">
        <f>'Month (GWh)'!B364+Calculation_GWh!B363</f>
        <v>147812.62</v>
      </c>
      <c r="C364" s="104">
        <f>'Month (GWh)'!C364+Calculation_GWh!C363</f>
        <v>225898.43000000002</v>
      </c>
      <c r="D364" s="104">
        <f>'Month (GWh)'!D364+Calculation_GWh!D363</f>
        <v>43383.32</v>
      </c>
      <c r="E364" s="104">
        <f>'Month (GWh)'!E364+Calculation_GWh!E363</f>
        <v>182515.11000000002</v>
      </c>
      <c r="F364" s="104">
        <f>'Month (GWh)'!F364+Calculation_GWh!F363</f>
        <v>10340.939999999999</v>
      </c>
      <c r="G364" s="104">
        <f>'Month (GWh)'!G364+Calculation_GWh!G363</f>
        <v>-150.29999999999998</v>
      </c>
      <c r="H364" s="104">
        <f>'Month (GWh)'!H364+Calculation_GWh!H363</f>
        <v>3255.56</v>
      </c>
      <c r="I364" s="104">
        <f>'Month (GWh)'!I364+Calculation_GWh!I363</f>
        <v>373711.05</v>
      </c>
      <c r="J364" s="104">
        <f>'Month (GWh)'!J364+Calculation_GWh!J363</f>
        <v>343773.93000000005</v>
      </c>
      <c r="K364" s="104">
        <f>'Month (GWh)'!K364+Calculation_GWh!K363</f>
        <v>86436.23</v>
      </c>
      <c r="L364" s="104">
        <f>'Month (GWh)'!L364+Calculation_GWh!L363</f>
        <v>136428.26999999999</v>
      </c>
      <c r="M364" s="104">
        <f>'Month (GWh)'!M364+Calculation_GWh!M363</f>
        <v>39416.720000000001</v>
      </c>
      <c r="N364" s="104">
        <f>'Month (GWh)'!N364+Calculation_GWh!N363</f>
        <v>46962.1</v>
      </c>
      <c r="O364" s="104">
        <f>'Month (GWh)'!O364+Calculation_GWh!O363</f>
        <v>16379.43</v>
      </c>
      <c r="P364" s="104">
        <f>'Month (GWh)'!P364+Calculation_GWh!P363</f>
        <v>404.01000000000005</v>
      </c>
      <c r="Q364" s="104">
        <f>'Month (GWh)'!Q364+Calculation_GWh!Q363</f>
        <v>1190.9100000000001</v>
      </c>
      <c r="R364" s="104">
        <f>'Month (GWh)'!R364+Calculation_GWh!R363</f>
        <v>0</v>
      </c>
      <c r="S364" s="104">
        <f>'Month (GWh)'!S364+Calculation_GWh!S363</f>
        <v>17535.78</v>
      </c>
      <c r="T364" s="104">
        <f>'Month (GWh)'!T364+Calculation_GWh!T363</f>
        <v>344753.45</v>
      </c>
    </row>
    <row r="365" spans="1:20" x14ac:dyDescent="0.35">
      <c r="A365" s="103" t="s">
        <v>411</v>
      </c>
      <c r="B365" s="104">
        <f>'Month (GWh)'!B365+Calculation_GWh!B364</f>
        <v>147812.62</v>
      </c>
      <c r="C365" s="104">
        <f>'Month (GWh)'!C365+Calculation_GWh!C364</f>
        <v>225898.43000000002</v>
      </c>
      <c r="D365" s="104">
        <f>'Month (GWh)'!D365+Calculation_GWh!D364</f>
        <v>43383.32</v>
      </c>
      <c r="E365" s="104">
        <f>'Month (GWh)'!E365+Calculation_GWh!E364</f>
        <v>182515.11000000002</v>
      </c>
      <c r="F365" s="104">
        <f>'Month (GWh)'!F365+Calculation_GWh!F364</f>
        <v>10340.939999999999</v>
      </c>
      <c r="G365" s="104">
        <f>'Month (GWh)'!G365+Calculation_GWh!G364</f>
        <v>-150.29999999999998</v>
      </c>
      <c r="H365" s="104">
        <f>'Month (GWh)'!H365+Calculation_GWh!H364</f>
        <v>3255.56</v>
      </c>
      <c r="I365" s="104">
        <f>'Month (GWh)'!I365+Calculation_GWh!I364</f>
        <v>373711.05</v>
      </c>
      <c r="J365" s="104">
        <f>'Month (GWh)'!J365+Calculation_GWh!J364</f>
        <v>343773.93000000005</v>
      </c>
      <c r="K365" s="104">
        <f>'Month (GWh)'!K365+Calculation_GWh!K364</f>
        <v>86436.23</v>
      </c>
      <c r="L365" s="104">
        <f>'Month (GWh)'!L365+Calculation_GWh!L364</f>
        <v>136428.26999999999</v>
      </c>
      <c r="M365" s="104">
        <f>'Month (GWh)'!M365+Calculation_GWh!M364</f>
        <v>39416.720000000001</v>
      </c>
      <c r="N365" s="104">
        <f>'Month (GWh)'!N365+Calculation_GWh!N364</f>
        <v>46962.1</v>
      </c>
      <c r="O365" s="104">
        <f>'Month (GWh)'!O365+Calculation_GWh!O364</f>
        <v>16379.43</v>
      </c>
      <c r="P365" s="104">
        <f>'Month (GWh)'!P365+Calculation_GWh!P364</f>
        <v>404.01000000000005</v>
      </c>
      <c r="Q365" s="104">
        <f>'Month (GWh)'!Q365+Calculation_GWh!Q364</f>
        <v>1190.9100000000001</v>
      </c>
      <c r="R365" s="104">
        <f>'Month (GWh)'!R365+Calculation_GWh!R364</f>
        <v>0</v>
      </c>
      <c r="S365" s="104">
        <f>'Month (GWh)'!S365+Calculation_GWh!S364</f>
        <v>17535.78</v>
      </c>
      <c r="T365" s="104">
        <f>'Month (GWh)'!T365+Calculation_GWh!T364</f>
        <v>344753.45</v>
      </c>
    </row>
    <row r="366" spans="1:20" x14ac:dyDescent="0.35">
      <c r="A366" s="103" t="s">
        <v>412</v>
      </c>
      <c r="B366" s="104">
        <f>'Month (GWh)'!B366+Calculation_GWh!B365</f>
        <v>147812.62</v>
      </c>
      <c r="C366" s="104">
        <f>'Month (GWh)'!C366+Calculation_GWh!C365</f>
        <v>225898.43000000002</v>
      </c>
      <c r="D366" s="104">
        <f>'Month (GWh)'!D366+Calculation_GWh!D365</f>
        <v>43383.32</v>
      </c>
      <c r="E366" s="104">
        <f>'Month (GWh)'!E366+Calculation_GWh!E365</f>
        <v>182515.11000000002</v>
      </c>
      <c r="F366" s="104">
        <f>'Month (GWh)'!F366+Calculation_GWh!F365</f>
        <v>10340.939999999999</v>
      </c>
      <c r="G366" s="104">
        <f>'Month (GWh)'!G366+Calculation_GWh!G365</f>
        <v>-150.29999999999998</v>
      </c>
      <c r="H366" s="104">
        <f>'Month (GWh)'!H366+Calculation_GWh!H365</f>
        <v>3255.56</v>
      </c>
      <c r="I366" s="104">
        <f>'Month (GWh)'!I366+Calculation_GWh!I365</f>
        <v>373711.05</v>
      </c>
      <c r="J366" s="104">
        <f>'Month (GWh)'!J366+Calculation_GWh!J365</f>
        <v>343773.93000000005</v>
      </c>
      <c r="K366" s="104">
        <f>'Month (GWh)'!K366+Calculation_GWh!K365</f>
        <v>86436.23</v>
      </c>
      <c r="L366" s="104">
        <f>'Month (GWh)'!L366+Calculation_GWh!L365</f>
        <v>136428.26999999999</v>
      </c>
      <c r="M366" s="104">
        <f>'Month (GWh)'!M366+Calculation_GWh!M365</f>
        <v>39416.720000000001</v>
      </c>
      <c r="N366" s="104">
        <f>'Month (GWh)'!N366+Calculation_GWh!N365</f>
        <v>46962.1</v>
      </c>
      <c r="O366" s="104">
        <f>'Month (GWh)'!O366+Calculation_GWh!O365</f>
        <v>16379.43</v>
      </c>
      <c r="P366" s="104">
        <f>'Month (GWh)'!P366+Calculation_GWh!P365</f>
        <v>404.01000000000005</v>
      </c>
      <c r="Q366" s="104">
        <f>'Month (GWh)'!Q366+Calculation_GWh!Q365</f>
        <v>1190.9100000000001</v>
      </c>
      <c r="R366" s="104">
        <f>'Month (GWh)'!R366+Calculation_GWh!R365</f>
        <v>0</v>
      </c>
      <c r="S366" s="104">
        <f>'Month (GWh)'!S366+Calculation_GWh!S365</f>
        <v>17535.78</v>
      </c>
      <c r="T366" s="104">
        <f>'Month (GWh)'!T366+Calculation_GWh!T365</f>
        <v>344753.45</v>
      </c>
    </row>
    <row r="367" spans="1:20" x14ac:dyDescent="0.35">
      <c r="A367" s="103" t="s">
        <v>413</v>
      </c>
      <c r="B367" s="104">
        <f>'Month (GWh)'!B367+Calculation_GWh!B366</f>
        <v>147812.62</v>
      </c>
      <c r="C367" s="104">
        <f>'Month (GWh)'!C367+Calculation_GWh!C366</f>
        <v>225898.43000000002</v>
      </c>
      <c r="D367" s="104">
        <f>'Month (GWh)'!D367+Calculation_GWh!D366</f>
        <v>43383.32</v>
      </c>
      <c r="E367" s="104">
        <f>'Month (GWh)'!E367+Calculation_GWh!E366</f>
        <v>182515.11000000002</v>
      </c>
      <c r="F367" s="104">
        <f>'Month (GWh)'!F367+Calculation_GWh!F366</f>
        <v>10340.939999999999</v>
      </c>
      <c r="G367" s="104">
        <f>'Month (GWh)'!G367+Calculation_GWh!G366</f>
        <v>-150.29999999999998</v>
      </c>
      <c r="H367" s="104">
        <f>'Month (GWh)'!H367+Calculation_GWh!H366</f>
        <v>3255.56</v>
      </c>
      <c r="I367" s="104">
        <f>'Month (GWh)'!I367+Calculation_GWh!I366</f>
        <v>373711.05</v>
      </c>
      <c r="J367" s="104">
        <f>'Month (GWh)'!J367+Calculation_GWh!J366</f>
        <v>343773.93000000005</v>
      </c>
      <c r="K367" s="104">
        <f>'Month (GWh)'!K367+Calculation_GWh!K366</f>
        <v>86436.23</v>
      </c>
      <c r="L367" s="104">
        <f>'Month (GWh)'!L367+Calculation_GWh!L366</f>
        <v>136428.26999999999</v>
      </c>
      <c r="M367" s="104">
        <f>'Month (GWh)'!M367+Calculation_GWh!M366</f>
        <v>39416.720000000001</v>
      </c>
      <c r="N367" s="104">
        <f>'Month (GWh)'!N367+Calculation_GWh!N366</f>
        <v>46962.1</v>
      </c>
      <c r="O367" s="104">
        <f>'Month (GWh)'!O367+Calculation_GWh!O366</f>
        <v>16379.43</v>
      </c>
      <c r="P367" s="104">
        <f>'Month (GWh)'!P367+Calculation_GWh!P366</f>
        <v>404.01000000000005</v>
      </c>
      <c r="Q367" s="104">
        <f>'Month (GWh)'!Q367+Calculation_GWh!Q366</f>
        <v>1190.9100000000001</v>
      </c>
      <c r="R367" s="104">
        <f>'Month (GWh)'!R367+Calculation_GWh!R366</f>
        <v>0</v>
      </c>
      <c r="S367" s="104">
        <f>'Month (GWh)'!S367+Calculation_GWh!S366</f>
        <v>17535.78</v>
      </c>
      <c r="T367" s="104">
        <f>'Month (GWh)'!T367+Calculation_GWh!T366</f>
        <v>344753.45</v>
      </c>
    </row>
    <row r="368" spans="1:20" x14ac:dyDescent="0.35">
      <c r="A368" s="103" t="s">
        <v>414</v>
      </c>
      <c r="B368" s="104">
        <f>'Month (GWh)'!B368+Calculation_GWh!B367</f>
        <v>147812.62</v>
      </c>
      <c r="C368" s="104">
        <f>'Month (GWh)'!C368+Calculation_GWh!C367</f>
        <v>225898.43000000002</v>
      </c>
      <c r="D368" s="104">
        <f>'Month (GWh)'!D368+Calculation_GWh!D367</f>
        <v>43383.32</v>
      </c>
      <c r="E368" s="104">
        <f>'Month (GWh)'!E368+Calculation_GWh!E367</f>
        <v>182515.11000000002</v>
      </c>
      <c r="F368" s="104">
        <f>'Month (GWh)'!F368+Calculation_GWh!F367</f>
        <v>10340.939999999999</v>
      </c>
      <c r="G368" s="104">
        <f>'Month (GWh)'!G368+Calculation_GWh!G367</f>
        <v>-150.29999999999998</v>
      </c>
      <c r="H368" s="104">
        <f>'Month (GWh)'!H368+Calculation_GWh!H367</f>
        <v>3255.56</v>
      </c>
      <c r="I368" s="104">
        <f>'Month (GWh)'!I368+Calculation_GWh!I367</f>
        <v>373711.05</v>
      </c>
      <c r="J368" s="104">
        <f>'Month (GWh)'!J368+Calculation_GWh!J367</f>
        <v>343773.93000000005</v>
      </c>
      <c r="K368" s="104">
        <f>'Month (GWh)'!K368+Calculation_GWh!K367</f>
        <v>86436.23</v>
      </c>
      <c r="L368" s="104">
        <f>'Month (GWh)'!L368+Calculation_GWh!L367</f>
        <v>136428.26999999999</v>
      </c>
      <c r="M368" s="104">
        <f>'Month (GWh)'!M368+Calculation_GWh!M367</f>
        <v>39416.720000000001</v>
      </c>
      <c r="N368" s="104">
        <f>'Month (GWh)'!N368+Calculation_GWh!N367</f>
        <v>46962.1</v>
      </c>
      <c r="O368" s="104">
        <f>'Month (GWh)'!O368+Calculation_GWh!O367</f>
        <v>16379.43</v>
      </c>
      <c r="P368" s="104">
        <f>'Month (GWh)'!P368+Calculation_GWh!P367</f>
        <v>404.01000000000005</v>
      </c>
      <c r="Q368" s="104">
        <f>'Month (GWh)'!Q368+Calculation_GWh!Q367</f>
        <v>1190.9100000000001</v>
      </c>
      <c r="R368" s="104">
        <f>'Month (GWh)'!R368+Calculation_GWh!R367</f>
        <v>0</v>
      </c>
      <c r="S368" s="104">
        <f>'Month (GWh)'!S368+Calculation_GWh!S367</f>
        <v>17535.78</v>
      </c>
      <c r="T368" s="104">
        <f>'Month (GWh)'!T368+Calculation_GWh!T367</f>
        <v>344753.45</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11"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6889.01</v>
      </c>
      <c r="E10" s="91">
        <f ca="1">INDIRECT(Calculation_mcm!AA11)</f>
        <v>44461.05</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77761.59</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23488.370000000003</v>
      </c>
      <c r="E11" s="91">
        <f ca="1">INDIRECT(Calculation_mcm!AA12)</f>
        <v>33035.089999999997</v>
      </c>
      <c r="F11" s="67">
        <f ca="1">INDIRECT(Calculation_mcm!AB12)</f>
        <v>-363.11</v>
      </c>
      <c r="G11" s="89">
        <f ca="1">INDIRECT(Calculation_mcm!AC12)</f>
        <v>-39.64</v>
      </c>
      <c r="H11" s="52">
        <f ca="1">INDIRECT(Calculation_mcm!AD12)</f>
        <v>606.25</v>
      </c>
      <c r="I11" s="93">
        <f ca="1">INDIRECT(Calculation_mcm!AE12)</f>
        <v>94261.11</v>
      </c>
      <c r="J11" s="91">
        <f ca="1">INDIRECT(Calculation_mcm!AF12)</f>
        <v>70976.239999999991</v>
      </c>
      <c r="K11" s="67">
        <f ca="1">INDIRECT(Calculation_mcm!AG12)</f>
        <v>23436.380000000005</v>
      </c>
      <c r="L11" s="89">
        <f ca="1">INDIRECT(Calculation_mcm!AH12)</f>
        <v>23553.75</v>
      </c>
      <c r="M11" s="51">
        <f ca="1">INDIRECT(Calculation_mcm!AI12)</f>
        <v>7931.32</v>
      </c>
      <c r="N11" s="52">
        <f ca="1">INDIRECT(Calculation_mcm!AJ12)</f>
        <v>8202.09</v>
      </c>
      <c r="O11" s="89">
        <f ca="1">INDIRECT(Calculation_mcm!AK12)</f>
        <v>3852.9799999999996</v>
      </c>
      <c r="P11" s="51">
        <f ca="1">INDIRECT(Calculation_mcm!AL12)</f>
        <v>163.12</v>
      </c>
      <c r="Q11" s="51">
        <f ca="1">INDIRECT(Calculation_mcm!AM12)</f>
        <v>384.30999999999995</v>
      </c>
      <c r="R11" s="52">
        <f ca="1">INDIRECT(Calculation_mcm!AN12)</f>
        <v>0</v>
      </c>
      <c r="S11" s="67">
        <f ca="1">INDIRECT(Calculation_mcm!AO12)</f>
        <v>3582.6699999999964</v>
      </c>
      <c r="T11" s="91">
        <f ca="1">INDIRECT(Calculation_mcm!AP12)</f>
        <v>70983.34</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-25.86</v>
      </c>
      <c r="H12" s="52">
        <f ca="1">INDIRECT(Calculation_mcm!AD13)</f>
        <v>671.13</v>
      </c>
      <c r="I12" s="93">
        <f ca="1">INDIRECT(Calculation_mcm!AE13)</f>
        <v>79299.709999999992</v>
      </c>
      <c r="J12" s="91">
        <f ca="1">INDIRECT(Calculation_mcm!AF13)</f>
        <v>63491.490000000005</v>
      </c>
      <c r="K12" s="67">
        <f ca="1">INDIRECT(Calculation_mcm!AG13)</f>
        <v>19035.509999999998</v>
      </c>
      <c r="L12" s="89">
        <f ca="1">INDIRECT(Calculation_mcm!AH13)</f>
        <v>22084.68</v>
      </c>
      <c r="M12" s="51">
        <f ca="1">INDIRECT(Calculation_mcm!AI13)</f>
        <v>7535.73</v>
      </c>
      <c r="N12" s="52">
        <f ca="1">INDIRECT(Calculation_mcm!AJ13)</f>
        <v>7869.9800000000014</v>
      </c>
      <c r="O12" s="89">
        <f ca="1">INDIRECT(Calculation_mcm!AK13)</f>
        <v>3600.54</v>
      </c>
      <c r="P12" s="51">
        <f ca="1">INDIRECT(Calculation_mcm!AL13)</f>
        <v>113.82</v>
      </c>
      <c r="Q12" s="51">
        <f ca="1">INDIRECT(Calculation_mcm!AM13)</f>
        <v>292.27</v>
      </c>
      <c r="R12" s="52">
        <f ca="1">INDIRECT(Calculation_mcm!AN13)</f>
        <v>0</v>
      </c>
      <c r="S12" s="67">
        <f ca="1">INDIRECT(Calculation_mcm!AO13)</f>
        <v>3324.1800000000003</v>
      </c>
      <c r="T12" s="91">
        <f ca="1">INDIRECT(Calculation_mcm!AP13)</f>
        <v>63856.710000000006</v>
      </c>
    </row>
    <row r="13" spans="1:20" ht="20.149999999999999" customHeight="1" x14ac:dyDescent="0.35">
      <c r="A13" s="85">
        <f ca="1">INDIRECT(Calculation_mcm!W14)</f>
        <v>2024</v>
      </c>
      <c r="B13" s="67">
        <f ca="1">INDIRECT(Calculation_mcm!X14)</f>
        <v>30830.06</v>
      </c>
      <c r="C13" s="89">
        <f ca="1">INDIRECT(Calculation_mcm!Y14)</f>
        <v>41647.81</v>
      </c>
      <c r="D13" s="51">
        <f ca="1">INDIRECT(Calculation_mcm!Z14)</f>
        <v>10734.34</v>
      </c>
      <c r="E13" s="91">
        <f ca="1">INDIRECT(Calculation_mcm!AA14)</f>
        <v>30913.47</v>
      </c>
      <c r="F13" s="67">
        <f ca="1">INDIRECT(Calculation_mcm!AB14)</f>
        <v>241.29999999999984</v>
      </c>
      <c r="G13" s="89">
        <f ca="1">INDIRECT(Calculation_mcm!AC14)</f>
        <v>-35.26</v>
      </c>
      <c r="H13" s="52">
        <f ca="1">INDIRECT(Calculation_mcm!AD14)</f>
        <v>703.56000000000006</v>
      </c>
      <c r="I13" s="93">
        <f ca="1">INDIRECT(Calculation_mcm!AE14)</f>
        <v>72477.87</v>
      </c>
      <c r="J13" s="91">
        <f ca="1">INDIRECT(Calculation_mcm!AF14)</f>
        <v>62653.130000000005</v>
      </c>
      <c r="K13" s="67">
        <f ca="1">INDIRECT(Calculation_mcm!AG14)</f>
        <v>16292.119999999999</v>
      </c>
      <c r="L13" s="89">
        <f ca="1">INDIRECT(Calculation_mcm!AH14)</f>
        <v>22999.52</v>
      </c>
      <c r="M13" s="51">
        <f ca="1">INDIRECT(Calculation_mcm!AI14)</f>
        <v>7726.3</v>
      </c>
      <c r="N13" s="52">
        <f ca="1">INDIRECT(Calculation_mcm!AJ14)</f>
        <v>8361.98</v>
      </c>
      <c r="O13" s="89">
        <f ca="1">INDIRECT(Calculation_mcm!AK14)</f>
        <v>3424.49</v>
      </c>
      <c r="P13" s="51">
        <f ca="1">INDIRECT(Calculation_mcm!AL14)</f>
        <v>83.259999999999991</v>
      </c>
      <c r="Q13" s="51">
        <f ca="1">INDIRECT(Calculation_mcm!AM14)</f>
        <v>154.18</v>
      </c>
      <c r="R13" s="52">
        <f ca="1">INDIRECT(Calculation_mcm!AN14)</f>
        <v>0</v>
      </c>
      <c r="S13" s="67">
        <f ca="1">INDIRECT(Calculation_mcm!AO14)</f>
        <v>3379.85</v>
      </c>
      <c r="T13" s="91">
        <f ca="1">INDIRECT(Calculation_mcm!AP14)</f>
        <v>62421.700000000004</v>
      </c>
    </row>
    <row r="14" spans="1:20" ht="20.149999999999999" customHeight="1" x14ac:dyDescent="0.35">
      <c r="A14" s="141" t="s">
        <v>82</v>
      </c>
      <c r="B14" s="142">
        <f ca="1">IF(OR(AND(B12=0,B13&gt;0),B13&gt;(2*B12)),"(+)",IF(AND(B12&gt;0,B13=0),"(-)",IF(B12+B13=0,"-",(B13-B12)/B12*100)))</f>
        <v>-9.4716330809917348</v>
      </c>
      <c r="C14" s="143">
        <f t="shared" ref="C14:T14" ca="1" si="0">IF(OR(AND(C12=0,C13&gt;0),C13&gt;(2*C12)),"(+)",IF(AND(C12&gt;0,C13=0),"(-)",IF(C12+C13=0,"-",(C13-C12)/C12*100)))</f>
        <v>-7.9484758427743589</v>
      </c>
      <c r="D14" s="144">
        <f t="shared" ca="1" si="0"/>
        <v>-32.269859527822184</v>
      </c>
      <c r="E14" s="145">
        <f t="shared" ca="1" si="0"/>
        <v>5.1645618538727049</v>
      </c>
      <c r="F14" s="142" t="str">
        <f t="shared" ca="1" si="0"/>
        <v>(+)</v>
      </c>
      <c r="G14" s="143" t="str">
        <f ca="1">IF(OR(AND(G12=0,G13&gt;0),G13&gt;(2*G12)),"(+)",IF(AND(G12&gt;0,G13=0),"(-)",IF(G12+G13=0,"-",(G13-G12)/G12*100)))</f>
        <v>(+)</v>
      </c>
      <c r="H14" s="145">
        <f t="shared" ca="1" si="0"/>
        <v>4.832148764024863</v>
      </c>
      <c r="I14" s="143">
        <f t="shared" ca="1" si="0"/>
        <v>-8.6026039691696177</v>
      </c>
      <c r="J14" s="145">
        <f t="shared" ca="1" si="0"/>
        <v>-1.3204289267742819</v>
      </c>
      <c r="K14" s="142">
        <f t="shared" ca="1" si="0"/>
        <v>-14.41195954298046</v>
      </c>
      <c r="L14" s="143">
        <f t="shared" ca="1" si="0"/>
        <v>4.1424190887076477</v>
      </c>
      <c r="M14" s="144">
        <f t="shared" ca="1" si="0"/>
        <v>2.5288857217549014</v>
      </c>
      <c r="N14" s="145">
        <f t="shared" ca="1" si="0"/>
        <v>6.2516041972152161</v>
      </c>
      <c r="O14" s="143">
        <f t="shared" ca="1" si="0"/>
        <v>-4.8895443461258639</v>
      </c>
      <c r="P14" s="144">
        <f t="shared" ca="1" si="0"/>
        <v>-26.849411351256375</v>
      </c>
      <c r="Q14" s="144">
        <f t="shared" ca="1" si="0"/>
        <v>-47.247408218428163</v>
      </c>
      <c r="R14" s="145" t="str">
        <f t="shared" ca="1" si="0"/>
        <v>-</v>
      </c>
      <c r="S14" s="142">
        <f t="shared" ca="1" si="0"/>
        <v>1.6746987226925019</v>
      </c>
      <c r="T14" s="145">
        <f t="shared" ca="1" si="0"/>
        <v>-2.2472344723052626</v>
      </c>
    </row>
    <row r="15" spans="1:20" ht="20.149999999999999" customHeight="1" x14ac:dyDescent="0.35">
      <c r="A15" s="82" t="str">
        <f ca="1">INDIRECT(Calculation_mcm!W16)</f>
        <v>January - May 2024</v>
      </c>
      <c r="B15" s="87">
        <f ca="1">INDIRECT(Calculation_mcm!X16)</f>
        <v>13924.45</v>
      </c>
      <c r="C15" s="88">
        <f ca="1">INDIRECT(Calculation_mcm!Y16)</f>
        <v>18597.7</v>
      </c>
      <c r="D15" s="83">
        <f ca="1">INDIRECT(Calculation_mcm!Z16)</f>
        <v>3319.2200000000003</v>
      </c>
      <c r="E15" s="90">
        <f ca="1">INDIRECT(Calculation_mcm!AA16)</f>
        <v>15278.480000000001</v>
      </c>
      <c r="F15" s="87">
        <f ca="1">INDIRECT(Calculation_mcm!AB16)</f>
        <v>729.41999999999985</v>
      </c>
      <c r="G15" s="88">
        <f ca="1">INDIRECT(Calculation_mcm!AC16)</f>
        <v>-13.739999999999998</v>
      </c>
      <c r="H15" s="84">
        <f ca="1">INDIRECT(Calculation_mcm!AD16)</f>
        <v>292.19000000000005</v>
      </c>
      <c r="I15" s="92">
        <f ca="1">INDIRECT(Calculation_mcm!AE16)</f>
        <v>32522.15</v>
      </c>
      <c r="J15" s="90">
        <f ca="1">INDIRECT(Calculation_mcm!AF16)</f>
        <v>30210.800000000007</v>
      </c>
      <c r="K15" s="87">
        <f ca="1">INDIRECT(Calculation_mcm!AG16)</f>
        <v>6991.98</v>
      </c>
      <c r="L15" s="88">
        <f ca="1">INDIRECT(Calculation_mcm!AH16)</f>
        <v>12357.630000000001</v>
      </c>
      <c r="M15" s="83">
        <f ca="1">INDIRECT(Calculation_mcm!AI16)</f>
        <v>3623.3</v>
      </c>
      <c r="N15" s="84">
        <f ca="1">INDIRECT(Calculation_mcm!AJ16)</f>
        <v>4152.34</v>
      </c>
      <c r="O15" s="88">
        <f ca="1">INDIRECT(Calculation_mcm!AK16)</f>
        <v>1464.5099999999998</v>
      </c>
      <c r="P15" s="83">
        <f ca="1">INDIRECT(Calculation_mcm!AL16)</f>
        <v>35.379999999999995</v>
      </c>
      <c r="Q15" s="83">
        <f ca="1">INDIRECT(Calculation_mcm!AM16)</f>
        <v>81.460000000000008</v>
      </c>
      <c r="R15" s="84">
        <f ca="1">INDIRECT(Calculation_mcm!AN16)</f>
        <v>0</v>
      </c>
      <c r="S15" s="87">
        <f ca="1">INDIRECT(Calculation_mcm!AO16)</f>
        <v>1551.5400000000002</v>
      </c>
      <c r="T15" s="90">
        <f ca="1">INDIRECT(Calculation_mcm!AP16)</f>
        <v>30258.14</v>
      </c>
    </row>
    <row r="16" spans="1:20" ht="20.149999999999999" customHeight="1" x14ac:dyDescent="0.35">
      <c r="A16" s="86" t="str">
        <f ca="1">INDIRECT(Calculation_mcm!W17)</f>
        <v>[provisional] January - May 2025</v>
      </c>
      <c r="B16" s="67">
        <f ca="1">INDIRECT(Calculation_mcm!X17)</f>
        <v>13192.7</v>
      </c>
      <c r="C16" s="89">
        <f ca="1">INDIRECT(Calculation_mcm!Y17)</f>
        <v>20714.360000000004</v>
      </c>
      <c r="D16" s="51">
        <f ca="1">INDIRECT(Calculation_mcm!Z17)</f>
        <v>3933.08</v>
      </c>
      <c r="E16" s="91">
        <f ca="1">INDIRECT(Calculation_mcm!AA17)</f>
        <v>16781.28</v>
      </c>
      <c r="F16" s="67">
        <f ca="1">INDIRECT(Calculation_mcm!AB17)</f>
        <v>942.29</v>
      </c>
      <c r="G16" s="89">
        <f ca="1">INDIRECT(Calculation_mcm!AC17)</f>
        <v>-13.620000000000001</v>
      </c>
      <c r="H16" s="52">
        <f ca="1">INDIRECT(Calculation_mcm!AD17)</f>
        <v>290.26</v>
      </c>
      <c r="I16" s="93">
        <f ca="1">INDIRECT(Calculation_mcm!AE17)</f>
        <v>33907.06</v>
      </c>
      <c r="J16" s="91">
        <f ca="1">INDIRECT(Calculation_mcm!AF17)</f>
        <v>31192.909999999996</v>
      </c>
      <c r="K16" s="67">
        <f ca="1">INDIRECT(Calculation_mcm!AG17)</f>
        <v>7857.84</v>
      </c>
      <c r="L16" s="89">
        <f ca="1">INDIRECT(Calculation_mcm!AH17)</f>
        <v>12402.559999999998</v>
      </c>
      <c r="M16" s="51">
        <f ca="1">INDIRECT(Calculation_mcm!AI17)</f>
        <v>3583.3300000000004</v>
      </c>
      <c r="N16" s="52">
        <f ca="1">INDIRECT(Calculation_mcm!AJ17)</f>
        <v>4269.2700000000004</v>
      </c>
      <c r="O16" s="89">
        <f ca="1">INDIRECT(Calculation_mcm!AK17)</f>
        <v>1412.54</v>
      </c>
      <c r="P16" s="51">
        <f ca="1">INDIRECT(Calculation_mcm!AL17)</f>
        <v>36.729999999999997</v>
      </c>
      <c r="Q16" s="51">
        <f ca="1">INDIRECT(Calculation_mcm!AM17)</f>
        <v>110.26</v>
      </c>
      <c r="R16" s="52">
        <f ca="1">INDIRECT(Calculation_mcm!AN17)</f>
        <v>0</v>
      </c>
      <c r="S16" s="67">
        <f ca="1">INDIRECT(Calculation_mcm!AO17)</f>
        <v>1594.17</v>
      </c>
      <c r="T16" s="91">
        <f ca="1">INDIRECT(Calculation_mcm!AP17)</f>
        <v>31266.699999999997</v>
      </c>
    </row>
    <row r="17" spans="1:20" ht="20.149999999999999" customHeight="1" x14ac:dyDescent="0.35">
      <c r="A17" s="141" t="s">
        <v>82</v>
      </c>
      <c r="B17" s="142">
        <f ca="1">IF(OR(AND(B15=0,B16&gt;0),B16&gt;(2*B15)),"(+)",IF(AND(B15&gt;0,B16=0),"(-)",IF(B15+B16=0,"-",(B16-B15)/B15*100)))</f>
        <v>-5.2551447274398626</v>
      </c>
      <c r="C17" s="143">
        <f t="shared" ref="C17:T17" ca="1" si="1">IF(OR(AND(C15=0,C16&gt;0),C16&gt;(2*C15)),"(+)",IF(AND(C15&gt;0,C16=0),"(-)",IF(C15+C16=0,"-",(C16-C15)/C15*100)))</f>
        <v>11.381299838152048</v>
      </c>
      <c r="D17" s="144">
        <f t="shared" ca="1" si="1"/>
        <v>18.494104036490487</v>
      </c>
      <c r="E17" s="145">
        <f t="shared" ca="1" si="1"/>
        <v>9.8360569899623336</v>
      </c>
      <c r="F17" s="142">
        <f t="shared" ca="1" si="1"/>
        <v>29.183460831893854</v>
      </c>
      <c r="G17" s="143" t="str">
        <f t="shared" ca="1" si="1"/>
        <v>(+)</v>
      </c>
      <c r="H17" s="145">
        <f t="shared" ca="1" si="1"/>
        <v>-0.66052910777236162</v>
      </c>
      <c r="I17" s="143">
        <f t="shared" ca="1" si="1"/>
        <v>4.2583593028136093</v>
      </c>
      <c r="J17" s="145">
        <f t="shared" ca="1" si="1"/>
        <v>3.2508573093065705</v>
      </c>
      <c r="K17" s="142">
        <f t="shared" ca="1" si="1"/>
        <v>12.383616657942396</v>
      </c>
      <c r="L17" s="143">
        <f t="shared" ca="1" si="1"/>
        <v>0.36358104264326291</v>
      </c>
      <c r="M17" s="144">
        <f t="shared" ca="1" si="1"/>
        <v>-1.1031380233488752</v>
      </c>
      <c r="N17" s="145">
        <f t="shared" ca="1" si="1"/>
        <v>2.8160025431443545</v>
      </c>
      <c r="O17" s="143">
        <f t="shared" ca="1" si="1"/>
        <v>-3.5486271858846856</v>
      </c>
      <c r="P17" s="144">
        <f t="shared" ca="1" si="1"/>
        <v>3.8157150932730399</v>
      </c>
      <c r="Q17" s="144">
        <f t="shared" ca="1" si="1"/>
        <v>35.354775349864958</v>
      </c>
      <c r="R17" s="145" t="str">
        <f t="shared" ca="1" si="1"/>
        <v>-</v>
      </c>
      <c r="S17" s="142">
        <f t="shared" ca="1" si="1"/>
        <v>2.7475927143354268</v>
      </c>
      <c r="T17" s="145">
        <f t="shared" ca="1" si="1"/>
        <v>3.3331857146539661</v>
      </c>
    </row>
    <row r="18" spans="1:20" ht="20.149999999999999" customHeight="1" x14ac:dyDescent="0.35">
      <c r="A18" s="82" t="str">
        <f ca="1">INDIRECT(Calculation_mcm!W19)</f>
        <v>March 2024</v>
      </c>
      <c r="B18" s="87">
        <f ca="1">INDIRECT(Calculation_mcm!X19)</f>
        <v>2878.92</v>
      </c>
      <c r="C18" s="88">
        <f ca="1">INDIRECT(Calculation_mcm!Y19)</f>
        <v>3683.76</v>
      </c>
      <c r="D18" s="83">
        <f ca="1">INDIRECT(Calculation_mcm!Z19)</f>
        <v>419.23</v>
      </c>
      <c r="E18" s="90">
        <f ca="1">INDIRECT(Calculation_mcm!AA19)</f>
        <v>3264.53</v>
      </c>
      <c r="F18" s="87">
        <f ca="1">INDIRECT(Calculation_mcm!AB19)</f>
        <v>265.38</v>
      </c>
      <c r="G18" s="88">
        <f ca="1">INDIRECT(Calculation_mcm!AC19)</f>
        <v>-2.56</v>
      </c>
      <c r="H18" s="84">
        <f ca="1">INDIRECT(Calculation_mcm!AD19)</f>
        <v>59.59</v>
      </c>
      <c r="I18" s="92">
        <f ca="1">INDIRECT(Calculation_mcm!AE19)</f>
        <v>6562.68</v>
      </c>
      <c r="J18" s="90">
        <f ca="1">INDIRECT(Calculation_mcm!AF19)</f>
        <v>6465.8600000000006</v>
      </c>
      <c r="K18" s="87">
        <f ca="1">INDIRECT(Calculation_mcm!AG19)</f>
        <v>1348.54</v>
      </c>
      <c r="L18" s="88">
        <f ca="1">INDIRECT(Calculation_mcm!AH19)</f>
        <v>2750.51</v>
      </c>
      <c r="M18" s="83">
        <f ca="1">INDIRECT(Calculation_mcm!AI19)</f>
        <v>766.05</v>
      </c>
      <c r="N18" s="84">
        <f ca="1">INDIRECT(Calculation_mcm!AJ19)</f>
        <v>912.79</v>
      </c>
      <c r="O18" s="88">
        <f ca="1">INDIRECT(Calculation_mcm!AK19)</f>
        <v>322.37</v>
      </c>
      <c r="P18" s="83">
        <f ca="1">INDIRECT(Calculation_mcm!AL19)</f>
        <v>6.26</v>
      </c>
      <c r="Q18" s="83">
        <f ca="1">INDIRECT(Calculation_mcm!AM19)</f>
        <v>9.7899999999999991</v>
      </c>
      <c r="R18" s="84">
        <f ca="1">INDIRECT(Calculation_mcm!AN19)</f>
        <v>0</v>
      </c>
      <c r="S18" s="87">
        <f ca="1">INDIRECT(Calculation_mcm!AO19)</f>
        <v>312.70999999999998</v>
      </c>
      <c r="T18" s="90">
        <f ca="1">INDIRECT(Calculation_mcm!AP19)</f>
        <v>6429.02</v>
      </c>
    </row>
    <row r="19" spans="1:20" ht="20.149999999999999" customHeight="1" x14ac:dyDescent="0.35">
      <c r="A19" s="85" t="str">
        <f ca="1">INDIRECT(Calculation_mcm!W20)</f>
        <v>April 2024</v>
      </c>
      <c r="B19" s="67">
        <f ca="1">INDIRECT(Calculation_mcm!X20)</f>
        <v>2687.66</v>
      </c>
      <c r="C19" s="89">
        <f ca="1">INDIRECT(Calculation_mcm!Y20)</f>
        <v>2933.14</v>
      </c>
      <c r="D19" s="51">
        <f ca="1">INDIRECT(Calculation_mcm!Z20)</f>
        <v>712.83</v>
      </c>
      <c r="E19" s="91">
        <f ca="1">INDIRECT(Calculation_mcm!AA20)</f>
        <v>2220.31</v>
      </c>
      <c r="F19" s="67">
        <f ca="1">INDIRECT(Calculation_mcm!AB20)</f>
        <v>-91.3</v>
      </c>
      <c r="G19" s="89">
        <f ca="1">INDIRECT(Calculation_mcm!AC20)</f>
        <v>-3.02</v>
      </c>
      <c r="H19" s="52">
        <f ca="1">INDIRECT(Calculation_mcm!AD20)</f>
        <v>57.67</v>
      </c>
      <c r="I19" s="93">
        <f ca="1">INDIRECT(Calculation_mcm!AE20)</f>
        <v>5620.7999999999993</v>
      </c>
      <c r="J19" s="91">
        <f ca="1">INDIRECT(Calculation_mcm!AF20)</f>
        <v>4871.3199999999988</v>
      </c>
      <c r="K19" s="67">
        <f ca="1">INDIRECT(Calculation_mcm!AG20)</f>
        <v>951.78</v>
      </c>
      <c r="L19" s="89">
        <f ca="1">INDIRECT(Calculation_mcm!AH20)</f>
        <v>1968.39</v>
      </c>
      <c r="M19" s="51">
        <f ca="1">INDIRECT(Calculation_mcm!AI20)</f>
        <v>614.79999999999995</v>
      </c>
      <c r="N19" s="52">
        <f ca="1">INDIRECT(Calculation_mcm!AJ20)</f>
        <v>732.53</v>
      </c>
      <c r="O19" s="89">
        <f ca="1">INDIRECT(Calculation_mcm!AK20)</f>
        <v>311.72000000000003</v>
      </c>
      <c r="P19" s="51">
        <f ca="1">INDIRECT(Calculation_mcm!AL20)</f>
        <v>4.5199999999999996</v>
      </c>
      <c r="Q19" s="51">
        <f ca="1">INDIRECT(Calculation_mcm!AM20)</f>
        <v>7.59</v>
      </c>
      <c r="R19" s="52">
        <f ca="1">INDIRECT(Calculation_mcm!AN20)</f>
        <v>0</v>
      </c>
      <c r="S19" s="67">
        <f ca="1">INDIRECT(Calculation_mcm!AO20)</f>
        <v>298.36</v>
      </c>
      <c r="T19" s="91">
        <f ca="1">INDIRECT(Calculation_mcm!AP20)</f>
        <v>4889.6900000000005</v>
      </c>
    </row>
    <row r="20" spans="1:20" ht="20.149999999999999" customHeight="1" x14ac:dyDescent="0.35">
      <c r="A20" s="85" t="str">
        <f ca="1">INDIRECT(Calculation_mcm!W21)</f>
        <v>May 2024</v>
      </c>
      <c r="B20" s="67">
        <f ca="1">INDIRECT(Calculation_mcm!X21)</f>
        <v>2591.25</v>
      </c>
      <c r="C20" s="89">
        <f ca="1">INDIRECT(Calculation_mcm!Y21)</f>
        <v>2479.52</v>
      </c>
      <c r="D20" s="51">
        <f ca="1">INDIRECT(Calculation_mcm!Z21)</f>
        <v>1168.82</v>
      </c>
      <c r="E20" s="91">
        <f ca="1">INDIRECT(Calculation_mcm!AA21)</f>
        <v>1310.7</v>
      </c>
      <c r="F20" s="67">
        <f ca="1">INDIRECT(Calculation_mcm!AB21)</f>
        <v>-299.42</v>
      </c>
      <c r="G20" s="89">
        <f ca="1">INDIRECT(Calculation_mcm!AC21)</f>
        <v>-3.02</v>
      </c>
      <c r="H20" s="52">
        <f ca="1">INDIRECT(Calculation_mcm!AD21)</f>
        <v>59.59</v>
      </c>
      <c r="I20" s="93">
        <f ca="1">INDIRECT(Calculation_mcm!AE21)</f>
        <v>5070.7700000000004</v>
      </c>
      <c r="J20" s="91">
        <f ca="1">INDIRECT(Calculation_mcm!AF21)</f>
        <v>3659.1000000000008</v>
      </c>
      <c r="K20" s="67">
        <f ca="1">INDIRECT(Calculation_mcm!AG21)</f>
        <v>1215.67</v>
      </c>
      <c r="L20" s="89">
        <f ca="1">INDIRECT(Calculation_mcm!AH21)</f>
        <v>987.95</v>
      </c>
      <c r="M20" s="51">
        <f ca="1">INDIRECT(Calculation_mcm!AI21)</f>
        <v>536.12</v>
      </c>
      <c r="N20" s="52">
        <f ca="1">INDIRECT(Calculation_mcm!AJ21)</f>
        <v>448.51</v>
      </c>
      <c r="O20" s="89">
        <f ca="1">INDIRECT(Calculation_mcm!AK21)</f>
        <v>284.10000000000002</v>
      </c>
      <c r="P20" s="51">
        <f ca="1">INDIRECT(Calculation_mcm!AL21)</f>
        <v>6.93</v>
      </c>
      <c r="Q20" s="51">
        <f ca="1">INDIRECT(Calculation_mcm!AM21)</f>
        <v>9.1300000000000008</v>
      </c>
      <c r="R20" s="52">
        <f ca="1">INDIRECT(Calculation_mcm!AN21)</f>
        <v>0</v>
      </c>
      <c r="S20" s="67">
        <f ca="1">INDIRECT(Calculation_mcm!AO21)</f>
        <v>229.51</v>
      </c>
      <c r="T20" s="91">
        <f ca="1">INDIRECT(Calculation_mcm!AP21)</f>
        <v>3717.92</v>
      </c>
    </row>
    <row r="21" spans="1:20" ht="20.149999999999999" customHeight="1" x14ac:dyDescent="0.35">
      <c r="A21" s="139" t="s">
        <v>83</v>
      </c>
      <c r="B21" s="140">
        <f ca="1">SUM(B18:B20)</f>
        <v>8157.83</v>
      </c>
      <c r="C21" s="95">
        <f t="shared" ref="C21:T21" ca="1" si="2">SUM(C18:C20)</f>
        <v>9096.42</v>
      </c>
      <c r="D21" s="127">
        <f t="shared" ca="1" si="2"/>
        <v>2300.88</v>
      </c>
      <c r="E21" s="94">
        <f t="shared" ca="1" si="2"/>
        <v>6795.54</v>
      </c>
      <c r="F21" s="140">
        <f t="shared" ca="1" si="2"/>
        <v>-125.34000000000003</v>
      </c>
      <c r="G21" s="95">
        <f t="shared" ca="1" si="2"/>
        <v>-8.6</v>
      </c>
      <c r="H21" s="94">
        <f t="shared" ca="1" si="2"/>
        <v>176.85000000000002</v>
      </c>
      <c r="I21" s="95">
        <f t="shared" ca="1" si="2"/>
        <v>17254.25</v>
      </c>
      <c r="J21" s="94">
        <f t="shared" ca="1" si="2"/>
        <v>14996.28</v>
      </c>
      <c r="K21" s="127">
        <f t="shared" ca="1" si="2"/>
        <v>3515.99</v>
      </c>
      <c r="L21" s="95">
        <f t="shared" ca="1" si="2"/>
        <v>5706.85</v>
      </c>
      <c r="M21" s="127">
        <f t="shared" ca="1" si="2"/>
        <v>1916.9699999999998</v>
      </c>
      <c r="N21" s="127">
        <f t="shared" ca="1" si="2"/>
        <v>2093.83</v>
      </c>
      <c r="O21" s="95">
        <f t="shared" ca="1" si="2"/>
        <v>918.19</v>
      </c>
      <c r="P21" s="127">
        <f t="shared" ca="1" si="2"/>
        <v>17.71</v>
      </c>
      <c r="Q21" s="127">
        <f t="shared" ca="1" si="2"/>
        <v>26.509999999999998</v>
      </c>
      <c r="R21" s="94">
        <f t="shared" ca="1" si="2"/>
        <v>0</v>
      </c>
      <c r="S21" s="94">
        <f t="shared" ca="1" si="2"/>
        <v>840.57999999999993</v>
      </c>
      <c r="T21" s="94">
        <f t="shared" ca="1" si="2"/>
        <v>15036.630000000001</v>
      </c>
    </row>
    <row r="22" spans="1:20" ht="20.149999999999999" customHeight="1" x14ac:dyDescent="0.35">
      <c r="A22" s="85" t="str">
        <f ca="1">INDIRECT(Calculation_mcm!W23)</f>
        <v>March 2025</v>
      </c>
      <c r="B22" s="67">
        <f ca="1">INDIRECT(Calculation_mcm!X23)</f>
        <v>2745.35</v>
      </c>
      <c r="C22" s="89">
        <f ca="1">INDIRECT(Calculation_mcm!Y23)</f>
        <v>4744.87</v>
      </c>
      <c r="D22" s="51">
        <f ca="1">INDIRECT(Calculation_mcm!Z23)</f>
        <v>521.07000000000005</v>
      </c>
      <c r="E22" s="91">
        <f ca="1">INDIRECT(Calculation_mcm!AA23)</f>
        <v>4223.8</v>
      </c>
      <c r="F22" s="67">
        <f ca="1">INDIRECT(Calculation_mcm!AB23)</f>
        <v>-522.78</v>
      </c>
      <c r="G22" s="89">
        <f ca="1">INDIRECT(Calculation_mcm!AC23)</f>
        <v>-2.73</v>
      </c>
      <c r="H22" s="52">
        <f ca="1">INDIRECT(Calculation_mcm!AD23)</f>
        <v>59.59</v>
      </c>
      <c r="I22" s="93">
        <f ca="1">INDIRECT(Calculation_mcm!AE23)</f>
        <v>7490.2199999999993</v>
      </c>
      <c r="J22" s="91">
        <f ca="1">INDIRECT(Calculation_mcm!AF23)</f>
        <v>6503.2300000000005</v>
      </c>
      <c r="K22" s="67">
        <f ca="1">INDIRECT(Calculation_mcm!AG23)</f>
        <v>1688.78</v>
      </c>
      <c r="L22" s="89">
        <f ca="1">INDIRECT(Calculation_mcm!AH23)</f>
        <v>2654.32</v>
      </c>
      <c r="M22" s="51">
        <f ca="1">INDIRECT(Calculation_mcm!AI23)</f>
        <v>659.32</v>
      </c>
      <c r="N22" s="52">
        <f ca="1">INDIRECT(Calculation_mcm!AJ23)</f>
        <v>910.81</v>
      </c>
      <c r="O22" s="89">
        <f ca="1">INDIRECT(Calculation_mcm!AK23)</f>
        <v>283.7</v>
      </c>
      <c r="P22" s="51">
        <f ca="1">INDIRECT(Calculation_mcm!AL23)</f>
        <v>7.15</v>
      </c>
      <c r="Q22" s="51">
        <f ca="1">INDIRECT(Calculation_mcm!AM23)</f>
        <v>30.19</v>
      </c>
      <c r="R22" s="52">
        <f ca="1">INDIRECT(Calculation_mcm!AN23)</f>
        <v>0</v>
      </c>
      <c r="S22" s="67">
        <f ca="1">INDIRECT(Calculation_mcm!AO23)</f>
        <v>276.27999999999997</v>
      </c>
      <c r="T22" s="91">
        <f ca="1">INDIRECT(Calculation_mcm!AP23)</f>
        <v>6510.5499999999984</v>
      </c>
    </row>
    <row r="23" spans="1:20" ht="20.149999999999999" customHeight="1" x14ac:dyDescent="0.35">
      <c r="A23" s="85" t="str">
        <f ca="1">INDIRECT(Calculation_mcm!W24)</f>
        <v>April 2025</v>
      </c>
      <c r="B23" s="67">
        <f ca="1">INDIRECT(Calculation_mcm!X24)</f>
        <v>2611.25</v>
      </c>
      <c r="C23" s="89">
        <f ca="1">INDIRECT(Calculation_mcm!Y24)</f>
        <v>2860.65</v>
      </c>
      <c r="D23" s="51">
        <f ca="1">INDIRECT(Calculation_mcm!Z24)</f>
        <v>1094.22</v>
      </c>
      <c r="E23" s="91">
        <f ca="1">INDIRECT(Calculation_mcm!AA24)</f>
        <v>1766.43</v>
      </c>
      <c r="F23" s="67">
        <f ca="1">INDIRECT(Calculation_mcm!AB24)</f>
        <v>46.03</v>
      </c>
      <c r="G23" s="89">
        <f ca="1">INDIRECT(Calculation_mcm!AC24)</f>
        <v>-2.71</v>
      </c>
      <c r="H23" s="52">
        <f ca="1">INDIRECT(Calculation_mcm!AD24)</f>
        <v>57.67</v>
      </c>
      <c r="I23" s="93">
        <f ca="1">INDIRECT(Calculation_mcm!AE24)</f>
        <v>5471.9</v>
      </c>
      <c r="J23" s="91">
        <f ca="1">INDIRECT(Calculation_mcm!AF24)</f>
        <v>4478.6699999999992</v>
      </c>
      <c r="K23" s="67">
        <f ca="1">INDIRECT(Calculation_mcm!AG24)</f>
        <v>1285.3499999999999</v>
      </c>
      <c r="L23" s="89">
        <f ca="1">INDIRECT(Calculation_mcm!AH24)</f>
        <v>1467.74</v>
      </c>
      <c r="M23" s="51">
        <f ca="1">INDIRECT(Calculation_mcm!AI24)</f>
        <v>621.65</v>
      </c>
      <c r="N23" s="52">
        <f ca="1">INDIRECT(Calculation_mcm!AJ24)</f>
        <v>689.88</v>
      </c>
      <c r="O23" s="89">
        <f ca="1">INDIRECT(Calculation_mcm!AK24)</f>
        <v>278.36</v>
      </c>
      <c r="P23" s="51">
        <f ca="1">INDIRECT(Calculation_mcm!AL24)</f>
        <v>5.44</v>
      </c>
      <c r="Q23" s="51">
        <f ca="1">INDIRECT(Calculation_mcm!AM24)</f>
        <v>11.57</v>
      </c>
      <c r="R23" s="52">
        <f ca="1">INDIRECT(Calculation_mcm!AN24)</f>
        <v>0</v>
      </c>
      <c r="S23" s="67">
        <f ca="1">INDIRECT(Calculation_mcm!AO24)</f>
        <v>347.78</v>
      </c>
      <c r="T23" s="91">
        <f ca="1">INDIRECT(Calculation_mcm!AP24)</f>
        <v>4707.7699999999995</v>
      </c>
    </row>
    <row r="24" spans="1:20" ht="20.149999999999999" customHeight="1" x14ac:dyDescent="0.35">
      <c r="A24" s="85" t="str">
        <f ca="1">INDIRECT(Calculation_mcm!W25)</f>
        <v>[provisional] May 2025</v>
      </c>
      <c r="B24" s="67">
        <f ca="1">INDIRECT(Calculation_mcm!X25)</f>
        <v>2543.13</v>
      </c>
      <c r="C24" s="89">
        <f ca="1">INDIRECT(Calculation_mcm!Y25)</f>
        <v>2107.7199999999998</v>
      </c>
      <c r="D24" s="51">
        <f ca="1">INDIRECT(Calculation_mcm!Z25)</f>
        <v>1372.03</v>
      </c>
      <c r="E24" s="91">
        <f ca="1">INDIRECT(Calculation_mcm!AA25)</f>
        <v>735.68999999999983</v>
      </c>
      <c r="F24" s="67">
        <f ca="1">INDIRECT(Calculation_mcm!AB25)</f>
        <v>-3.73</v>
      </c>
      <c r="G24" s="89">
        <f ca="1">INDIRECT(Calculation_mcm!AC25)</f>
        <v>-2.7</v>
      </c>
      <c r="H24" s="52">
        <f ca="1">INDIRECT(Calculation_mcm!AD25)</f>
        <v>59.59</v>
      </c>
      <c r="I24" s="93">
        <f ca="1">INDIRECT(Calculation_mcm!AE25)</f>
        <v>4650.8500000000004</v>
      </c>
      <c r="J24" s="91">
        <f ca="1">INDIRECT(Calculation_mcm!AF25)</f>
        <v>3331.9800000000009</v>
      </c>
      <c r="K24" s="67">
        <f ca="1">INDIRECT(Calculation_mcm!AG25)</f>
        <v>909.27</v>
      </c>
      <c r="L24" s="89">
        <f ca="1">INDIRECT(Calculation_mcm!AH25)</f>
        <v>848.21</v>
      </c>
      <c r="M24" s="51">
        <f ca="1">INDIRECT(Calculation_mcm!AI25)</f>
        <v>542.96</v>
      </c>
      <c r="N24" s="52">
        <f ca="1">INDIRECT(Calculation_mcm!AJ25)</f>
        <v>470.14</v>
      </c>
      <c r="O24" s="89">
        <f ca="1">INDIRECT(Calculation_mcm!AK25)</f>
        <v>279.17</v>
      </c>
      <c r="P24" s="51">
        <f ca="1">INDIRECT(Calculation_mcm!AL25)</f>
        <v>4.13</v>
      </c>
      <c r="Q24" s="51">
        <f ca="1">INDIRECT(Calculation_mcm!AM25)</f>
        <v>6.11</v>
      </c>
      <c r="R24" s="52">
        <f ca="1">INDIRECT(Calculation_mcm!AN25)</f>
        <v>0</v>
      </c>
      <c r="S24" s="67">
        <f ca="1">INDIRECT(Calculation_mcm!AO25)</f>
        <v>270.44</v>
      </c>
      <c r="T24" s="91">
        <f ca="1">INDIRECT(Calculation_mcm!AP25)</f>
        <v>3330.4300000000003</v>
      </c>
    </row>
    <row r="25" spans="1:20" ht="20.149999999999999" customHeight="1" x14ac:dyDescent="0.35">
      <c r="A25" s="139" t="s">
        <v>83</v>
      </c>
      <c r="B25" s="140">
        <f ca="1">SUM(B22:B24)</f>
        <v>7899.7300000000005</v>
      </c>
      <c r="C25" s="95">
        <f t="shared" ref="C25:T25" ca="1" si="3">SUM(C22:C24)</f>
        <v>9713.24</v>
      </c>
      <c r="D25" s="127">
        <f t="shared" ca="1" si="3"/>
        <v>2987.3199999999997</v>
      </c>
      <c r="E25" s="94">
        <f t="shared" ca="1" si="3"/>
        <v>6725.92</v>
      </c>
      <c r="F25" s="140">
        <f t="shared" ca="1" si="3"/>
        <v>-480.48</v>
      </c>
      <c r="G25" s="95">
        <f t="shared" ca="1" si="3"/>
        <v>-8.14</v>
      </c>
      <c r="H25" s="94">
        <f t="shared" ca="1" si="3"/>
        <v>176.85000000000002</v>
      </c>
      <c r="I25" s="95">
        <f t="shared" ca="1" si="3"/>
        <v>17612.97</v>
      </c>
      <c r="J25" s="94">
        <f t="shared" ca="1" si="3"/>
        <v>14313.880000000001</v>
      </c>
      <c r="K25" s="140">
        <f t="shared" ca="1" si="3"/>
        <v>3883.4</v>
      </c>
      <c r="L25" s="95">
        <f t="shared" ca="1" si="3"/>
        <v>4970.2700000000004</v>
      </c>
      <c r="M25" s="127">
        <f t="shared" ca="1" si="3"/>
        <v>1823.93</v>
      </c>
      <c r="N25" s="94">
        <f t="shared" ca="1" si="3"/>
        <v>2070.83</v>
      </c>
      <c r="O25" s="95">
        <f t="shared" ca="1" si="3"/>
        <v>841.23</v>
      </c>
      <c r="P25" s="127">
        <f t="shared" ca="1" si="3"/>
        <v>16.72</v>
      </c>
      <c r="Q25" s="127">
        <f t="shared" ca="1" si="3"/>
        <v>47.870000000000005</v>
      </c>
      <c r="R25" s="94">
        <f t="shared" ca="1" si="3"/>
        <v>0</v>
      </c>
      <c r="S25" s="140">
        <f t="shared" ca="1" si="3"/>
        <v>894.5</v>
      </c>
      <c r="T25" s="94">
        <f t="shared" ca="1" si="3"/>
        <v>14548.749999999998</v>
      </c>
    </row>
    <row r="26" spans="1:20" ht="20.149999999999999" customHeight="1" x14ac:dyDescent="0.35">
      <c r="A26" s="141" t="s">
        <v>82</v>
      </c>
      <c r="B26" s="142" t="str">
        <f ca="1">IF(((B25-B21)/B21*100)&gt;100,"(+) ",IF(((B25-B21)/B21*100)&lt;-100,"(-) ",IF(ROUND(((B25-B21)/B21*100),1)=0,"- ",IF(((B25-B21)/B21*100)&gt;0,TEXT(((B25-B21)/B21*100),"+0.0 "),TEXT(((B25-B21)/B21*100),"0.0 ")))))</f>
        <v xml:space="preserve">-3.2 </v>
      </c>
      <c r="C26" s="143" t="str">
        <f t="shared" ref="C26:T26" ca="1" si="4">IF(((C25-C21)/C21*100)&gt;100,"(+) ",IF(((C25-C21)/C21*100)&lt;-100,"(-) ",IF(ROUND(((C25-C21)/C21*100),1)=0,"- ",IF(((C25-C21)/C21*100)&gt;0,TEXT(((C25-C21)/C21*100),"+0.0 "),TEXT(((C25-C21)/C21*100),"0.0 ")))))</f>
        <v xml:space="preserve">+6.8 </v>
      </c>
      <c r="D26" s="144" t="str">
        <f t="shared" ca="1" si="4"/>
        <v xml:space="preserve">+29.8 </v>
      </c>
      <c r="E26" s="145" t="str">
        <f t="shared" ca="1" si="4"/>
        <v xml:space="preserve">-1.0 </v>
      </c>
      <c r="F26" s="142" t="str">
        <f t="shared" ca="1" si="4"/>
        <v xml:space="preserve">(+) </v>
      </c>
      <c r="G26" s="143" t="str">
        <f t="shared" ca="1" si="4"/>
        <v xml:space="preserve">-5.3 </v>
      </c>
      <c r="H26" s="145" t="str">
        <f t="shared" ca="1" si="4"/>
        <v xml:space="preserve">- </v>
      </c>
      <c r="I26" s="143" t="str">
        <f t="shared" ca="1" si="4"/>
        <v xml:space="preserve">+2.1 </v>
      </c>
      <c r="J26" s="145" t="str">
        <f t="shared" ca="1" si="4"/>
        <v xml:space="preserve">-4.6 </v>
      </c>
      <c r="K26" s="144" t="str">
        <f t="shared" ca="1" si="4"/>
        <v xml:space="preserve">+10.4 </v>
      </c>
      <c r="L26" s="143" t="str">
        <f t="shared" ca="1" si="4"/>
        <v xml:space="preserve">-12.9 </v>
      </c>
      <c r="M26" s="144" t="str">
        <f t="shared" ca="1" si="4"/>
        <v xml:space="preserve">-4.9 </v>
      </c>
      <c r="N26" s="144" t="str">
        <f t="shared" ca="1" si="4"/>
        <v xml:space="preserve">-1.1 </v>
      </c>
      <c r="O26" s="143" t="str">
        <f t="shared" ca="1" si="4"/>
        <v xml:space="preserve">-8.4 </v>
      </c>
      <c r="P26" s="144" t="str">
        <f t="shared" ca="1" si="4"/>
        <v xml:space="preserve">-5.6 </v>
      </c>
      <c r="Q26" s="144" t="str">
        <f t="shared" ca="1" si="4"/>
        <v xml:space="preserve">+80.6 </v>
      </c>
      <c r="R26" s="145" t="s">
        <v>140</v>
      </c>
      <c r="S26" s="145" t="str">
        <f t="shared" ca="1" si="4"/>
        <v xml:space="preserve">+6.4 </v>
      </c>
      <c r="T26" s="145" t="str">
        <f t="shared" ca="1" si="4"/>
        <v xml:space="preserve">-3.2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9" activePane="bottomRight" state="frozen"/>
      <selection activeCell="B1" sqref="B1"/>
      <selection pane="topRight" activeCell="E1" sqref="E1"/>
      <selection pane="bottomLeft" activeCell="B9" sqref="B9"/>
      <selection pane="bottomRight"/>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6889.01</v>
      </c>
      <c r="E22" s="47">
        <f>SUMIF('Quarter (mcm)'!$Z:$Z,'Annual (mcm)'!$Z22,'Quarter (mcm)'!E:E)</f>
        <v>44461.05</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77761.59</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23488.370000000003</v>
      </c>
      <c r="E23" s="47">
        <f>SUMIF('Quarter (mcm)'!$Z:$Z,'Annual (mcm)'!$Z23,'Quarter (mcm)'!E:E)</f>
        <v>33035.089999999997</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70976.239999999991</v>
      </c>
      <c r="K23" s="45">
        <f>SUMIF('Quarter (mcm)'!$Z:$Z,'Annual (mcm)'!$Z23,'Quarter (mcm)'!K:K)</f>
        <v>23436.380000000005</v>
      </c>
      <c r="L23" s="46">
        <f>SUMIF('Quarter (mcm)'!$Z:$Z,'Annual (mcm)'!$Z23,'Quarter (mcm)'!L:L)</f>
        <v>23553.75</v>
      </c>
      <c r="M23" s="46">
        <f>SUMIF('Quarter (mcm)'!$Z:$Z,'Annual (mcm)'!$Z23,'Quarter (mcm)'!M:M)</f>
        <v>7931.32</v>
      </c>
      <c r="N23" s="50">
        <f>SUMIF('Quarter (mcm)'!$Z:$Z,'Annual (mcm)'!$Z23,'Quarter (mcm)'!N:N)</f>
        <v>8202.09</v>
      </c>
      <c r="O23" s="46">
        <f>SUMIF('Quarter (mcm)'!$Z:$Z,'Annual (mcm)'!$Z23,'Quarter (mcm)'!O:O)</f>
        <v>3852.9799999999996</v>
      </c>
      <c r="P23" s="46">
        <f>SUMIF('Quarter (mcm)'!$Z:$Z,'Annual (mcm)'!$Z23,'Quarter (mcm)'!P:P)</f>
        <v>163.12</v>
      </c>
      <c r="Q23" s="46">
        <f>SUMIF('Quarter (mcm)'!$Z:$Z,'Annual (mcm)'!$Z23,'Quarter (mcm)'!Q:Q)</f>
        <v>384.30999999999995</v>
      </c>
      <c r="R23" s="50">
        <f>SUMIF('Quarter (mcm)'!$Z:$Z,'Annual (mcm)'!$Z23,'Quarter (mcm)'!R:R)</f>
        <v>0</v>
      </c>
      <c r="S23" s="45">
        <f>SUMIF('Quarter (mcm)'!$Z:$Z,'Annual (mcm)'!$Z23,'Quarter (mcm)'!S:S)</f>
        <v>3582.6699999999964</v>
      </c>
      <c r="T23" s="53">
        <f>SUMIF('Quarter (mcm)'!$Z:$Z,'Annual (mcm)'!$Z23,'Quarter (mcm)'!T:T)</f>
        <v>70983.34</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-25.86</v>
      </c>
      <c r="H24" s="46">
        <f>SUMIF('Quarter (mcm)'!$Z:$Z,'Annual (mcm)'!$Z24,'Quarter (mcm)'!H:H)</f>
        <v>671.13</v>
      </c>
      <c r="I24" s="48">
        <f>SUMIF('Quarter (mcm)'!$Z:$Z,'Annual (mcm)'!$Z24,'Quarter (mcm)'!I:I)</f>
        <v>79299.709999999992</v>
      </c>
      <c r="J24" s="49">
        <f>SUMIF('Quarter (mcm)'!$Z:$Z,'Annual (mcm)'!$Z24,'Quarter (mcm)'!J:J)</f>
        <v>63491.490000000005</v>
      </c>
      <c r="K24" s="45">
        <f>SUMIF('Quarter (mcm)'!$Z:$Z,'Annual (mcm)'!$Z24,'Quarter (mcm)'!K:K)</f>
        <v>19035.509999999998</v>
      </c>
      <c r="L24" s="46">
        <f>SUMIF('Quarter (mcm)'!$Z:$Z,'Annual (mcm)'!$Z24,'Quarter (mcm)'!L:L)</f>
        <v>22084.68</v>
      </c>
      <c r="M24" s="46">
        <f>SUMIF('Quarter (mcm)'!$Z:$Z,'Annual (mcm)'!$Z24,'Quarter (mcm)'!M:M)</f>
        <v>7535.73</v>
      </c>
      <c r="N24" s="50">
        <f>SUMIF('Quarter (mcm)'!$Z:$Z,'Annual (mcm)'!$Z24,'Quarter (mcm)'!N:N)</f>
        <v>7869.9800000000014</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3324.1800000000003</v>
      </c>
      <c r="T24" s="53">
        <f>SUMIF('Quarter (mcm)'!$Z:$Z,'Annual (mcm)'!$Z24,'Quarter (mcm)'!T:T)</f>
        <v>63856.710000000006</v>
      </c>
      <c r="V24" s="124"/>
      <c r="W24" s="123"/>
      <c r="X24" s="123"/>
      <c r="Y24" s="123"/>
      <c r="Z24" s="124">
        <v>2023</v>
      </c>
    </row>
    <row r="25" spans="1:26" x14ac:dyDescent="0.35">
      <c r="A25" s="138">
        <v>2024</v>
      </c>
      <c r="B25" s="50">
        <f>SUMIF('Quarter (mcm)'!$Z:$Z,'Annual (mcm)'!$Z25,'Quarter (mcm)'!B:B)</f>
        <v>30830.06</v>
      </c>
      <c r="C25" s="46">
        <f>SUMIF('Quarter (mcm)'!$Z:$Z,'Annual (mcm)'!$Z25,'Quarter (mcm)'!C:C)</f>
        <v>41647.81</v>
      </c>
      <c r="D25" s="46">
        <f>SUMIF('Quarter (mcm)'!$Z:$Z,'Annual (mcm)'!$Z25,'Quarter (mcm)'!D:D)</f>
        <v>10734.34</v>
      </c>
      <c r="E25" s="47">
        <f>SUMIF('Quarter (mcm)'!$Z:$Z,'Annual (mcm)'!$Z25,'Quarter (mcm)'!E:E)</f>
        <v>30913.47</v>
      </c>
      <c r="F25" s="45">
        <f>SUMIF('Quarter (mcm)'!$Z:$Z,'Annual (mcm)'!$Z25,'Quarter (mcm)'!F:F)</f>
        <v>241.29999999999984</v>
      </c>
      <c r="G25" s="46">
        <f>SUMIF('Quarter (mcm)'!$Z:$Z,'Annual (mcm)'!$Z25,'Quarter (mcm)'!G:G)</f>
        <v>-35.26</v>
      </c>
      <c r="H25" s="46">
        <f>SUMIF('Quarter (mcm)'!$Z:$Z,'Annual (mcm)'!$Z25,'Quarter (mcm)'!H:H)</f>
        <v>703.56000000000006</v>
      </c>
      <c r="I25" s="48">
        <f>SUMIF('Quarter (mcm)'!$Z:$Z,'Annual (mcm)'!$Z25,'Quarter (mcm)'!I:I)</f>
        <v>72477.87</v>
      </c>
      <c r="J25" s="49">
        <f>SUMIF('Quarter (mcm)'!$Z:$Z,'Annual (mcm)'!$Z25,'Quarter (mcm)'!J:J)</f>
        <v>62653.130000000005</v>
      </c>
      <c r="K25" s="45">
        <f>SUMIF('Quarter (mcm)'!$Z:$Z,'Annual (mcm)'!$Z25,'Quarter (mcm)'!K:K)</f>
        <v>16292.119999999999</v>
      </c>
      <c r="L25" s="46">
        <f>SUMIF('Quarter (mcm)'!$Z:$Z,'Annual (mcm)'!$Z25,'Quarter (mcm)'!L:L)</f>
        <v>22999.52</v>
      </c>
      <c r="M25" s="46">
        <f>SUMIF('Quarter (mcm)'!$Z:$Z,'Annual (mcm)'!$Z25,'Quarter (mcm)'!M:M)</f>
        <v>7726.3</v>
      </c>
      <c r="N25" s="50">
        <f>SUMIF('Quarter (mcm)'!$Z:$Z,'Annual (mcm)'!$Z25,'Quarter (mcm)'!N:N)</f>
        <v>8361.98</v>
      </c>
      <c r="O25" s="46">
        <f>SUMIF('Quarter (mcm)'!$Z:$Z,'Annual (mcm)'!$Z25,'Quarter (mcm)'!O:O)</f>
        <v>3424.49</v>
      </c>
      <c r="P25" s="46">
        <f>SUMIF('Quarter (mcm)'!$Z:$Z,'Annual (mcm)'!$Z25,'Quarter (mcm)'!P:P)</f>
        <v>83.259999999999991</v>
      </c>
      <c r="Q25" s="46">
        <f>SUMIF('Quarter (mcm)'!$Z:$Z,'Annual (mcm)'!$Z25,'Quarter (mcm)'!Q:Q)</f>
        <v>154.18</v>
      </c>
      <c r="R25" s="50">
        <f>SUMIF('Quarter (mcm)'!$Z:$Z,'Annual (mcm)'!$Z25,'Quarter (mcm)'!R:R)</f>
        <v>0</v>
      </c>
      <c r="S25" s="45">
        <f>SUMIF('Quarter (mcm)'!$Z:$Z,'Annual (mcm)'!$Z25,'Quarter (mcm)'!S:S)</f>
        <v>3379.85</v>
      </c>
      <c r="T25" s="53">
        <f>SUMIF('Quarter (mcm)'!$Z:$Z,'Annual (mcm)'!$Z25,'Quarter (mcm)'!T:T)</f>
        <v>62421.700000000004</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6" activePane="bottomRight" state="frozen"/>
      <selection pane="topRight" activeCell="E1" sqref="E1"/>
      <selection pane="bottomLeft" activeCell="A9" sqref="A9"/>
      <selection pane="bottomRight" activeCell="A76" sqref="A76"/>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7"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1252.74</v>
      </c>
      <c r="E61" s="47">
        <f>SUMIFS('Month (mcm)'!E:E,'Month (mcm)'!$Z:$Z,'Quarter (mcm)'!$Z61,'Month (mcm)'!$Y:$Y,'Quarter (mcm)'!$Y61)</f>
        <v>17101.21</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27077.940000000002</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1096.47</v>
      </c>
      <c r="E62" s="47">
        <f>SUMIFS('Month (mcm)'!E:E,'Month (mcm)'!$Z:$Z,'Quarter (mcm)'!$Z62,'Month (mcm)'!$Y:$Y,'Quarter (mcm)'!$Y62)</f>
        <v>10357.07</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16954.600000000002</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1594.8</v>
      </c>
      <c r="E63" s="47">
        <f>SUMIFS('Month (mcm)'!E:E,'Month (mcm)'!$Z:$Z,'Quarter (mcm)'!$Z63,'Month (mcm)'!$Y:$Y,'Quarter (mcm)'!$Y63)</f>
        <v>5205.22</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12164.509999999998</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2945</v>
      </c>
      <c r="E64" s="47">
        <f>SUMIFS('Month (mcm)'!E:E,'Month (mcm)'!$Z:$Z,'Quarter (mcm)'!$Z64,'Month (mcm)'!$Y:$Y,'Quarter (mcm)'!$Y64)</f>
        <v>11797.55</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21564.54</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3026.27</v>
      </c>
      <c r="E65" s="47">
        <f>SUMIFS('Month (mcm)'!E:E,'Month (mcm)'!$Z:$Z,'Quarter (mcm)'!$Z65,'Month (mcm)'!$Y:$Y,'Quarter (mcm)'!$Y65)</f>
        <v>13334.15</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23298.899999999998</v>
      </c>
      <c r="K65" s="45">
        <v>5252.68</v>
      </c>
      <c r="L65" s="46">
        <v>10375.799999999999</v>
      </c>
      <c r="M65" s="46">
        <v>2525.4699999999998</v>
      </c>
      <c r="N65" s="50">
        <v>3058.44</v>
      </c>
      <c r="O65" s="46">
        <f>SUMIFS('Month (mcm)'!O:O,'Month (mcm)'!$Z:$Z,'Quarter (mcm)'!$Z65,'Month (mcm)'!$Y:$Y,'Quarter (mcm)'!$Y65)</f>
        <v>1000.71</v>
      </c>
      <c r="P65" s="46">
        <f>SUMIFS('Month (mcm)'!P:P,'Month (mcm)'!$Z:$Z,'Quarter (mcm)'!$Z65,'Month (mcm)'!$Y:$Y,'Quarter (mcm)'!$Y65)</f>
        <v>30.490000000000002</v>
      </c>
      <c r="Q65" s="46">
        <f>SUMIFS('Month (mcm)'!Q:Q,'Month (mcm)'!$Z:$Z,'Quarter (mcm)'!$Z65,'Month (mcm)'!$Y:$Y,'Quarter (mcm)'!$Y65)</f>
        <v>113.47</v>
      </c>
      <c r="R65" s="50">
        <f>SUMIFS('Month (mcm)'!R:R,'Month (mcm)'!$Z:$Z,'Quarter (mcm)'!$Z65,'Month (mcm)'!$Y:$Y,'Quarter (mcm)'!$Y65)</f>
        <v>0</v>
      </c>
      <c r="S65" s="45">
        <v>1073.4699999999975</v>
      </c>
      <c r="T65" s="53">
        <v>23227.09</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7296.1</v>
      </c>
      <c r="E66" s="47">
        <f>SUMIFS('Month (mcm)'!E:E,'Month (mcm)'!$Z:$Z,'Quarter (mcm)'!$Z66,'Month (mcm)'!$Y:$Y,'Quarter (mcm)'!$Y66)</f>
        <v>6035.06</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15210.330000000002</v>
      </c>
      <c r="K66" s="45">
        <v>5937.61</v>
      </c>
      <c r="L66" s="46">
        <v>4263.3100000000004</v>
      </c>
      <c r="M66" s="46">
        <v>1598.47</v>
      </c>
      <c r="N66" s="50">
        <v>1436.16</v>
      </c>
      <c r="O66" s="46">
        <f>SUMIFS('Month (mcm)'!O:O,'Month (mcm)'!$Z:$Z,'Quarter (mcm)'!$Z66,'Month (mcm)'!$Y:$Y,'Quarter (mcm)'!$Y66)</f>
        <v>950.46</v>
      </c>
      <c r="P66" s="46">
        <f>SUMIFS('Month (mcm)'!P:P,'Month (mcm)'!$Z:$Z,'Quarter (mcm)'!$Z66,'Month (mcm)'!$Y:$Y,'Quarter (mcm)'!$Y66)</f>
        <v>50.72</v>
      </c>
      <c r="Q66" s="46">
        <f>SUMIFS('Month (mcm)'!Q:Q,'Month (mcm)'!$Z:$Z,'Quarter (mcm)'!$Z66,'Month (mcm)'!$Y:$Y,'Quarter (mcm)'!$Y66)</f>
        <v>96.8</v>
      </c>
      <c r="R66" s="50">
        <f>SUMIFS('Month (mcm)'!R:R,'Month (mcm)'!$Z:$Z,'Quarter (mcm)'!$Z66,'Month (mcm)'!$Y:$Y,'Quarter (mcm)'!$Y66)</f>
        <v>0</v>
      </c>
      <c r="S66" s="45">
        <v>813.59000000000196</v>
      </c>
      <c r="T66" s="53">
        <v>15132.24</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7416.83</v>
      </c>
      <c r="E67" s="47">
        <f>SUMIFS('Month (mcm)'!E:E,'Month (mcm)'!$Z:$Z,'Quarter (mcm)'!$Z67,'Month (mcm)'!$Y:$Y,'Quarter (mcm)'!$Y67)</f>
        <v>3374.3700000000003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12604.42</v>
      </c>
      <c r="K67" s="45">
        <v>6400.26</v>
      </c>
      <c r="L67" s="46">
        <v>1805.12</v>
      </c>
      <c r="M67" s="46">
        <v>1491.98</v>
      </c>
      <c r="N67" s="50">
        <v>1066.1199999999999</v>
      </c>
      <c r="O67" s="46">
        <f>SUMIFS('Month (mcm)'!O:O,'Month (mcm)'!$Z:$Z,'Quarter (mcm)'!$Z67,'Month (mcm)'!$Y:$Y,'Quarter (mcm)'!$Y67)</f>
        <v>911.95</v>
      </c>
      <c r="P67" s="46">
        <f>SUMIFS('Month (mcm)'!P:P,'Month (mcm)'!$Z:$Z,'Quarter (mcm)'!$Z67,'Month (mcm)'!$Y:$Y,'Quarter (mcm)'!$Y67)</f>
        <v>42.66</v>
      </c>
      <c r="Q67" s="46">
        <f>SUMIFS('Month (mcm)'!Q:Q,'Month (mcm)'!$Z:$Z,'Quarter (mcm)'!$Z67,'Month (mcm)'!$Y:$Y,'Quarter (mcm)'!$Y67)</f>
        <v>59.269999999999996</v>
      </c>
      <c r="R67" s="50">
        <f>SUMIFS('Month (mcm)'!R:R,'Month (mcm)'!$Z:$Z,'Quarter (mcm)'!$Z67,'Month (mcm)'!$Y:$Y,'Quarter (mcm)'!$Y67)</f>
        <v>0</v>
      </c>
      <c r="S67" s="45">
        <v>768.88999999999942</v>
      </c>
      <c r="T67" s="53">
        <v>12656.72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5845.83</v>
      </c>
      <c r="L68" s="46">
        <v>7109.52</v>
      </c>
      <c r="M68" s="46">
        <v>2315.4</v>
      </c>
      <c r="N68" s="50">
        <v>2641.37</v>
      </c>
      <c r="O68" s="46">
        <f>SUMIFS('Month (mcm)'!O:O,'Month (mcm)'!$Z:$Z,'Quarter (mcm)'!$Z68,'Month (mcm)'!$Y:$Y,'Quarter (mcm)'!$Y68)</f>
        <v>989.8599999999999</v>
      </c>
      <c r="P68" s="46">
        <f>SUMIFS('Month (mcm)'!P:P,'Month (mcm)'!$Z:$Z,'Quarter (mcm)'!$Z68,'Month (mcm)'!$Y:$Y,'Quarter (mcm)'!$Y68)</f>
        <v>39.25</v>
      </c>
      <c r="Q68" s="46">
        <f>SUMIFS('Month (mcm)'!Q:Q,'Month (mcm)'!$Z:$Z,'Quarter (mcm)'!$Z68,'Month (mcm)'!$Y:$Y,'Quarter (mcm)'!$Y68)</f>
        <v>114.77000000000001</v>
      </c>
      <c r="R68" s="50">
        <f>SUMIFS('Month (mcm)'!R:R,'Month (mcm)'!$Z:$Z,'Quarter (mcm)'!$Z68,'Month (mcm)'!$Y:$Y,'Quarter (mcm)'!$Y68)</f>
        <v>0</v>
      </c>
      <c r="S68" s="45">
        <v>926.71999999999753</v>
      </c>
      <c r="T68" s="53">
        <v>19967.29</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5019.45</v>
      </c>
      <c r="L69" s="46">
        <f>SUMIFS('Month (mcm)'!L:L,'Month (mcm)'!$Z:$Z,'Quarter (mcm)'!$Z69,'Month (mcm)'!$Y:$Y,'Quarter (mcm)'!$Y69)</f>
        <v>9485.3799999999992</v>
      </c>
      <c r="M69" s="46">
        <f>SUMIFS('Month (mcm)'!M:M,'Month (mcm)'!$Z:$Z,'Quarter (mcm)'!$Z69,'Month (mcm)'!$Y:$Y,'Quarter (mcm)'!$Y69)</f>
        <v>2480.96</v>
      </c>
      <c r="N69" s="50">
        <f>SUMIFS('Month (mcm)'!N:N,'Month (mcm)'!$Z:$Z,'Quarter (mcm)'!$Z69,'Month (mcm)'!$Y:$Y,'Quarter (mcm)'!$Y69)</f>
        <v>2813.09</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1041.25</v>
      </c>
      <c r="T69" s="53">
        <f>SUMIFS('Month (mcm)'!T:T,'Month (mcm)'!$Z:$Z,'Quarter (mcm)'!$Z69,'Month (mcm)'!$Y:$Y,'Quarter (mcm)'!$Y69)</f>
        <v>22010.739999999998</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4785.3599999999997</v>
      </c>
      <c r="L70" s="46">
        <f>SUMIFS('Month (mcm)'!L:L,'Month (mcm)'!$Z:$Z,'Quarter (mcm)'!$Z70,'Month (mcm)'!$Y:$Y,'Quarter (mcm)'!$Y70)</f>
        <v>3410.14</v>
      </c>
      <c r="M70" s="46">
        <f>SUMIFS('Month (mcm)'!M:M,'Month (mcm)'!$Z:$Z,'Quarter (mcm)'!$Z70,'Month (mcm)'!$Y:$Y,'Quarter (mcm)'!$Y70)</f>
        <v>1565.0500000000002</v>
      </c>
      <c r="N70" s="50">
        <f>SUMIFS('Month (mcm)'!N:N,'Month (mcm)'!$Z:$Z,'Quarter (mcm)'!$Z70,'Month (mcm)'!$Y:$Y,'Quarter (mcm)'!$Y70)</f>
        <v>1550.5600000000002</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731.73</v>
      </c>
      <c r="T70" s="53">
        <f>SUMIFS('Month (mcm)'!T:T,'Month (mcm)'!$Z:$Z,'Quarter (mcm)'!$Z70,'Month (mcm)'!$Y:$Y,'Quarter (mcm)'!$Y70)</f>
        <v>13124.98</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4571.7</v>
      </c>
      <c r="L71" s="46">
        <f>SUMIFS('Month (mcm)'!L:L,'Month (mcm)'!$Z:$Z,'Quarter (mcm)'!$Z71,'Month (mcm)'!$Y:$Y,'Quarter (mcm)'!$Y71)</f>
        <v>1670.12</v>
      </c>
      <c r="M71" s="46">
        <f>SUMIFS('Month (mcm)'!M:M,'Month (mcm)'!$Z:$Z,'Quarter (mcm)'!$Z71,'Month (mcm)'!$Y:$Y,'Quarter (mcm)'!$Y71)</f>
        <v>1474.31</v>
      </c>
      <c r="N71" s="50">
        <f>SUMIFS('Month (mcm)'!N:N,'Month (mcm)'!$Z:$Z,'Quarter (mcm)'!$Z71,'Month (mcm)'!$Y:$Y,'Quarter (mcm)'!$Y71)</f>
        <v>1014.64</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608.53</v>
      </c>
      <c r="T71" s="53">
        <f>SUMIFS('Month (mcm)'!T:T,'Month (mcm)'!$Z:$Z,'Quarter (mcm)'!$Z71,'Month (mcm)'!$Y:$Y,'Quarter (mcm)'!$Y71)</f>
        <v>10200.86</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-7.88</v>
      </c>
      <c r="H72" s="46">
        <f>SUMIFS('Month (mcm)'!H:H,'Month (mcm)'!$Z:$Z,'Quarter (mcm)'!$Z72,'Month (mcm)'!$Y:$Y,'Quarter (mcm)'!$Y72)</f>
        <v>169.16</v>
      </c>
      <c r="I72" s="48">
        <f>SUMIFS('Month (mcm)'!I:I,'Month (mcm)'!$Z:$Z,'Quarter (mcm)'!$Z72,'Month (mcm)'!$Y:$Y,'Quarter (mcm)'!$Y72)</f>
        <v>21095.42</v>
      </c>
      <c r="J72" s="49">
        <f>SUMIFS('Month (mcm)'!J:J,'Month (mcm)'!$Z:$Z,'Quarter (mcm)'!$Z72,'Month (mcm)'!$Y:$Y,'Quarter (mcm)'!$Y72)</f>
        <v>18377.550000000003</v>
      </c>
      <c r="K72" s="45">
        <f>SUMIFS('Month (mcm)'!K:K,'Month (mcm)'!$Z:$Z,'Quarter (mcm)'!$Z72,'Month (mcm)'!$Y:$Y,'Quarter (mcm)'!$Y72)</f>
        <v>4659</v>
      </c>
      <c r="L72" s="46">
        <f>SUMIFS('Month (mcm)'!L:L,'Month (mcm)'!$Z:$Z,'Quarter (mcm)'!$Z72,'Month (mcm)'!$Y:$Y,'Quarter (mcm)'!$Y72)</f>
        <v>7519.04</v>
      </c>
      <c r="M72" s="46">
        <f>SUMIFS('Month (mcm)'!M:M,'Month (mcm)'!$Z:$Z,'Quarter (mcm)'!$Z72,'Month (mcm)'!$Y:$Y,'Quarter (mcm)'!$Y72)</f>
        <v>2015.4099999999999</v>
      </c>
      <c r="N72" s="50">
        <f>SUMIFS('Month (mcm)'!N:N,'Month (mcm)'!$Z:$Z,'Quarter (mcm)'!$Z72,'Month (mcm)'!$Y:$Y,'Quarter (mcm)'!$Y72)</f>
        <v>2491.69</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942.67000000000007</v>
      </c>
      <c r="T72" s="53">
        <f>SUMIFS('Month (mcm)'!T:T,'Month (mcm)'!$Z:$Z,'Quarter (mcm)'!$Z72,'Month (mcm)'!$Y:$Y,'Quarter (mcm)'!$Y72)</f>
        <v>18520.13</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8645.5400000000009</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1120.1399999999999</v>
      </c>
      <c r="G73" s="46">
        <f>SUMIFS('Month (mcm)'!G:G,'Month (mcm)'!$Z:$Z,'Quarter (mcm)'!$Z73,'Month (mcm)'!$Y:$Y,'Quarter (mcm)'!$Y73)</f>
        <v>-7.6999999999999993</v>
      </c>
      <c r="H73" s="46">
        <f>SUMIFS('Month (mcm)'!H:H,'Month (mcm)'!$Z:$Z,'Quarter (mcm)'!$Z73,'Month (mcm)'!$Y:$Y,'Quarter (mcm)'!$Y73)</f>
        <v>174.93</v>
      </c>
      <c r="I73" s="48">
        <f>SUMIFS('Month (mcm)'!I:I,'Month (mcm)'!$Z:$Z,'Quarter (mcm)'!$Z73,'Month (mcm)'!$Y:$Y,'Quarter (mcm)'!$Y73)</f>
        <v>21830.58</v>
      </c>
      <c r="J73" s="49">
        <f>SUMIFS('Month (mcm)'!J:J,'Month (mcm)'!$Z:$Z,'Quarter (mcm)'!$Z73,'Month (mcm)'!$Y:$Y,'Quarter (mcm)'!$Y73)</f>
        <v>21680.380000000005</v>
      </c>
      <c r="K73" s="45">
        <f>SUMIFS('Month (mcm)'!K:K,'Month (mcm)'!$Z:$Z,'Quarter (mcm)'!$Z73,'Month (mcm)'!$Y:$Y,'Quarter (mcm)'!$Y73)</f>
        <v>4824.53</v>
      </c>
      <c r="L73" s="46">
        <f>SUMIFS('Month (mcm)'!L:L,'Month (mcm)'!$Z:$Z,'Quarter (mcm)'!$Z73,'Month (mcm)'!$Y:$Y,'Quarter (mcm)'!$Y73)</f>
        <v>9401.2900000000009</v>
      </c>
      <c r="M73" s="46">
        <f>SUMIFS('Month (mcm)'!M:M,'Month (mcm)'!$Z:$Z,'Quarter (mcm)'!$Z73,'Month (mcm)'!$Y:$Y,'Quarter (mcm)'!$Y73)</f>
        <v>2472.38</v>
      </c>
      <c r="N73" s="50">
        <f>SUMIFS('Month (mcm)'!N:N,'Month (mcm)'!$Z:$Z,'Quarter (mcm)'!$Z73,'Month (mcm)'!$Y:$Y,'Quarter (mcm)'!$Y73)</f>
        <v>2971.3</v>
      </c>
      <c r="O73" s="46">
        <f>SUMIFS('Month (mcm)'!O:O,'Month (mcm)'!$Z:$Z,'Quarter (mcm)'!$Z73,'Month (mcm)'!$Y:$Y,'Quarter (mcm)'!$Y73)</f>
        <v>868.68999999999994</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1023.6700000000001</v>
      </c>
      <c r="T73" s="53">
        <f>SUMIFS('Month (mcm)'!T:T,'Month (mcm)'!$Z:$Z,'Quarter (mcm)'!$Z73,'Month (mcm)'!$Y:$Y,'Quarter (mcm)'!$Y73)</f>
        <v>21650.53</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7219.07</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174.93</v>
      </c>
      <c r="I74" s="48">
        <f>SUMIFS('Month (mcm)'!I:I,'Month (mcm)'!$Z:$Z,'Quarter (mcm)'!$Z74,'Month (mcm)'!$Y:$Y,'Quarter (mcm)'!$Y74)</f>
        <v>15101.57</v>
      </c>
      <c r="J74" s="49">
        <f>SUMIFS('Month (mcm)'!J:J,'Month (mcm)'!$Z:$Z,'Quarter (mcm)'!$Z74,'Month (mcm)'!$Y:$Y,'Quarter (mcm)'!$Y74)</f>
        <v>11604.85</v>
      </c>
      <c r="K74" s="45">
        <f>SUMIFS('Month (mcm)'!K:K,'Month (mcm)'!$Z:$Z,'Quarter (mcm)'!$Z74,'Month (mcm)'!$Y:$Y,'Quarter (mcm)'!$Y74)</f>
        <v>3137.0699999999997</v>
      </c>
      <c r="L74" s="46">
        <f>SUMIFS('Month (mcm)'!L:L,'Month (mcm)'!$Z:$Z,'Quarter (mcm)'!$Z74,'Month (mcm)'!$Y:$Y,'Quarter (mcm)'!$Y74)</f>
        <v>3670.37</v>
      </c>
      <c r="M74" s="46">
        <f>SUMIFS('Month (mcm)'!M:M,'Month (mcm)'!$Z:$Z,'Quarter (mcm)'!$Z74,'Month (mcm)'!$Y:$Y,'Quarter (mcm)'!$Y74)</f>
        <v>1656.01</v>
      </c>
      <c r="N74" s="50">
        <f>SUMIFS('Month (mcm)'!N:N,'Month (mcm)'!$Z:$Z,'Quarter (mcm)'!$Z74,'Month (mcm)'!$Y:$Y,'Quarter (mcm)'!$Y74)</f>
        <v>1521.06</v>
      </c>
      <c r="O74" s="46">
        <f>SUMIFS('Month (mcm)'!O:O,'Month (mcm)'!$Z:$Z,'Quarter (mcm)'!$Z74,'Month (mcm)'!$Y:$Y,'Quarter (mcm)'!$Y74)</f>
        <v>838.5</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740.6</v>
      </c>
      <c r="T74" s="53">
        <f>SUMIFS('Month (mcm)'!T:T,'Month (mcm)'!$Z:$Z,'Quarter (mcm)'!$Z74,'Month (mcm)'!$Y:$Y,'Quarter (mcm)'!$Y74)</f>
        <v>11602.61</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6768.81</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-790.72</v>
      </c>
      <c r="G75" s="46">
        <f>SUMIFS('Month (mcm)'!G:G,'Month (mcm)'!$Z:$Z,'Quarter (mcm)'!$Z75,'Month (mcm)'!$Y:$Y,'Quarter (mcm)'!$Y75)</f>
        <v>-10.129999999999999</v>
      </c>
      <c r="H75" s="46">
        <f>SUMIFS('Month (mcm)'!H:H,'Month (mcm)'!$Z:$Z,'Quarter (mcm)'!$Z75,'Month (mcm)'!$Y:$Y,'Quarter (mcm)'!$Y75)</f>
        <v>176.85000000000002</v>
      </c>
      <c r="I75" s="48">
        <f>SUMIFS('Month (mcm)'!I:I,'Month (mcm)'!$Z:$Z,'Quarter (mcm)'!$Z75,'Month (mcm)'!$Y:$Y,'Quarter (mcm)'!$Y75)</f>
        <v>14667.06</v>
      </c>
      <c r="J75" s="49">
        <f>SUMIFS('Month (mcm)'!J:J,'Month (mcm)'!$Z:$Z,'Quarter (mcm)'!$Z75,'Month (mcm)'!$Y:$Y,'Quarter (mcm)'!$Y75)</f>
        <v>9510.57</v>
      </c>
      <c r="K75" s="45">
        <f>SUMIFS('Month (mcm)'!K:K,'Month (mcm)'!$Z:$Z,'Quarter (mcm)'!$Z75,'Month (mcm)'!$Y:$Y,'Quarter (mcm)'!$Y75)</f>
        <v>3247.3</v>
      </c>
      <c r="L75" s="46">
        <f>SUMIFS('Month (mcm)'!L:L,'Month (mcm)'!$Z:$Z,'Quarter (mcm)'!$Z75,'Month (mcm)'!$Y:$Y,'Quarter (mcm)'!$Y75)</f>
        <v>2012.56</v>
      </c>
      <c r="M75" s="46">
        <f>SUMIFS('Month (mcm)'!M:M,'Month (mcm)'!$Z:$Z,'Quarter (mcm)'!$Z75,'Month (mcm)'!$Y:$Y,'Quarter (mcm)'!$Y75)</f>
        <v>1536.2299999999998</v>
      </c>
      <c r="N75" s="50">
        <f>SUMIFS('Month (mcm)'!N:N,'Month (mcm)'!$Z:$Z,'Quarter (mcm)'!$Z75,'Month (mcm)'!$Y:$Y,'Quarter (mcm)'!$Y75)</f>
        <v>1101.6599999999999</v>
      </c>
      <c r="O75" s="46">
        <f>SUMIFS('Month (mcm)'!O:O,'Month (mcm)'!$Z:$Z,'Quarter (mcm)'!$Z75,'Month (mcm)'!$Y:$Y,'Quarter (mcm)'!$Y75)</f>
        <v>799.04</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678.77</v>
      </c>
      <c r="T75" s="53">
        <f>SUMIFS('Month (mcm)'!T:T,'Month (mcm)'!$Z:$Z,'Quarter (mcm)'!$Z75,'Month (mcm)'!$Y:$Y,'Quarter (mcm)'!$Y75)</f>
        <v>9408.9000000000015</v>
      </c>
      <c r="V75" s="124"/>
      <c r="W75" s="123"/>
      <c r="X75" s="125" t="s">
        <v>402</v>
      </c>
      <c r="Y75" s="123" t="str">
        <f t="shared" si="3"/>
        <v>3</v>
      </c>
      <c r="Z75" s="124">
        <v>2024</v>
      </c>
    </row>
    <row r="76" spans="1:26" x14ac:dyDescent="0.35">
      <c r="A76" s="56" t="str">
        <f t="shared" si="1"/>
        <v>Quarter 4 2024</v>
      </c>
      <c r="B76" s="50">
        <f>SUMIFS('Month (mcm)'!B:B,'Month (mcm)'!$Z:$Z,'Quarter (mcm)'!$Z76,'Month (mcm)'!$Y:$Y,'Quarter (mcm)'!$Y76)</f>
        <v>8196.64</v>
      </c>
      <c r="C76" s="46">
        <f>SUMIFS('Month (mcm)'!C:C,'Month (mcm)'!$Z:$Z,'Quarter (mcm)'!$Z76,'Month (mcm)'!$Y:$Y,'Quarter (mcm)'!$Y76)</f>
        <v>12682.02</v>
      </c>
      <c r="D76" s="46">
        <f>SUMIFS('Month (mcm)'!D:D,'Month (mcm)'!$Z:$Z,'Quarter (mcm)'!$Z76,'Month (mcm)'!$Y:$Y,'Quarter (mcm)'!$Y76)</f>
        <v>1615.7099999999998</v>
      </c>
      <c r="E76" s="47">
        <f>SUMIFS('Month (mcm)'!E:E,'Month (mcm)'!$Z:$Z,'Quarter (mcm)'!$Z76,'Month (mcm)'!$Y:$Y,'Quarter (mcm)'!$Y76)</f>
        <v>11066.31</v>
      </c>
      <c r="F76" s="45">
        <f>SUMIFS('Month (mcm)'!F:F,'Month (mcm)'!$Z:$Z,'Quarter (mcm)'!$Z76,'Month (mcm)'!$Y:$Y,'Quarter (mcm)'!$Y76)</f>
        <v>425.88</v>
      </c>
      <c r="G76" s="46">
        <f>SUMIFS('Month (mcm)'!G:G,'Month (mcm)'!$Z:$Z,'Quarter (mcm)'!$Z76,'Month (mcm)'!$Y:$Y,'Quarter (mcm)'!$Y76)</f>
        <v>-8.35</v>
      </c>
      <c r="H76" s="46">
        <f>SUMIFS('Month (mcm)'!H:H,'Month (mcm)'!$Z:$Z,'Quarter (mcm)'!$Z76,'Month (mcm)'!$Y:$Y,'Quarter (mcm)'!$Y76)</f>
        <v>176.85000000000002</v>
      </c>
      <c r="I76" s="48">
        <f>SUMIFS('Month (mcm)'!I:I,'Month (mcm)'!$Z:$Z,'Quarter (mcm)'!$Z76,'Month (mcm)'!$Y:$Y,'Quarter (mcm)'!$Y76)</f>
        <v>20878.660000000003</v>
      </c>
      <c r="J76" s="49">
        <f>SUMIFS('Month (mcm)'!J:J,'Month (mcm)'!$Z:$Z,'Quarter (mcm)'!$Z76,'Month (mcm)'!$Y:$Y,'Quarter (mcm)'!$Y76)</f>
        <v>19857.330000000002</v>
      </c>
      <c r="K76" s="45">
        <f>SUMIFS('Month (mcm)'!K:K,'Month (mcm)'!$Z:$Z,'Quarter (mcm)'!$Z76,'Month (mcm)'!$Y:$Y,'Quarter (mcm)'!$Y76)</f>
        <v>5083.2199999999993</v>
      </c>
      <c r="L76" s="46">
        <f>SUMIFS('Month (mcm)'!L:L,'Month (mcm)'!$Z:$Z,'Quarter (mcm)'!$Z76,'Month (mcm)'!$Y:$Y,'Quarter (mcm)'!$Y76)</f>
        <v>7915.3000000000011</v>
      </c>
      <c r="M76" s="46">
        <f>SUMIFS('Month (mcm)'!M:M,'Month (mcm)'!$Z:$Z,'Quarter (mcm)'!$Z76,'Month (mcm)'!$Y:$Y,'Quarter (mcm)'!$Y76)</f>
        <v>2061.6800000000003</v>
      </c>
      <c r="N76" s="50">
        <f>SUMIFS('Month (mcm)'!N:N,'Month (mcm)'!$Z:$Z,'Quarter (mcm)'!$Z76,'Month (mcm)'!$Y:$Y,'Quarter (mcm)'!$Y76)</f>
        <v>2767.96</v>
      </c>
      <c r="O76" s="46">
        <f>SUMIFS('Month (mcm)'!O:O,'Month (mcm)'!$Z:$Z,'Quarter (mcm)'!$Z76,'Month (mcm)'!$Y:$Y,'Quarter (mcm)'!$Y76)</f>
        <v>918.26</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936.81000000000006</v>
      </c>
      <c r="T76" s="53">
        <f>SUMIFS('Month (mcm)'!T:T,'Month (mcm)'!$Z:$Z,'Quarter (mcm)'!$Z76,'Month (mcm)'!$Y:$Y,'Quarter (mcm)'!$Y76)</f>
        <v>19759.660000000003</v>
      </c>
      <c r="V76" s="124"/>
      <c r="W76" s="123"/>
      <c r="X76" s="125" t="s">
        <v>104</v>
      </c>
      <c r="Y76" s="123" t="str">
        <f t="shared" si="3"/>
        <v>4</v>
      </c>
      <c r="Z76" s="124">
        <v>2024</v>
      </c>
    </row>
    <row r="77" spans="1:26" s="133" customFormat="1" x14ac:dyDescent="0.35">
      <c r="A77" s="133" t="str">
        <f t="shared" si="1"/>
        <v>[provisional] Quarter 1 2025</v>
      </c>
      <c r="B77" s="161">
        <f>SUMIFS('Month (mcm)'!B:B,'Month (mcm)'!$Z:$Z,'Quarter (mcm)'!$Z77,'Month (mcm)'!$Y:$Y,'Quarter (mcm)'!$Y77)</f>
        <v>8038.32</v>
      </c>
      <c r="C77" s="157">
        <f>SUMIFS('Month (mcm)'!C:C,'Month (mcm)'!$Z:$Z,'Quarter (mcm)'!$Z77,'Month (mcm)'!$Y:$Y,'Quarter (mcm)'!$Y77)</f>
        <v>15745.990000000002</v>
      </c>
      <c r="D77" s="157">
        <f>SUMIFS('Month (mcm)'!D:D,'Month (mcm)'!$Z:$Z,'Quarter (mcm)'!$Z77,'Month (mcm)'!$Y:$Y,'Quarter (mcm)'!$Y77)</f>
        <v>1466.83</v>
      </c>
      <c r="E77" s="158">
        <f>SUMIFS('Month (mcm)'!E:E,'Month (mcm)'!$Z:$Z,'Quarter (mcm)'!$Z77,'Month (mcm)'!$Y:$Y,'Quarter (mcm)'!$Y77)</f>
        <v>14279.16</v>
      </c>
      <c r="F77" s="156">
        <f>SUMIFS('Month (mcm)'!F:F,'Month (mcm)'!$Z:$Z,'Quarter (mcm)'!$Z77,'Month (mcm)'!$Y:$Y,'Quarter (mcm)'!$Y77)</f>
        <v>899.99</v>
      </c>
      <c r="G77" s="157">
        <f>SUMIFS('Month (mcm)'!G:G,'Month (mcm)'!$Z:$Z,'Quarter (mcm)'!$Z77,'Month (mcm)'!$Y:$Y,'Quarter (mcm)'!$Y77)</f>
        <v>-8.2100000000000009</v>
      </c>
      <c r="H77" s="157">
        <f>SUMIFS('Month (mcm)'!H:H,'Month (mcm)'!$Z:$Z,'Quarter (mcm)'!$Z77,'Month (mcm)'!$Y:$Y,'Quarter (mcm)'!$Y77)</f>
        <v>173</v>
      </c>
      <c r="I77" s="159">
        <f>SUMIFS('Month (mcm)'!I:I,'Month (mcm)'!$Z:$Z,'Quarter (mcm)'!$Z77,'Month (mcm)'!$Y:$Y,'Quarter (mcm)'!$Y77)</f>
        <v>23784.31</v>
      </c>
      <c r="J77" s="160">
        <f>SUMIFS('Month (mcm)'!J:J,'Month (mcm)'!$Z:$Z,'Quarter (mcm)'!$Z77,'Month (mcm)'!$Y:$Y,'Quarter (mcm)'!$Y77)</f>
        <v>23382.26</v>
      </c>
      <c r="K77" s="156">
        <f>SUMIFS('Month (mcm)'!K:K,'Month (mcm)'!$Z:$Z,'Quarter (mcm)'!$Z77,'Month (mcm)'!$Y:$Y,'Quarter (mcm)'!$Y77)</f>
        <v>5663.22</v>
      </c>
      <c r="L77" s="157">
        <f>SUMIFS('Month (mcm)'!L:L,'Month (mcm)'!$Z:$Z,'Quarter (mcm)'!$Z77,'Month (mcm)'!$Y:$Y,'Quarter (mcm)'!$Y77)</f>
        <v>10086.609999999999</v>
      </c>
      <c r="M77" s="157">
        <f>SUMIFS('Month (mcm)'!M:M,'Month (mcm)'!$Z:$Z,'Quarter (mcm)'!$Z77,'Month (mcm)'!$Y:$Y,'Quarter (mcm)'!$Y77)</f>
        <v>2418.7200000000003</v>
      </c>
      <c r="N77" s="161">
        <f>SUMIFS('Month (mcm)'!N:N,'Month (mcm)'!$Z:$Z,'Quarter (mcm)'!$Z77,'Month (mcm)'!$Y:$Y,'Quarter (mcm)'!$Y77)</f>
        <v>3109.25</v>
      </c>
      <c r="O77" s="157">
        <f>SUMIFS('Month (mcm)'!O:O,'Month (mcm)'!$Z:$Z,'Quarter (mcm)'!$Z77,'Month (mcm)'!$Y:$Y,'Quarter (mcm)'!$Y77)</f>
        <v>855.01</v>
      </c>
      <c r="P77" s="157">
        <f>SUMIFS('Month (mcm)'!P:P,'Month (mcm)'!$Z:$Z,'Quarter (mcm)'!$Z77,'Month (mcm)'!$Y:$Y,'Quarter (mcm)'!$Y77)</f>
        <v>27.159999999999997</v>
      </c>
      <c r="Q77" s="157">
        <f>SUMIFS('Month (mcm)'!Q:Q,'Month (mcm)'!$Z:$Z,'Quarter (mcm)'!$Z77,'Month (mcm)'!$Y:$Y,'Quarter (mcm)'!$Y77)</f>
        <v>92.58</v>
      </c>
      <c r="R77" s="161">
        <f>SUMIFS('Month (mcm)'!R:R,'Month (mcm)'!$Z:$Z,'Quarter (mcm)'!$Z77,'Month (mcm)'!$Y:$Y,'Quarter (mcm)'!$Y77)</f>
        <v>0</v>
      </c>
      <c r="S77" s="156">
        <f>SUMIFS('Month (mcm)'!S:S,'Month (mcm)'!$Z:$Z,'Quarter (mcm)'!$Z77,'Month (mcm)'!$Y:$Y,'Quarter (mcm)'!$Y77)</f>
        <v>975.95</v>
      </c>
      <c r="T77" s="162">
        <f>SUMIFS('Month (mcm)'!T:T,'Month (mcm)'!$Z:$Z,'Quarter (mcm)'!$Z77,'Month (mcm)'!$Y:$Y,'Quarter (mcm)'!$Y77)</f>
        <v>23228.499999999996</v>
      </c>
      <c r="V77" s="124"/>
      <c r="W77" s="123"/>
      <c r="X77" s="125" t="s">
        <v>432</v>
      </c>
      <c r="Y77" s="123" t="str">
        <f t="shared" ref="Y77" si="5">RIGHT(X77,1)</f>
        <v>1</v>
      </c>
      <c r="Z77"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7"/>
  <sheetViews>
    <sheetView showGridLines="0" zoomScaleNormal="100" workbookViewId="0">
      <pane xSplit="1" ySplit="8" topLeftCell="E216" activePane="bottomRight" state="frozen"/>
      <selection pane="topRight" activeCell="B1" sqref="B1"/>
      <selection pane="bottomLeft" activeCell="A9" sqref="A9"/>
      <selection pane="bottomRight" activeCell="A216" sqref="A216"/>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488.89</v>
      </c>
      <c r="E165" s="47">
        <f t="shared" si="22"/>
        <v>6715.3899999999994</v>
      </c>
      <c r="F165" s="45">
        <v>543.41</v>
      </c>
      <c r="G165" s="46">
        <v>-1.56</v>
      </c>
      <c r="H165" s="46">
        <v>49.26</v>
      </c>
      <c r="I165" s="48">
        <f t="shared" si="23"/>
        <v>10331.950000000001</v>
      </c>
      <c r="J165" s="49">
        <f t="shared" si="24"/>
        <v>10434.170000000002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366.03</v>
      </c>
      <c r="E166" s="47">
        <f t="shared" si="22"/>
        <v>5124.84</v>
      </c>
      <c r="F166" s="45">
        <v>795.84</v>
      </c>
      <c r="G166" s="46">
        <v>-1.8</v>
      </c>
      <c r="H166" s="46">
        <v>44.49</v>
      </c>
      <c r="I166" s="48">
        <f t="shared" si="23"/>
        <v>8127.1900000000005</v>
      </c>
      <c r="J166" s="49">
        <f t="shared" si="24"/>
        <v>8599.69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397.82</v>
      </c>
      <c r="E167" s="47">
        <f t="shared" si="22"/>
        <v>5260.9800000000005</v>
      </c>
      <c r="F167" s="45">
        <v>-433.92</v>
      </c>
      <c r="G167" s="46">
        <v>-1.8</v>
      </c>
      <c r="H167" s="46">
        <v>49.26</v>
      </c>
      <c r="I167" s="48">
        <f t="shared" si="23"/>
        <v>8828.36</v>
      </c>
      <c r="J167" s="49">
        <f t="shared" si="24"/>
        <v>8044.0800000000008</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382.76</v>
      </c>
      <c r="E168" s="47">
        <f t="shared" si="22"/>
        <v>4086.5999999999995</v>
      </c>
      <c r="F168" s="45">
        <v>678.48</v>
      </c>
      <c r="G168" s="46">
        <v>-1.8</v>
      </c>
      <c r="H168" s="46">
        <v>47.67</v>
      </c>
      <c r="I168" s="48">
        <f t="shared" si="23"/>
        <v>6806.0199999999995</v>
      </c>
      <c r="J168" s="49">
        <f t="shared" si="24"/>
        <v>7147.61</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334.65</v>
      </c>
      <c r="E169" s="47">
        <f t="shared" si="22"/>
        <v>3979.44</v>
      </c>
      <c r="F169" s="45">
        <v>-97.62</v>
      </c>
      <c r="G169" s="46">
        <v>-2.12</v>
      </c>
      <c r="H169" s="46">
        <v>49.26</v>
      </c>
      <c r="I169" s="48">
        <f t="shared" si="23"/>
        <v>6626.1200000000008</v>
      </c>
      <c r="J169" s="49">
        <f t="shared" si="24"/>
        <v>6240.9900000000016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379.06</v>
      </c>
      <c r="E170" s="47">
        <f t="shared" si="22"/>
        <v>2291.0300000000002</v>
      </c>
      <c r="F170" s="45">
        <v>-303.2</v>
      </c>
      <c r="G170" s="46">
        <v>-2.12</v>
      </c>
      <c r="H170" s="46">
        <v>47.67</v>
      </c>
      <c r="I170" s="48">
        <f t="shared" si="23"/>
        <v>4202.71</v>
      </c>
      <c r="J170" s="49">
        <f t="shared" si="24"/>
        <v>3566.0000000000005</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504.76</v>
      </c>
      <c r="E171" s="47">
        <f t="shared" si="22"/>
        <v>1827.1899999999998</v>
      </c>
      <c r="F171" s="45">
        <v>-79.61</v>
      </c>
      <c r="G171" s="46">
        <v>-2.12</v>
      </c>
      <c r="H171" s="46">
        <v>49.26</v>
      </c>
      <c r="I171" s="48">
        <f t="shared" si="23"/>
        <v>4544.7299999999996</v>
      </c>
      <c r="J171" s="49">
        <f t="shared" si="24"/>
        <v>4007.4999999999995</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383.56</v>
      </c>
      <c r="E172" s="47">
        <f t="shared" si="22"/>
        <v>1699.19</v>
      </c>
      <c r="F172" s="45">
        <v>-634.17999999999995</v>
      </c>
      <c r="G172" s="46">
        <v>-3.3</v>
      </c>
      <c r="H172" s="46">
        <v>49.26</v>
      </c>
      <c r="I172" s="48">
        <f t="shared" si="23"/>
        <v>4880.5599999999995</v>
      </c>
      <c r="J172" s="49">
        <f t="shared" si="24"/>
        <v>3908.7799999999993</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706.48</v>
      </c>
      <c r="E173" s="47">
        <f t="shared" si="22"/>
        <v>1678.8400000000001</v>
      </c>
      <c r="F173" s="45">
        <v>-256.05</v>
      </c>
      <c r="G173" s="46">
        <v>-3.3</v>
      </c>
      <c r="H173" s="46">
        <v>47.67</v>
      </c>
      <c r="I173" s="48">
        <f t="shared" si="23"/>
        <v>5166.3900000000003</v>
      </c>
      <c r="J173" s="49">
        <f t="shared" si="24"/>
        <v>4248.2299999999996</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1508.84</v>
      </c>
      <c r="E174" s="47">
        <f t="shared" si="22"/>
        <v>2622.9300000000003</v>
      </c>
      <c r="F174" s="45">
        <v>-340.34</v>
      </c>
      <c r="G174" s="46">
        <v>-3.3</v>
      </c>
      <c r="H174" s="46">
        <v>49.26</v>
      </c>
      <c r="I174" s="48">
        <f t="shared" si="23"/>
        <v>7271.4500000000007</v>
      </c>
      <c r="J174" s="49">
        <f t="shared" si="24"/>
        <v>5468.2300000000005</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676.04</v>
      </c>
      <c r="E175" s="47">
        <f t="shared" si="22"/>
        <v>4292.32</v>
      </c>
      <c r="F175" s="45">
        <v>85.14</v>
      </c>
      <c r="G175" s="46">
        <v>-4.37</v>
      </c>
      <c r="H175" s="46">
        <v>47.67</v>
      </c>
      <c r="I175" s="48">
        <f t="shared" si="23"/>
        <v>8186.8899999999994</v>
      </c>
      <c r="J175" s="49">
        <f t="shared" si="24"/>
        <v>7639.29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760.12</v>
      </c>
      <c r="E176" s="47">
        <f t="shared" si="22"/>
        <v>4882.3</v>
      </c>
      <c r="F176" s="45">
        <v>225.06</v>
      </c>
      <c r="G176" s="46">
        <v>-4.37</v>
      </c>
      <c r="H176" s="46">
        <v>49.26</v>
      </c>
      <c r="I176" s="48">
        <f t="shared" si="23"/>
        <v>8947.19</v>
      </c>
      <c r="J176" s="49">
        <f t="shared" si="24"/>
        <v>8457.02</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789.59</v>
      </c>
      <c r="E177" s="47">
        <f t="shared" si="22"/>
        <v>5615.22</v>
      </c>
      <c r="F177" s="45">
        <v>248.13</v>
      </c>
      <c r="G177" s="46">
        <v>-4.41</v>
      </c>
      <c r="H177" s="46">
        <v>51.49</v>
      </c>
      <c r="I177" s="48">
        <f t="shared" si="23"/>
        <v>9686.89</v>
      </c>
      <c r="J177" s="49">
        <f t="shared" si="24"/>
        <v>9192.5099999999984</v>
      </c>
      <c r="K177" s="45" t="s">
        <v>68</v>
      </c>
      <c r="L177" s="46" t="s">
        <v>68</v>
      </c>
      <c r="M177" s="46" t="s">
        <v>68</v>
      </c>
      <c r="N177" s="50" t="s">
        <v>68</v>
      </c>
      <c r="O177" s="46">
        <v>341.9</v>
      </c>
      <c r="P177" s="46">
        <v>14.98</v>
      </c>
      <c r="Q177" s="46">
        <v>49.36</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894.64</v>
      </c>
      <c r="E178" s="47">
        <f t="shared" si="22"/>
        <v>3981.86</v>
      </c>
      <c r="F178" s="45">
        <v>159.80000000000001</v>
      </c>
      <c r="G178" s="46">
        <v>-4.3899999999999997</v>
      </c>
      <c r="H178" s="46">
        <v>46.5</v>
      </c>
      <c r="I178" s="48">
        <f t="shared" si="23"/>
        <v>7815.45</v>
      </c>
      <c r="J178" s="49">
        <f t="shared" si="24"/>
        <v>7122.7199999999993</v>
      </c>
      <c r="K178" s="45" t="s">
        <v>68</v>
      </c>
      <c r="L178" s="46" t="s">
        <v>68</v>
      </c>
      <c r="M178" s="46" t="s">
        <v>68</v>
      </c>
      <c r="N178" s="50" t="s">
        <v>68</v>
      </c>
      <c r="O178" s="46">
        <v>322.14</v>
      </c>
      <c r="P178" s="46">
        <v>9.51</v>
      </c>
      <c r="Q178" s="46">
        <v>30.43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1342.04</v>
      </c>
      <c r="E179" s="47">
        <f t="shared" si="22"/>
        <v>3737.0699999999997</v>
      </c>
      <c r="F179" s="45">
        <v>28.63</v>
      </c>
      <c r="G179" s="46">
        <v>-4.3899999999999997</v>
      </c>
      <c r="H179" s="46">
        <v>51.49</v>
      </c>
      <c r="I179" s="48">
        <f t="shared" si="23"/>
        <v>8249.98</v>
      </c>
      <c r="J179" s="49">
        <f t="shared" si="24"/>
        <v>6983.6699999999992</v>
      </c>
      <c r="K179" s="45" t="s">
        <v>68</v>
      </c>
      <c r="L179" s="46" t="s">
        <v>68</v>
      </c>
      <c r="M179" s="46" t="s">
        <v>68</v>
      </c>
      <c r="N179" s="50" t="s">
        <v>68</v>
      </c>
      <c r="O179" s="46">
        <v>336.67</v>
      </c>
      <c r="P179" s="46">
        <v>6</v>
      </c>
      <c r="Q179" s="46">
        <v>33.68</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2365.58</v>
      </c>
      <c r="E180" s="47">
        <f t="shared" si="22"/>
        <v>3002.45</v>
      </c>
      <c r="F180" s="45">
        <v>113.71</v>
      </c>
      <c r="G180" s="46">
        <v>-3.91</v>
      </c>
      <c r="H180" s="46">
        <v>49.83</v>
      </c>
      <c r="I180" s="48">
        <f t="shared" si="23"/>
        <v>8549.4500000000007</v>
      </c>
      <c r="J180" s="49">
        <f t="shared" si="24"/>
        <v>6343.5000000000009</v>
      </c>
      <c r="K180" s="45" t="s">
        <v>68</v>
      </c>
      <c r="L180" s="46" t="s">
        <v>68</v>
      </c>
      <c r="M180" s="46" t="s">
        <v>68</v>
      </c>
      <c r="N180" s="50" t="s">
        <v>68</v>
      </c>
      <c r="O180" s="46">
        <v>326.17</v>
      </c>
      <c r="P180" s="46">
        <v>14.06</v>
      </c>
      <c r="Q180" s="46">
        <v>45.75</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2528.69</v>
      </c>
      <c r="E181" s="47">
        <f t="shared" si="22"/>
        <v>1802.8899999999999</v>
      </c>
      <c r="F181" s="45">
        <v>-293.57</v>
      </c>
      <c r="G181" s="46">
        <v>-3.88</v>
      </c>
      <c r="H181" s="46">
        <v>51.49</v>
      </c>
      <c r="I181" s="48">
        <f t="shared" si="23"/>
        <v>7657.03</v>
      </c>
      <c r="J181" s="49">
        <f t="shared" si="24"/>
        <v>4882.38</v>
      </c>
      <c r="K181" s="45" t="s">
        <v>68</v>
      </c>
      <c r="L181" s="46" t="s">
        <v>68</v>
      </c>
      <c r="M181" s="46" t="s">
        <v>68</v>
      </c>
      <c r="N181" s="50" t="s">
        <v>68</v>
      </c>
      <c r="O181" s="46">
        <v>321.17</v>
      </c>
      <c r="P181" s="46">
        <v>19.579999999999998</v>
      </c>
      <c r="Q181" s="46">
        <v>29.85</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2401.83</v>
      </c>
      <c r="E182" s="47">
        <f t="shared" si="22"/>
        <v>1229.7200000000003</v>
      </c>
      <c r="F182" s="45">
        <v>-359.18</v>
      </c>
      <c r="G182" s="46">
        <v>-3.89</v>
      </c>
      <c r="H182" s="46">
        <v>49.83</v>
      </c>
      <c r="I182" s="48">
        <f t="shared" si="23"/>
        <v>6699.52</v>
      </c>
      <c r="J182" s="49">
        <f t="shared" si="24"/>
        <v>3984.4500000000007</v>
      </c>
      <c r="K182" s="45" t="s">
        <v>68</v>
      </c>
      <c r="L182" s="46" t="s">
        <v>68</v>
      </c>
      <c r="M182" s="46" t="s">
        <v>68</v>
      </c>
      <c r="N182" s="50" t="s">
        <v>68</v>
      </c>
      <c r="O182" s="46">
        <v>303.12</v>
      </c>
      <c r="P182" s="46">
        <v>17.079999999999998</v>
      </c>
      <c r="Q182" s="46">
        <v>21.2</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2521.64</v>
      </c>
      <c r="E183" s="47">
        <f t="shared" si="22"/>
        <v>1098.3600000000001</v>
      </c>
      <c r="F183" s="45">
        <v>-37.99</v>
      </c>
      <c r="G183" s="46">
        <v>-2.54</v>
      </c>
      <c r="H183" s="46">
        <v>51.49</v>
      </c>
      <c r="I183" s="48">
        <f t="shared" si="23"/>
        <v>6659.16</v>
      </c>
      <c r="J183" s="49">
        <f t="shared" si="24"/>
        <v>4148.4800000000005</v>
      </c>
      <c r="K183" s="45" t="s">
        <v>68</v>
      </c>
      <c r="L183" s="46" t="s">
        <v>68</v>
      </c>
      <c r="M183" s="46" t="s">
        <v>68</v>
      </c>
      <c r="N183" s="50" t="s">
        <v>68</v>
      </c>
      <c r="O183" s="46">
        <v>324.45999999999998</v>
      </c>
      <c r="P183" s="46">
        <v>14.88</v>
      </c>
      <c r="Q183" s="46">
        <v>13.23</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2437.65</v>
      </c>
      <c r="E184" s="47">
        <f t="shared" si="22"/>
        <v>1206.25</v>
      </c>
      <c r="F184" s="45">
        <v>-9.98</v>
      </c>
      <c r="G184" s="46">
        <v>-2.54</v>
      </c>
      <c r="H184" s="46">
        <v>51.49</v>
      </c>
      <c r="I184" s="48">
        <f t="shared" si="23"/>
        <v>6406.5</v>
      </c>
      <c r="J184" s="49">
        <f t="shared" si="24"/>
        <v>4007.8199999999997</v>
      </c>
      <c r="K184" s="45" t="s">
        <v>68</v>
      </c>
      <c r="L184" s="46" t="s">
        <v>68</v>
      </c>
      <c r="M184" s="46" t="s">
        <v>68</v>
      </c>
      <c r="N184" s="50" t="s">
        <v>68</v>
      </c>
      <c r="O184" s="46">
        <v>268.54000000000002</v>
      </c>
      <c r="P184" s="46">
        <v>14.42</v>
      </c>
      <c r="Q184" s="46">
        <v>16.96</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2457.54</v>
      </c>
      <c r="E185" s="47">
        <f t="shared" si="22"/>
        <v>1069.7600000000002</v>
      </c>
      <c r="F185" s="45">
        <v>110.15</v>
      </c>
      <c r="G185" s="46">
        <v>-2.54</v>
      </c>
      <c r="H185" s="46">
        <v>49.83</v>
      </c>
      <c r="I185" s="48">
        <f t="shared" si="23"/>
        <v>6748.22</v>
      </c>
      <c r="J185" s="49">
        <f t="shared" si="24"/>
        <v>4448.12</v>
      </c>
      <c r="K185" s="45" t="s">
        <v>68</v>
      </c>
      <c r="L185" s="46" t="s">
        <v>68</v>
      </c>
      <c r="M185" s="46" t="s">
        <v>68</v>
      </c>
      <c r="N185" s="50" t="s">
        <v>68</v>
      </c>
      <c r="O185" s="46">
        <v>318.95</v>
      </c>
      <c r="P185" s="46">
        <v>13.36</v>
      </c>
      <c r="Q185" s="46">
        <v>29.08</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68</v>
      </c>
      <c r="L186" s="46" t="s">
        <v>68</v>
      </c>
      <c r="M186" s="46" t="s">
        <v>68</v>
      </c>
      <c r="N186" s="50" t="s">
        <v>68</v>
      </c>
      <c r="O186" s="46">
        <v>343.26</v>
      </c>
      <c r="P186" s="46">
        <v>11.19</v>
      </c>
      <c r="Q186" s="46">
        <v>28.68</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68</v>
      </c>
      <c r="L187" s="46" t="s">
        <v>68</v>
      </c>
      <c r="M187" s="46" t="s">
        <v>68</v>
      </c>
      <c r="N187" s="50" t="s">
        <v>68</v>
      </c>
      <c r="O187" s="46">
        <v>308.55</v>
      </c>
      <c r="P187" s="46">
        <v>11.2</v>
      </c>
      <c r="Q187" s="46">
        <v>35.659999999999997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 t="shared" si="22"/>
        <v>4977.1400000000003</v>
      </c>
      <c r="F188" s="45">
        <v>199.62</v>
      </c>
      <c r="G188" s="46">
        <v>-2.39</v>
      </c>
      <c r="H188" s="46">
        <v>51.49</v>
      </c>
      <c r="I188" s="48">
        <f t="shared" si="23"/>
        <v>10029.09</v>
      </c>
      <c r="J188" s="49">
        <f t="shared" si="24"/>
        <v>8591.7000000000007</v>
      </c>
      <c r="K188" s="45" t="s">
        <v>68</v>
      </c>
      <c r="L188" s="46" t="s">
        <v>68</v>
      </c>
      <c r="M188" s="46" t="s">
        <v>68</v>
      </c>
      <c r="N188" s="50" t="s">
        <v>68</v>
      </c>
      <c r="O188" s="46">
        <v>338.05</v>
      </c>
      <c r="P188" s="46">
        <v>16.86</v>
      </c>
      <c r="Q188" s="46">
        <v>50.43</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si="22"/>
        <v>4443.54</v>
      </c>
      <c r="F189" s="45">
        <v>181.72</v>
      </c>
      <c r="G189" s="46">
        <v>-1.84</v>
      </c>
      <c r="H189" s="46">
        <v>57</v>
      </c>
      <c r="I189" s="48">
        <f t="shared" si="23"/>
        <v>9119.02</v>
      </c>
      <c r="J189" s="49">
        <f t="shared" si="24"/>
        <v>7962.76</v>
      </c>
      <c r="K189" s="45">
        <v>1624.64</v>
      </c>
      <c r="L189" s="46">
        <v>3656.45</v>
      </c>
      <c r="M189" s="46">
        <v>857</v>
      </c>
      <c r="N189" s="50">
        <v>1078.3800000000001</v>
      </c>
      <c r="O189" s="46">
        <v>339.33</v>
      </c>
      <c r="P189" s="46">
        <v>11.56</v>
      </c>
      <c r="Q189" s="46">
        <v>43.18</v>
      </c>
      <c r="R189" s="50">
        <v>0</v>
      </c>
      <c r="S189" s="45">
        <v>376.65</v>
      </c>
      <c r="T189" s="162">
        <f>SUM($K189:$S189)</f>
        <v>7987.1900000000005</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2"/>
        <v>3244.37</v>
      </c>
      <c r="F190" s="45">
        <v>441.41</v>
      </c>
      <c r="G190" s="46">
        <v>-1.83</v>
      </c>
      <c r="H190" s="46">
        <v>51.49</v>
      </c>
      <c r="I190" s="48">
        <f t="shared" si="23"/>
        <v>7496.07</v>
      </c>
      <c r="J190" s="49">
        <f t="shared" si="24"/>
        <v>6599.73</v>
      </c>
      <c r="K190" s="45">
        <v>1643.07</v>
      </c>
      <c r="L190" s="46">
        <v>2868.44</v>
      </c>
      <c r="M190" s="46">
        <v>847.36</v>
      </c>
      <c r="N190" s="50">
        <v>893.99</v>
      </c>
      <c r="O190" s="46">
        <v>324.5</v>
      </c>
      <c r="P190" s="46">
        <v>6.64</v>
      </c>
      <c r="Q190" s="46">
        <v>31.79</v>
      </c>
      <c r="R190" s="50">
        <v>0</v>
      </c>
      <c r="S190" s="45">
        <v>316.58999999999997</v>
      </c>
      <c r="T190" s="162">
        <f t="shared" ref="T190:T217" si="28">SUM($K190:$S190)</f>
        <v>6932.38</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2"/>
        <v>4373.3599999999997</v>
      </c>
      <c r="F191" s="45">
        <v>-93.15</v>
      </c>
      <c r="G191" s="46">
        <v>-1.84</v>
      </c>
      <c r="H191" s="46">
        <v>57</v>
      </c>
      <c r="I191" s="48">
        <f t="shared" si="23"/>
        <v>8896.08</v>
      </c>
      <c r="J191" s="49">
        <f t="shared" si="24"/>
        <v>7409.79</v>
      </c>
      <c r="K191" s="45">
        <v>1751.74</v>
      </c>
      <c r="L191" s="46">
        <v>2960.49</v>
      </c>
      <c r="M191" s="46">
        <v>776.6</v>
      </c>
      <c r="N191" s="50">
        <v>840.72</v>
      </c>
      <c r="O191" s="46">
        <v>356.74</v>
      </c>
      <c r="P191" s="46">
        <v>11.11</v>
      </c>
      <c r="Q191" s="46">
        <v>45.76</v>
      </c>
      <c r="R191" s="50">
        <v>0</v>
      </c>
      <c r="S191" s="45">
        <v>348.01</v>
      </c>
      <c r="T191" s="162">
        <f t="shared" si="28"/>
        <v>7091.17</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2"/>
        <v>2604.6</v>
      </c>
      <c r="F192" s="45">
        <v>106.93</v>
      </c>
      <c r="G192" s="46">
        <v>-1.56</v>
      </c>
      <c r="H192" s="46">
        <v>55.16</v>
      </c>
      <c r="I192" s="48">
        <f t="shared" si="23"/>
        <v>8029.51</v>
      </c>
      <c r="J192" s="49">
        <f t="shared" si="24"/>
        <v>5769.47</v>
      </c>
      <c r="K192" s="45">
        <v>1633.08</v>
      </c>
      <c r="L192" s="46">
        <v>1920.38</v>
      </c>
      <c r="M192" s="46">
        <v>605.20000000000005</v>
      </c>
      <c r="N192" s="50">
        <v>647.07000000000005</v>
      </c>
      <c r="O192" s="46">
        <v>345</v>
      </c>
      <c r="P192" s="46">
        <v>13.16</v>
      </c>
      <c r="Q192" s="46">
        <v>44.5</v>
      </c>
      <c r="R192" s="50">
        <v>0</v>
      </c>
      <c r="S192" s="45">
        <v>299.86</v>
      </c>
      <c r="T192" s="162">
        <f t="shared" si="28"/>
        <v>5508.2499999999991</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2"/>
        <v>1398.52</v>
      </c>
      <c r="F193" s="45">
        <v>-520.04999999999995</v>
      </c>
      <c r="G193" s="46">
        <v>-1.56</v>
      </c>
      <c r="H193" s="46">
        <v>57</v>
      </c>
      <c r="I193" s="48">
        <f t="shared" si="23"/>
        <v>6799.68</v>
      </c>
      <c r="J193" s="49">
        <f t="shared" si="24"/>
        <v>3867.4200000000005</v>
      </c>
      <c r="K193" s="45">
        <v>1558.02</v>
      </c>
      <c r="L193" s="46">
        <v>982.68</v>
      </c>
      <c r="M193" s="46">
        <v>514.23</v>
      </c>
      <c r="N193" s="50">
        <v>487.08</v>
      </c>
      <c r="O193" s="46">
        <v>311.88</v>
      </c>
      <c r="P193" s="46">
        <v>15.5</v>
      </c>
      <c r="Q193" s="46">
        <v>39.01</v>
      </c>
      <c r="R193" s="50">
        <v>0</v>
      </c>
      <c r="S193" s="45">
        <v>228.04</v>
      </c>
      <c r="T193" s="162">
        <f t="shared" si="28"/>
        <v>4136.4400000000005</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2"/>
        <v>452.74000000000012</v>
      </c>
      <c r="F194" s="45">
        <v>161.58000000000001</v>
      </c>
      <c r="G194" s="46">
        <v>-1.54</v>
      </c>
      <c r="H194" s="46">
        <v>55.16</v>
      </c>
      <c r="I194" s="48">
        <f t="shared" si="23"/>
        <v>4175.1099999999997</v>
      </c>
      <c r="J194" s="49">
        <f t="shared" si="24"/>
        <v>3417.1399999999994</v>
      </c>
      <c r="K194" s="45">
        <v>1594.26</v>
      </c>
      <c r="L194" s="46">
        <v>507.08</v>
      </c>
      <c r="M194" s="46">
        <v>445.62</v>
      </c>
      <c r="N194" s="50">
        <v>416.41</v>
      </c>
      <c r="O194" s="46">
        <v>295.70999999999998</v>
      </c>
      <c r="P194" s="46">
        <v>9.33</v>
      </c>
      <c r="Q194" s="46">
        <v>8.0500000000000007</v>
      </c>
      <c r="R194" s="50">
        <v>0</v>
      </c>
      <c r="S194" s="45">
        <v>203.83</v>
      </c>
      <c r="T194" s="162">
        <f t="shared" si="28"/>
        <v>3480.29</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2"/>
        <v>689.92000000000007</v>
      </c>
      <c r="F195" s="45">
        <v>-384.8</v>
      </c>
      <c r="G195" s="46">
        <v>-2.6</v>
      </c>
      <c r="H195" s="46">
        <v>57</v>
      </c>
      <c r="I195" s="48">
        <f t="shared" si="23"/>
        <v>4978.8500000000004</v>
      </c>
      <c r="J195" s="49">
        <f t="shared" si="24"/>
        <v>3257.9100000000003</v>
      </c>
      <c r="K195" s="45">
        <v>1402.23</v>
      </c>
      <c r="L195" s="46">
        <v>560.30999999999995</v>
      </c>
      <c r="M195" s="46">
        <v>478.52</v>
      </c>
      <c r="N195" s="50">
        <v>370.12</v>
      </c>
      <c r="O195" s="46">
        <v>291.83999999999997</v>
      </c>
      <c r="P195" s="46">
        <v>8.24</v>
      </c>
      <c r="Q195" s="46">
        <v>2.19</v>
      </c>
      <c r="R195" s="50">
        <v>0</v>
      </c>
      <c r="S195" s="45">
        <v>191.97</v>
      </c>
      <c r="T195" s="162">
        <f t="shared" si="28"/>
        <v>3305.4199999999996</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2"/>
        <v>1243.22</v>
      </c>
      <c r="F196" s="45">
        <v>-366.05</v>
      </c>
      <c r="G196" s="46">
        <v>-2.61</v>
      </c>
      <c r="H196" s="46">
        <v>57</v>
      </c>
      <c r="I196" s="48">
        <f t="shared" si="23"/>
        <v>4823.6900000000005</v>
      </c>
      <c r="J196" s="49">
        <f t="shared" si="24"/>
        <v>3365.73</v>
      </c>
      <c r="K196" s="45">
        <v>1610.31</v>
      </c>
      <c r="L196" s="46">
        <v>523.87</v>
      </c>
      <c r="M196" s="46">
        <v>489.34</v>
      </c>
      <c r="N196" s="50">
        <v>295.64</v>
      </c>
      <c r="O196" s="46">
        <v>288.31</v>
      </c>
      <c r="P196" s="46">
        <v>7.15</v>
      </c>
      <c r="Q196" s="46">
        <v>7.05</v>
      </c>
      <c r="R196" s="50">
        <v>0</v>
      </c>
      <c r="S196" s="45">
        <v>205.57</v>
      </c>
      <c r="T196" s="162">
        <f t="shared" si="28"/>
        <v>3427.2400000000002</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2"/>
        <v>746.11000000000013</v>
      </c>
      <c r="F197" s="45">
        <v>156.21</v>
      </c>
      <c r="G197" s="46">
        <v>-2.6</v>
      </c>
      <c r="H197" s="46">
        <v>55.16</v>
      </c>
      <c r="I197" s="48">
        <f t="shared" si="23"/>
        <v>3886.28</v>
      </c>
      <c r="J197" s="49">
        <f t="shared" si="24"/>
        <v>3463.9900000000002</v>
      </c>
      <c r="K197" s="45">
        <v>1559.16</v>
      </c>
      <c r="L197" s="46">
        <v>585.94000000000005</v>
      </c>
      <c r="M197" s="46">
        <v>506.45</v>
      </c>
      <c r="N197" s="50">
        <v>348.88</v>
      </c>
      <c r="O197" s="46">
        <v>241.24</v>
      </c>
      <c r="P197" s="46">
        <v>8.16</v>
      </c>
      <c r="Q197" s="46">
        <v>7.38</v>
      </c>
      <c r="R197" s="50">
        <v>0</v>
      </c>
      <c r="S197" s="45">
        <v>210.99</v>
      </c>
      <c r="T197" s="162">
        <f t="shared" si="28"/>
        <v>3468.2</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1426.47</v>
      </c>
      <c r="L198" s="46">
        <v>1403.39</v>
      </c>
      <c r="M198" s="46">
        <v>568.91</v>
      </c>
      <c r="N198" s="50">
        <v>645.41</v>
      </c>
      <c r="O198" s="46">
        <v>274.85000000000002</v>
      </c>
      <c r="P198" s="46">
        <v>6.63</v>
      </c>
      <c r="Q198" s="46">
        <v>14.78</v>
      </c>
      <c r="R198" s="50">
        <v>0</v>
      </c>
      <c r="S198" s="45">
        <v>238.53</v>
      </c>
      <c r="T198" s="162">
        <f t="shared" si="28"/>
        <v>4578.9699999999993</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2"/>
        <v>3695.99</v>
      </c>
      <c r="F199" s="45">
        <v>189.81</v>
      </c>
      <c r="G199" s="46">
        <v>-2.63</v>
      </c>
      <c r="H199" s="46">
        <v>55.16</v>
      </c>
      <c r="I199" s="48">
        <f t="shared" si="23"/>
        <v>7018.7800000000007</v>
      </c>
      <c r="J199" s="49">
        <f t="shared" si="24"/>
        <v>6529.6100000000006</v>
      </c>
      <c r="K199" s="45">
        <v>1698.11</v>
      </c>
      <c r="L199" s="46">
        <v>2713.6</v>
      </c>
      <c r="M199" s="46">
        <v>678.98</v>
      </c>
      <c r="N199" s="50">
        <v>882.67</v>
      </c>
      <c r="O199" s="46">
        <v>200.5</v>
      </c>
      <c r="P199" s="46">
        <v>6.53</v>
      </c>
      <c r="Q199" s="46">
        <v>21.71</v>
      </c>
      <c r="R199" s="50">
        <v>0</v>
      </c>
      <c r="S199" s="45">
        <v>324.85000000000002</v>
      </c>
      <c r="T199" s="162">
        <f t="shared" si="28"/>
        <v>6526.9500000000007</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2"/>
        <v>4188.16</v>
      </c>
      <c r="F200" s="45">
        <v>144.71</v>
      </c>
      <c r="G200" s="46">
        <v>-2.63</v>
      </c>
      <c r="H200" s="46">
        <v>57</v>
      </c>
      <c r="I200" s="48">
        <f t="shared" si="23"/>
        <v>8155.92</v>
      </c>
      <c r="J200" s="49">
        <f t="shared" si="24"/>
        <v>7366.58</v>
      </c>
      <c r="K200" s="45">
        <v>1534.42</v>
      </c>
      <c r="L200" s="46">
        <v>3402.05</v>
      </c>
      <c r="M200" s="46">
        <v>767.52</v>
      </c>
      <c r="N200" s="50">
        <v>963.61</v>
      </c>
      <c r="O200" s="46">
        <v>330.64</v>
      </c>
      <c r="P200" s="46">
        <v>9.81</v>
      </c>
      <c r="Q200" s="46">
        <v>26.87</v>
      </c>
      <c r="R200" s="50">
        <v>0</v>
      </c>
      <c r="S200" s="45">
        <v>379.29</v>
      </c>
      <c r="T200" s="162">
        <f t="shared" si="28"/>
        <v>7414.21</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2957.38</v>
      </c>
      <c r="C201" s="46">
        <v>5580</v>
      </c>
      <c r="D201" s="46">
        <v>562.71</v>
      </c>
      <c r="E201" s="47">
        <f t="shared" si="22"/>
        <v>5017.29</v>
      </c>
      <c r="F201" s="45">
        <v>615.33000000000004</v>
      </c>
      <c r="G201" s="46">
        <v>-2.57</v>
      </c>
      <c r="H201" s="46">
        <v>59.59</v>
      </c>
      <c r="I201" s="48">
        <f t="shared" si="23"/>
        <v>8537.380000000001</v>
      </c>
      <c r="J201" s="49">
        <f t="shared" si="24"/>
        <v>8647.0200000000023</v>
      </c>
      <c r="K201" s="45">
        <v>2069.56</v>
      </c>
      <c r="L201" s="46">
        <v>3749.2</v>
      </c>
      <c r="M201" s="46">
        <v>891.65</v>
      </c>
      <c r="N201" s="50">
        <v>1041.17</v>
      </c>
      <c r="O201" s="46">
        <v>239.61</v>
      </c>
      <c r="P201" s="46">
        <v>11.95</v>
      </c>
      <c r="Q201" s="46">
        <v>35.19</v>
      </c>
      <c r="R201" s="50">
        <v>0</v>
      </c>
      <c r="S201" s="45">
        <v>403.46</v>
      </c>
      <c r="T201" s="162">
        <f t="shared" si="28"/>
        <v>8441.7899999999991</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29">V202&amp;" "&amp;Z202</f>
        <v>February 2024</v>
      </c>
      <c r="B202" s="45">
        <v>2809.24</v>
      </c>
      <c r="C202" s="46">
        <v>3921.28</v>
      </c>
      <c r="D202" s="46">
        <v>455.63</v>
      </c>
      <c r="E202" s="47">
        <f t="shared" ref="E202:E217" si="30">$C202-$D202</f>
        <v>3465.65</v>
      </c>
      <c r="F202" s="45">
        <v>239.43</v>
      </c>
      <c r="G202" s="46">
        <v>-2.57</v>
      </c>
      <c r="H202" s="46">
        <v>55.75</v>
      </c>
      <c r="I202" s="48">
        <f t="shared" ref="I202:I217" si="31">$B202+$C202</f>
        <v>6730.52</v>
      </c>
      <c r="J202" s="49">
        <f t="shared" ref="J202:J217" si="32">$B202+$C202-$D202+$F202+$G202+$H202</f>
        <v>6567.5000000000009</v>
      </c>
      <c r="K202" s="45">
        <v>1406.43</v>
      </c>
      <c r="L202" s="46">
        <v>2901.58</v>
      </c>
      <c r="M202" s="46">
        <v>814.68</v>
      </c>
      <c r="N202" s="50">
        <v>1017.34</v>
      </c>
      <c r="O202" s="46">
        <v>306.70999999999998</v>
      </c>
      <c r="P202" s="46">
        <v>5.72</v>
      </c>
      <c r="Q202" s="46">
        <v>19.760000000000002</v>
      </c>
      <c r="R202" s="50">
        <v>0</v>
      </c>
      <c r="S202" s="45">
        <v>307.5</v>
      </c>
      <c r="T202" s="162">
        <f t="shared" si="28"/>
        <v>6779.7200000000012</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2878.92</v>
      </c>
      <c r="C203" s="46">
        <v>3683.76</v>
      </c>
      <c r="D203" s="46">
        <v>419.23</v>
      </c>
      <c r="E203" s="47">
        <f t="shared" si="30"/>
        <v>3264.53</v>
      </c>
      <c r="F203" s="45">
        <v>265.38</v>
      </c>
      <c r="G203" s="46">
        <v>-2.56</v>
      </c>
      <c r="H203" s="46">
        <v>59.59</v>
      </c>
      <c r="I203" s="48">
        <f t="shared" si="31"/>
        <v>6562.68</v>
      </c>
      <c r="J203" s="49">
        <f t="shared" si="32"/>
        <v>6465.8600000000006</v>
      </c>
      <c r="K203" s="45">
        <v>1348.54</v>
      </c>
      <c r="L203" s="46">
        <v>2750.51</v>
      </c>
      <c r="M203" s="46">
        <v>766.05</v>
      </c>
      <c r="N203" s="50">
        <v>912.79</v>
      </c>
      <c r="O203" s="46">
        <v>322.37</v>
      </c>
      <c r="P203" s="46">
        <v>6.26</v>
      </c>
      <c r="Q203" s="46">
        <v>9.7899999999999991</v>
      </c>
      <c r="R203" s="50">
        <v>0</v>
      </c>
      <c r="S203" s="45">
        <v>312.70999999999998</v>
      </c>
      <c r="T203" s="162">
        <f t="shared" si="28"/>
        <v>6429.02</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2687.66</v>
      </c>
      <c r="C204" s="46">
        <v>2933.14</v>
      </c>
      <c r="D204" s="46">
        <v>712.83</v>
      </c>
      <c r="E204" s="47">
        <f t="shared" si="30"/>
        <v>2220.31</v>
      </c>
      <c r="F204" s="45">
        <v>-91.3</v>
      </c>
      <c r="G204" s="46">
        <v>-3.02</v>
      </c>
      <c r="H204" s="46">
        <v>57.67</v>
      </c>
      <c r="I204" s="48">
        <f t="shared" si="31"/>
        <v>5620.7999999999993</v>
      </c>
      <c r="J204" s="49">
        <f t="shared" si="32"/>
        <v>4871.3199999999988</v>
      </c>
      <c r="K204" s="45">
        <v>951.78</v>
      </c>
      <c r="L204" s="46">
        <v>1968.39</v>
      </c>
      <c r="M204" s="46">
        <v>614.79999999999995</v>
      </c>
      <c r="N204" s="50">
        <v>732.53</v>
      </c>
      <c r="O204" s="46">
        <v>311.72000000000003</v>
      </c>
      <c r="P204" s="46">
        <v>4.5199999999999996</v>
      </c>
      <c r="Q204" s="46">
        <v>7.59</v>
      </c>
      <c r="R204" s="50">
        <v>0</v>
      </c>
      <c r="S204" s="45">
        <v>298.36</v>
      </c>
      <c r="T204" s="162">
        <f t="shared" si="28"/>
        <v>4889.6900000000005</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2591.25</v>
      </c>
      <c r="C205" s="46">
        <v>2479.52</v>
      </c>
      <c r="D205" s="46">
        <v>1168.82</v>
      </c>
      <c r="E205" s="47">
        <f t="shared" si="30"/>
        <v>1310.7</v>
      </c>
      <c r="F205" s="45">
        <v>-299.42</v>
      </c>
      <c r="G205" s="46">
        <v>-3.02</v>
      </c>
      <c r="H205" s="46">
        <v>59.59</v>
      </c>
      <c r="I205" s="48">
        <f t="shared" si="31"/>
        <v>5070.7700000000004</v>
      </c>
      <c r="J205" s="49">
        <f t="shared" si="32"/>
        <v>3659.1000000000008</v>
      </c>
      <c r="K205" s="45">
        <v>1215.67</v>
      </c>
      <c r="L205" s="46">
        <v>987.95</v>
      </c>
      <c r="M205" s="46">
        <v>536.12</v>
      </c>
      <c r="N205" s="50">
        <v>448.51</v>
      </c>
      <c r="O205" s="46">
        <v>284.10000000000002</v>
      </c>
      <c r="P205" s="46">
        <v>6.93</v>
      </c>
      <c r="Q205" s="46">
        <v>9.1300000000000008</v>
      </c>
      <c r="R205" s="50">
        <v>0</v>
      </c>
      <c r="S205" s="45">
        <v>229.51</v>
      </c>
      <c r="T205" s="162">
        <f t="shared" si="28"/>
        <v>3717.92</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1940.16</v>
      </c>
      <c r="C206" s="46">
        <v>2469.84</v>
      </c>
      <c r="D206" s="46">
        <v>1266.92</v>
      </c>
      <c r="E206" s="47">
        <f t="shared" si="30"/>
        <v>1202.92</v>
      </c>
      <c r="F206" s="45">
        <v>-123.28</v>
      </c>
      <c r="G206" s="46">
        <v>-3.04</v>
      </c>
      <c r="H206" s="46">
        <v>57.67</v>
      </c>
      <c r="I206" s="48">
        <f t="shared" si="31"/>
        <v>4410</v>
      </c>
      <c r="J206" s="49">
        <f t="shared" si="32"/>
        <v>3074.43</v>
      </c>
      <c r="K206" s="45">
        <v>969.62</v>
      </c>
      <c r="L206" s="46">
        <v>714.03</v>
      </c>
      <c r="M206" s="46">
        <v>505.09</v>
      </c>
      <c r="N206" s="50">
        <v>340.02</v>
      </c>
      <c r="O206" s="46">
        <v>242.68</v>
      </c>
      <c r="P206" s="46">
        <v>7.09</v>
      </c>
      <c r="Q206" s="46">
        <v>3.74</v>
      </c>
      <c r="R206" s="50">
        <v>0</v>
      </c>
      <c r="S206" s="45">
        <v>212.73</v>
      </c>
      <c r="T206" s="162">
        <f t="shared" si="28"/>
        <v>2995</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2364.8200000000002</v>
      </c>
      <c r="C207" s="46">
        <v>3050.91</v>
      </c>
      <c r="D207" s="46">
        <v>1772.19</v>
      </c>
      <c r="E207" s="47">
        <f t="shared" si="30"/>
        <v>1278.7199999999998</v>
      </c>
      <c r="F207" s="45">
        <v>-469.71</v>
      </c>
      <c r="G207" s="46">
        <v>-3.38</v>
      </c>
      <c r="H207" s="46">
        <v>59.59</v>
      </c>
      <c r="I207" s="48">
        <f t="shared" si="31"/>
        <v>5415.73</v>
      </c>
      <c r="J207" s="49">
        <f t="shared" si="32"/>
        <v>3230.0399999999995</v>
      </c>
      <c r="K207" s="45">
        <v>1141.81</v>
      </c>
      <c r="L207" s="46">
        <v>590.30999999999995</v>
      </c>
      <c r="M207" s="46">
        <v>519.52</v>
      </c>
      <c r="N207" s="50">
        <v>356.16</v>
      </c>
      <c r="O207" s="46">
        <v>309.63</v>
      </c>
      <c r="P207" s="46">
        <v>8.7799999999999994</v>
      </c>
      <c r="Q207" s="46">
        <v>1.3</v>
      </c>
      <c r="R207" s="50">
        <v>0</v>
      </c>
      <c r="S207" s="45">
        <v>233.37</v>
      </c>
      <c r="T207" s="162">
        <f t="shared" si="28"/>
        <v>3160.88</v>
      </c>
      <c r="V207" s="124" t="s">
        <v>95</v>
      </c>
      <c r="W207" s="123">
        <f t="shared" ref="W207:W216"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2141.98</v>
      </c>
      <c r="C208" s="46">
        <v>2863.35</v>
      </c>
      <c r="D208" s="46">
        <v>1944.15</v>
      </c>
      <c r="E208" s="47">
        <f t="shared" si="30"/>
        <v>919.19999999999982</v>
      </c>
      <c r="F208" s="45">
        <v>-394.26</v>
      </c>
      <c r="G208" s="46">
        <v>-3.38</v>
      </c>
      <c r="H208" s="46">
        <v>59.59</v>
      </c>
      <c r="I208" s="48">
        <f t="shared" si="31"/>
        <v>5005.33</v>
      </c>
      <c r="J208" s="49">
        <f t="shared" si="32"/>
        <v>2723.13</v>
      </c>
      <c r="K208" s="45">
        <v>886.45</v>
      </c>
      <c r="L208" s="46">
        <v>539.89</v>
      </c>
      <c r="M208" s="46">
        <v>507.62</v>
      </c>
      <c r="N208" s="50">
        <v>369.35</v>
      </c>
      <c r="O208" s="46">
        <v>220.15</v>
      </c>
      <c r="P208" s="46">
        <v>8.52</v>
      </c>
      <c r="Q208" s="46">
        <v>2.93</v>
      </c>
      <c r="R208" s="50">
        <v>0</v>
      </c>
      <c r="S208" s="45">
        <v>203.08</v>
      </c>
      <c r="T208" s="162">
        <f t="shared" si="28"/>
        <v>2737.99</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2262.0100000000002</v>
      </c>
      <c r="C209" s="46">
        <v>1983.99</v>
      </c>
      <c r="D209" s="46">
        <v>816.15</v>
      </c>
      <c r="E209" s="47">
        <f t="shared" si="30"/>
        <v>1167.8400000000001</v>
      </c>
      <c r="F209" s="45">
        <v>73.25</v>
      </c>
      <c r="G209" s="46">
        <v>-3.37</v>
      </c>
      <c r="H209" s="46">
        <v>57.67</v>
      </c>
      <c r="I209" s="48">
        <f t="shared" si="31"/>
        <v>4246</v>
      </c>
      <c r="J209" s="49">
        <f t="shared" si="32"/>
        <v>3557.4</v>
      </c>
      <c r="K209" s="45">
        <v>1219.04</v>
      </c>
      <c r="L209" s="46">
        <v>882.36</v>
      </c>
      <c r="M209" s="46">
        <v>509.09</v>
      </c>
      <c r="N209" s="50">
        <v>376.15</v>
      </c>
      <c r="O209" s="46">
        <v>269.26</v>
      </c>
      <c r="P209" s="46">
        <v>2.71</v>
      </c>
      <c r="Q209" s="46">
        <v>9.1</v>
      </c>
      <c r="R209" s="50">
        <v>0</v>
      </c>
      <c r="S209" s="45">
        <v>242.32</v>
      </c>
      <c r="T209" s="162">
        <f t="shared" si="28"/>
        <v>3510.0300000000007</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2723.63</v>
      </c>
      <c r="C210" s="46">
        <v>3169.15</v>
      </c>
      <c r="D210" s="46">
        <v>615.80999999999995</v>
      </c>
      <c r="E210" s="47">
        <f t="shared" si="30"/>
        <v>2553.34</v>
      </c>
      <c r="F210" s="45">
        <v>-326.2</v>
      </c>
      <c r="G210" s="46">
        <v>-2.78</v>
      </c>
      <c r="H210" s="46">
        <v>59.59</v>
      </c>
      <c r="I210" s="48">
        <f t="shared" si="31"/>
        <v>5892.7800000000007</v>
      </c>
      <c r="J210" s="49">
        <f t="shared" si="32"/>
        <v>5007.5800000000017</v>
      </c>
      <c r="K210" s="45">
        <v>1480.16</v>
      </c>
      <c r="L210" s="46">
        <v>1719.21</v>
      </c>
      <c r="M210" s="46">
        <v>609.73</v>
      </c>
      <c r="N210" s="50">
        <v>666.37</v>
      </c>
      <c r="O210" s="46">
        <v>290.13</v>
      </c>
      <c r="P210" s="46">
        <v>6.31</v>
      </c>
      <c r="Q210" s="46">
        <v>7.64</v>
      </c>
      <c r="R210" s="50">
        <v>0</v>
      </c>
      <c r="S210" s="45">
        <v>247.61</v>
      </c>
      <c r="T210" s="162">
        <f t="shared" si="28"/>
        <v>5027.1600000000008</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7" si="38">V211&amp;" "&amp;Z211</f>
        <v>November 2024</v>
      </c>
      <c r="B211" s="45">
        <v>2623.42</v>
      </c>
      <c r="C211" s="46">
        <v>4501.72</v>
      </c>
      <c r="D211" s="46">
        <v>502.06</v>
      </c>
      <c r="E211" s="47">
        <f t="shared" si="30"/>
        <v>3999.6600000000003</v>
      </c>
      <c r="F211" s="45">
        <v>682.39</v>
      </c>
      <c r="G211" s="46">
        <v>-2.79</v>
      </c>
      <c r="H211" s="46">
        <v>57.67</v>
      </c>
      <c r="I211" s="48">
        <f t="shared" si="31"/>
        <v>7125.14</v>
      </c>
      <c r="J211" s="49">
        <f t="shared" si="32"/>
        <v>7360.35</v>
      </c>
      <c r="K211" s="45">
        <v>1984.96</v>
      </c>
      <c r="L211" s="46">
        <v>2776.48</v>
      </c>
      <c r="M211" s="46">
        <v>696.26</v>
      </c>
      <c r="N211" s="50">
        <v>988</v>
      </c>
      <c r="O211" s="46">
        <v>300.04000000000002</v>
      </c>
      <c r="P211" s="46">
        <v>6.37</v>
      </c>
      <c r="Q211" s="46">
        <v>18.22</v>
      </c>
      <c r="R211" s="50">
        <v>0</v>
      </c>
      <c r="S211" s="45">
        <v>343.98</v>
      </c>
      <c r="T211" s="162">
        <f t="shared" si="28"/>
        <v>7114.3100000000013</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2849.59</v>
      </c>
      <c r="C212" s="46">
        <v>5011.1499999999996</v>
      </c>
      <c r="D212" s="46">
        <v>497.84</v>
      </c>
      <c r="E212" s="47">
        <f t="shared" si="30"/>
        <v>4513.3099999999995</v>
      </c>
      <c r="F212" s="45">
        <v>69.69</v>
      </c>
      <c r="G212" s="46">
        <v>-2.78</v>
      </c>
      <c r="H212" s="46">
        <v>59.59</v>
      </c>
      <c r="I212" s="48">
        <f t="shared" si="31"/>
        <v>7860.74</v>
      </c>
      <c r="J212" s="49">
        <f t="shared" si="32"/>
        <v>7489.4</v>
      </c>
      <c r="K212" s="45">
        <v>1618.1</v>
      </c>
      <c r="L212" s="46">
        <v>3419.61</v>
      </c>
      <c r="M212" s="46">
        <v>755.69</v>
      </c>
      <c r="N212" s="50">
        <v>1113.5899999999999</v>
      </c>
      <c r="O212" s="46">
        <v>328.09</v>
      </c>
      <c r="P212" s="46">
        <v>8.1</v>
      </c>
      <c r="Q212" s="46">
        <v>29.79</v>
      </c>
      <c r="R212" s="50">
        <v>0</v>
      </c>
      <c r="S212" s="45">
        <v>345.22</v>
      </c>
      <c r="T212" s="162">
        <f t="shared" si="28"/>
        <v>7618.1900000000005</v>
      </c>
      <c r="V212" s="124" t="s">
        <v>100</v>
      </c>
      <c r="W212" s="123">
        <f t="shared" si="3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3" t="str">
        <f t="shared" si="38"/>
        <v>January 2025</v>
      </c>
      <c r="B213" s="156">
        <v>2808.75</v>
      </c>
      <c r="C213" s="157">
        <v>5815.81</v>
      </c>
      <c r="D213" s="157">
        <v>535.25</v>
      </c>
      <c r="E213" s="47">
        <f t="shared" si="30"/>
        <v>5280.56</v>
      </c>
      <c r="F213" s="156">
        <v>1236.6199999999999</v>
      </c>
      <c r="G213" s="157">
        <v>-2.74</v>
      </c>
      <c r="H213" s="157">
        <v>59.59</v>
      </c>
      <c r="I213" s="48">
        <f t="shared" si="31"/>
        <v>8624.5600000000013</v>
      </c>
      <c r="J213" s="49">
        <f t="shared" si="32"/>
        <v>9382.7800000000007</v>
      </c>
      <c r="K213" s="156">
        <v>2224.61</v>
      </c>
      <c r="L213" s="157">
        <v>4112.4399999999996</v>
      </c>
      <c r="M213" s="157">
        <v>997.38</v>
      </c>
      <c r="N213" s="161">
        <v>1162.29</v>
      </c>
      <c r="O213" s="157">
        <v>308.93</v>
      </c>
      <c r="P213" s="157">
        <v>10.029999999999999</v>
      </c>
      <c r="Q213" s="157">
        <v>28.71</v>
      </c>
      <c r="R213" s="161">
        <v>0</v>
      </c>
      <c r="S213" s="156">
        <v>386.8</v>
      </c>
      <c r="T213" s="162">
        <f t="shared" si="28"/>
        <v>9231.1899999999987</v>
      </c>
      <c r="V213" s="124" t="s">
        <v>89</v>
      </c>
      <c r="W213" s="123">
        <f t="shared" si="36"/>
        <v>1</v>
      </c>
      <c r="X213" s="125" t="str">
        <f t="shared" ref="X213" si="41">"Quarter "&amp;Y213</f>
        <v>Quarter 1</v>
      </c>
      <c r="Y213" s="123" t="str" cm="1">
        <f t="array" ref="Y213">_xlfn.IFS(OR(W213=1,W213=2,W213=3),"1",(OR(W213=4,W213=5,W213=6)),"2",(OR(W213=7,W213=8,W213=9)),"3",(OR(W213=10,W213=11,W213=12)),"4")</f>
        <v>1</v>
      </c>
      <c r="Z213" s="124">
        <v>2025</v>
      </c>
    </row>
    <row r="214" spans="1:26" x14ac:dyDescent="0.35">
      <c r="A214" s="133" t="str">
        <f t="shared" ref="A214" si="42">V214&amp;" "&amp;Z214</f>
        <v>February 2025</v>
      </c>
      <c r="B214" s="156">
        <v>2484.2199999999998</v>
      </c>
      <c r="C214" s="157">
        <v>5185.3100000000004</v>
      </c>
      <c r="D214" s="157">
        <v>410.51</v>
      </c>
      <c r="E214" s="47">
        <f t="shared" si="30"/>
        <v>4774.8</v>
      </c>
      <c r="F214" s="156">
        <v>186.15</v>
      </c>
      <c r="G214" s="157">
        <v>-2.74</v>
      </c>
      <c r="H214" s="157">
        <v>53.82</v>
      </c>
      <c r="I214" s="48">
        <f t="shared" si="31"/>
        <v>7669.5300000000007</v>
      </c>
      <c r="J214" s="49">
        <f t="shared" si="32"/>
        <v>7496.25</v>
      </c>
      <c r="K214" s="156">
        <v>1749.83</v>
      </c>
      <c r="L214" s="157">
        <v>3319.85</v>
      </c>
      <c r="M214" s="157">
        <v>762.02</v>
      </c>
      <c r="N214" s="161">
        <v>1036.1500000000001</v>
      </c>
      <c r="O214" s="157">
        <v>262.38</v>
      </c>
      <c r="P214" s="157">
        <v>9.98</v>
      </c>
      <c r="Q214" s="157">
        <v>33.68</v>
      </c>
      <c r="R214" s="161">
        <v>0</v>
      </c>
      <c r="S214" s="156">
        <v>312.87</v>
      </c>
      <c r="T214" s="162">
        <f t="shared" si="28"/>
        <v>7486.76</v>
      </c>
      <c r="V214" s="124" t="s">
        <v>90</v>
      </c>
      <c r="W214" s="123">
        <f t="shared" si="36"/>
        <v>2</v>
      </c>
      <c r="X214" s="125" t="str">
        <f t="shared" ref="X214" si="43">"Quarter "&amp;Y214</f>
        <v>Quarter 1</v>
      </c>
      <c r="Y214" s="123" t="str" cm="1">
        <f t="array" ref="Y214">_xlfn.IFS(OR(W214=1,W214=2,W214=3),"1",(OR(W214=4,W214=5,W214=6)),"2",(OR(W214=7,W214=8,W214=9)),"3",(OR(W214=10,W214=11,W214=12)),"4")</f>
        <v>1</v>
      </c>
      <c r="Z214" s="124">
        <v>2025</v>
      </c>
    </row>
    <row r="215" spans="1:26" x14ac:dyDescent="0.35">
      <c r="A215" s="133" t="str">
        <f t="shared" si="38"/>
        <v>March 2025</v>
      </c>
      <c r="B215" s="156">
        <v>2745.35</v>
      </c>
      <c r="C215" s="157">
        <v>4744.87</v>
      </c>
      <c r="D215" s="157">
        <v>521.07000000000005</v>
      </c>
      <c r="E215" s="47">
        <f t="shared" si="30"/>
        <v>4223.8</v>
      </c>
      <c r="F215" s="156">
        <v>-522.78</v>
      </c>
      <c r="G215" s="157">
        <v>-2.73</v>
      </c>
      <c r="H215" s="157">
        <v>59.59</v>
      </c>
      <c r="I215" s="48">
        <f t="shared" si="31"/>
        <v>7490.2199999999993</v>
      </c>
      <c r="J215" s="49">
        <f t="shared" si="32"/>
        <v>6503.2300000000005</v>
      </c>
      <c r="K215" s="156">
        <v>1688.78</v>
      </c>
      <c r="L215" s="157">
        <v>2654.32</v>
      </c>
      <c r="M215" s="157">
        <v>659.32</v>
      </c>
      <c r="N215" s="161">
        <v>910.81</v>
      </c>
      <c r="O215" s="157">
        <v>283.7</v>
      </c>
      <c r="P215" s="157">
        <v>7.15</v>
      </c>
      <c r="Q215" s="157">
        <v>30.19</v>
      </c>
      <c r="R215" s="161">
        <v>0</v>
      </c>
      <c r="S215" s="156">
        <v>276.27999999999997</v>
      </c>
      <c r="T215" s="162">
        <f t="shared" si="28"/>
        <v>6510.5499999999984</v>
      </c>
      <c r="V215" s="124" t="s">
        <v>91</v>
      </c>
      <c r="W215" s="123">
        <f t="shared" si="36"/>
        <v>3</v>
      </c>
      <c r="X215" s="125" t="str">
        <f t="shared" ref="X215" si="44">"Quarter "&amp;Y215</f>
        <v>Quarter 1</v>
      </c>
      <c r="Y215" s="123" t="str" cm="1">
        <f t="array" ref="Y215">_xlfn.IFS(OR(W215=1,W215=2,W215=3),"1",(OR(W215=4,W215=5,W215=6)),"2",(OR(W215=7,W215=8,W215=9)),"3",(OR(W215=10,W215=11,W215=12)),"4")</f>
        <v>1</v>
      </c>
      <c r="Z215" s="124">
        <v>2025</v>
      </c>
    </row>
    <row r="216" spans="1:26" x14ac:dyDescent="0.35">
      <c r="A216" s="133" t="str">
        <f t="shared" si="38"/>
        <v>April 2025</v>
      </c>
      <c r="B216" s="156">
        <v>2611.25</v>
      </c>
      <c r="C216" s="157">
        <v>2860.65</v>
      </c>
      <c r="D216" s="157">
        <v>1094.22</v>
      </c>
      <c r="E216" s="47">
        <f t="shared" si="30"/>
        <v>1766.43</v>
      </c>
      <c r="F216" s="156">
        <v>46.03</v>
      </c>
      <c r="G216" s="157">
        <v>-2.71</v>
      </c>
      <c r="H216" s="157">
        <v>57.67</v>
      </c>
      <c r="I216" s="48">
        <f t="shared" si="31"/>
        <v>5471.9</v>
      </c>
      <c r="J216" s="49">
        <f t="shared" si="32"/>
        <v>4478.6699999999992</v>
      </c>
      <c r="K216" s="156">
        <v>1285.3499999999999</v>
      </c>
      <c r="L216" s="157">
        <v>1467.74</v>
      </c>
      <c r="M216" s="157">
        <v>621.65</v>
      </c>
      <c r="N216" s="161">
        <v>689.88</v>
      </c>
      <c r="O216" s="157">
        <v>278.36</v>
      </c>
      <c r="P216" s="157">
        <v>5.44</v>
      </c>
      <c r="Q216" s="157">
        <v>11.57</v>
      </c>
      <c r="R216" s="161">
        <v>0</v>
      </c>
      <c r="S216" s="156">
        <v>347.78</v>
      </c>
      <c r="T216" s="162">
        <f t="shared" si="28"/>
        <v>4707.7699999999995</v>
      </c>
      <c r="V216" s="124" t="s">
        <v>92</v>
      </c>
      <c r="W216" s="123">
        <f t="shared" si="36"/>
        <v>4</v>
      </c>
      <c r="X216" s="125" t="str">
        <f t="shared" ref="X216" si="45">"Quarter "&amp;Y216</f>
        <v>Quarter 2</v>
      </c>
      <c r="Y216" s="123" t="str" cm="1">
        <f t="array" ref="Y216">_xlfn.IFS(OR(W216=1,W216=2,W216=3),"1",(OR(W216=4,W216=5,W216=6)),"2",(OR(W216=7,W216=8,W216=9)),"3",(OR(W216=10,W216=11,W216=12)),"4")</f>
        <v>2</v>
      </c>
      <c r="Z216" s="124">
        <v>2025</v>
      </c>
    </row>
    <row r="217" spans="1:26" x14ac:dyDescent="0.35">
      <c r="A217" s="133" t="str">
        <f t="shared" si="38"/>
        <v>[provisional] May 2025</v>
      </c>
      <c r="B217" s="156">
        <v>2543.13</v>
      </c>
      <c r="C217" s="157">
        <v>2107.7199999999998</v>
      </c>
      <c r="D217" s="157">
        <v>1372.03</v>
      </c>
      <c r="E217" s="47">
        <f t="shared" si="30"/>
        <v>735.68999999999983</v>
      </c>
      <c r="F217" s="156">
        <v>-3.73</v>
      </c>
      <c r="G217" s="157">
        <v>-2.7</v>
      </c>
      <c r="H217" s="157">
        <v>59.59</v>
      </c>
      <c r="I217" s="48">
        <f t="shared" si="31"/>
        <v>4650.8500000000004</v>
      </c>
      <c r="J217" s="49">
        <f t="shared" si="32"/>
        <v>3331.9800000000009</v>
      </c>
      <c r="K217" s="156">
        <v>909.27</v>
      </c>
      <c r="L217" s="157">
        <v>848.21</v>
      </c>
      <c r="M217" s="157">
        <v>542.96</v>
      </c>
      <c r="N217" s="161">
        <v>470.14</v>
      </c>
      <c r="O217" s="157">
        <v>279.17</v>
      </c>
      <c r="P217" s="157">
        <v>4.13</v>
      </c>
      <c r="Q217" s="157">
        <v>6.11</v>
      </c>
      <c r="R217" s="161">
        <v>0</v>
      </c>
      <c r="S217" s="156">
        <v>270.44</v>
      </c>
      <c r="T217" s="162">
        <f t="shared" si="28"/>
        <v>3330.4300000000003</v>
      </c>
      <c r="V217" s="124" t="s">
        <v>437</v>
      </c>
      <c r="W217" s="123">
        <v>5</v>
      </c>
      <c r="X217" s="125" t="str">
        <f t="shared" ref="X217" si="46">"Quarter "&amp;Y217</f>
        <v>Quarter 2</v>
      </c>
      <c r="Y217" s="123" t="str" cm="1">
        <f t="array" ref="Y217">_xlfn.IFS(OR(W217=1,W217=2,W217=3),"1",(OR(W217=4,W217=5,W217=6)),"2",(OR(W217=7,W217=8,W217=9)),"3",(OR(W217=10,W217=11,W217=12)),"4")</f>
        <v>2</v>
      </c>
      <c r="Z217"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C1" workbookViewId="0">
      <selection activeCell="W8" sqref="W8"/>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5</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205</v>
      </c>
      <c r="W16" s="56" t="str">
        <f t="shared" ref="W16:AF17" si="4">$U$16&amp;W$9&amp;$V16</f>
        <v>'Calculation_mcm'!A205</v>
      </c>
      <c r="X16" s="56" t="str">
        <f t="shared" si="4"/>
        <v>'Calculation_mcm'!B205</v>
      </c>
      <c r="Y16" s="56" t="str">
        <f t="shared" si="4"/>
        <v>'Calculation_mcm'!C205</v>
      </c>
      <c r="Z16" s="56" t="str">
        <f t="shared" si="4"/>
        <v>'Calculation_mcm'!D205</v>
      </c>
      <c r="AA16" s="56" t="str">
        <f t="shared" si="4"/>
        <v>'Calculation_mcm'!E205</v>
      </c>
      <c r="AB16" s="56" t="str">
        <f t="shared" si="4"/>
        <v>'Calculation_mcm'!F205</v>
      </c>
      <c r="AC16" s="56" t="str">
        <f t="shared" si="4"/>
        <v>'Calculation_mcm'!G205</v>
      </c>
      <c r="AD16" s="56" t="str">
        <f t="shared" si="4"/>
        <v>'Calculation_mcm'!H205</v>
      </c>
      <c r="AE16" s="56" t="str">
        <f t="shared" si="4"/>
        <v>'Calculation_mcm'!I205</v>
      </c>
      <c r="AF16" s="56" t="str">
        <f t="shared" si="4"/>
        <v>'Calculation_mcm'!J205</v>
      </c>
      <c r="AG16" s="56" t="str">
        <f t="shared" ref="AG16:AQ17" si="5">$U$16&amp;AG$9&amp;$V16</f>
        <v>'Calculation_mcm'!K205</v>
      </c>
      <c r="AH16" s="56" t="str">
        <f t="shared" si="5"/>
        <v>'Calculation_mcm'!L205</v>
      </c>
      <c r="AI16" s="56" t="str">
        <f t="shared" si="5"/>
        <v>'Calculation_mcm'!M205</v>
      </c>
      <c r="AJ16" s="56" t="str">
        <f t="shared" si="5"/>
        <v>'Calculation_mcm'!N205</v>
      </c>
      <c r="AK16" s="56" t="str">
        <f t="shared" si="5"/>
        <v>'Calculation_mcm'!O205</v>
      </c>
      <c r="AL16" s="56" t="str">
        <f t="shared" si="5"/>
        <v>'Calculation_mcm'!P205</v>
      </c>
      <c r="AM16" s="56" t="str">
        <f t="shared" si="5"/>
        <v>'Calculation_mcm'!Q205</v>
      </c>
      <c r="AN16" s="56" t="str">
        <f t="shared" si="5"/>
        <v>'Calculation_mcm'!R205</v>
      </c>
      <c r="AO16" s="56" t="str">
        <f t="shared" si="5"/>
        <v>'Calculation_mcm'!S205</v>
      </c>
      <c r="AP16" s="56" t="str">
        <f t="shared" si="5"/>
        <v>'Calculation_mcm'!T205</v>
      </c>
      <c r="AQ16" s="56" t="str">
        <f t="shared" si="5"/>
        <v>'Calculation_mcm'!U205</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217</v>
      </c>
      <c r="W17" s="56" t="str">
        <f t="shared" si="4"/>
        <v>'Calculation_mcm'!A217</v>
      </c>
      <c r="X17" s="56" t="str">
        <f t="shared" si="4"/>
        <v>'Calculation_mcm'!B217</v>
      </c>
      <c r="Y17" s="56" t="str">
        <f t="shared" si="4"/>
        <v>'Calculation_mcm'!C217</v>
      </c>
      <c r="Z17" s="56" t="str">
        <f t="shared" si="4"/>
        <v>'Calculation_mcm'!D217</v>
      </c>
      <c r="AA17" s="56" t="str">
        <f t="shared" si="4"/>
        <v>'Calculation_mcm'!E217</v>
      </c>
      <c r="AB17" s="56" t="str">
        <f t="shared" si="4"/>
        <v>'Calculation_mcm'!F217</v>
      </c>
      <c r="AC17" s="56" t="str">
        <f t="shared" si="4"/>
        <v>'Calculation_mcm'!G217</v>
      </c>
      <c r="AD17" s="56" t="str">
        <f t="shared" si="4"/>
        <v>'Calculation_mcm'!H217</v>
      </c>
      <c r="AE17" s="56" t="str">
        <f t="shared" si="4"/>
        <v>'Calculation_mcm'!I217</v>
      </c>
      <c r="AF17" s="56" t="str">
        <f t="shared" si="4"/>
        <v>'Calculation_mcm'!J217</v>
      </c>
      <c r="AG17" s="56" t="str">
        <f t="shared" si="5"/>
        <v>'Calculation_mcm'!K217</v>
      </c>
      <c r="AH17" s="56" t="str">
        <f t="shared" si="5"/>
        <v>'Calculation_mcm'!L217</v>
      </c>
      <c r="AI17" s="56" t="str">
        <f t="shared" si="5"/>
        <v>'Calculation_mcm'!M217</v>
      </c>
      <c r="AJ17" s="56" t="str">
        <f t="shared" si="5"/>
        <v>'Calculation_mcm'!N217</v>
      </c>
      <c r="AK17" s="56" t="str">
        <f t="shared" si="5"/>
        <v>'Calculation_mcm'!O217</v>
      </c>
      <c r="AL17" s="56" t="str">
        <f t="shared" si="5"/>
        <v>'Calculation_mcm'!P217</v>
      </c>
      <c r="AM17" s="56" t="str">
        <f t="shared" si="5"/>
        <v>'Calculation_mcm'!Q217</v>
      </c>
      <c r="AN17" s="56" t="str">
        <f t="shared" si="5"/>
        <v>'Calculation_mcm'!R217</v>
      </c>
      <c r="AO17" s="56" t="str">
        <f t="shared" si="5"/>
        <v>'Calculation_mcm'!S217</v>
      </c>
      <c r="AP17" s="56" t="str">
        <f t="shared" si="5"/>
        <v>'Calculation_mcm'!T217</v>
      </c>
      <c r="AQ17" s="56" t="str">
        <f t="shared" si="5"/>
        <v>'Calculation_mcm'!U217</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203</v>
      </c>
      <c r="W19" s="56" t="str">
        <f t="shared" ref="W19:AF21" si="6">$U$19&amp;W$9&amp;$V19</f>
        <v>'Month (mcm)'!A203</v>
      </c>
      <c r="X19" s="56" t="str">
        <f t="shared" si="6"/>
        <v>'Month (mcm)'!B203</v>
      </c>
      <c r="Y19" s="56" t="str">
        <f t="shared" si="6"/>
        <v>'Month (mcm)'!C203</v>
      </c>
      <c r="Z19" s="56" t="str">
        <f t="shared" si="6"/>
        <v>'Month (mcm)'!D203</v>
      </c>
      <c r="AA19" s="56" t="str">
        <f t="shared" si="6"/>
        <v>'Month (mcm)'!E203</v>
      </c>
      <c r="AB19" s="56" t="str">
        <f t="shared" si="6"/>
        <v>'Month (mcm)'!F203</v>
      </c>
      <c r="AC19" s="56" t="str">
        <f t="shared" si="6"/>
        <v>'Month (mcm)'!G203</v>
      </c>
      <c r="AD19" s="56" t="str">
        <f t="shared" si="6"/>
        <v>'Month (mcm)'!H203</v>
      </c>
      <c r="AE19" s="56" t="str">
        <f t="shared" si="6"/>
        <v>'Month (mcm)'!I203</v>
      </c>
      <c r="AF19" s="56" t="str">
        <f t="shared" si="6"/>
        <v>'Month (mcm)'!J203</v>
      </c>
      <c r="AG19" s="56" t="str">
        <f t="shared" ref="AG19:AQ21" si="7">$U$19&amp;AG$9&amp;$V19</f>
        <v>'Month (mcm)'!K203</v>
      </c>
      <c r="AH19" s="56" t="str">
        <f t="shared" si="7"/>
        <v>'Month (mcm)'!L203</v>
      </c>
      <c r="AI19" s="56" t="str">
        <f t="shared" si="7"/>
        <v>'Month (mcm)'!M203</v>
      </c>
      <c r="AJ19" s="56" t="str">
        <f t="shared" si="7"/>
        <v>'Month (mcm)'!N203</v>
      </c>
      <c r="AK19" s="56" t="str">
        <f t="shared" si="7"/>
        <v>'Month (mcm)'!O203</v>
      </c>
      <c r="AL19" s="56" t="str">
        <f t="shared" si="7"/>
        <v>'Month (mcm)'!P203</v>
      </c>
      <c r="AM19" s="56" t="str">
        <f t="shared" si="7"/>
        <v>'Month (mcm)'!Q203</v>
      </c>
      <c r="AN19" s="56" t="str">
        <f t="shared" si="7"/>
        <v>'Month (mcm)'!R203</v>
      </c>
      <c r="AO19" s="56" t="str">
        <f t="shared" si="7"/>
        <v>'Month (mcm)'!S203</v>
      </c>
      <c r="AP19" s="56" t="str">
        <f t="shared" si="7"/>
        <v>'Month (mcm)'!T203</v>
      </c>
      <c r="AQ19" s="56" t="str">
        <f t="shared" si="7"/>
        <v>'Month (mcm)'!U203</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204</v>
      </c>
      <c r="W20" s="56" t="str">
        <f t="shared" si="6"/>
        <v>'Month (mcm)'!A204</v>
      </c>
      <c r="X20" s="56" t="str">
        <f t="shared" si="6"/>
        <v>'Month (mcm)'!B204</v>
      </c>
      <c r="Y20" s="56" t="str">
        <f t="shared" si="6"/>
        <v>'Month (mcm)'!C204</v>
      </c>
      <c r="Z20" s="56" t="str">
        <f t="shared" si="6"/>
        <v>'Month (mcm)'!D204</v>
      </c>
      <c r="AA20" s="56" t="str">
        <f t="shared" si="6"/>
        <v>'Month (mcm)'!E204</v>
      </c>
      <c r="AB20" s="56" t="str">
        <f t="shared" si="6"/>
        <v>'Month (mcm)'!F204</v>
      </c>
      <c r="AC20" s="56" t="str">
        <f t="shared" si="6"/>
        <v>'Month (mcm)'!G204</v>
      </c>
      <c r="AD20" s="56" t="str">
        <f t="shared" si="6"/>
        <v>'Month (mcm)'!H204</v>
      </c>
      <c r="AE20" s="56" t="str">
        <f t="shared" si="6"/>
        <v>'Month (mcm)'!I204</v>
      </c>
      <c r="AF20" s="56" t="str">
        <f t="shared" si="6"/>
        <v>'Month (mcm)'!J204</v>
      </c>
      <c r="AG20" s="56" t="str">
        <f t="shared" si="7"/>
        <v>'Month (mcm)'!K204</v>
      </c>
      <c r="AH20" s="56" t="str">
        <f t="shared" si="7"/>
        <v>'Month (mcm)'!L204</v>
      </c>
      <c r="AI20" s="56" t="str">
        <f t="shared" si="7"/>
        <v>'Month (mcm)'!M204</v>
      </c>
      <c r="AJ20" s="56" t="str">
        <f t="shared" si="7"/>
        <v>'Month (mcm)'!N204</v>
      </c>
      <c r="AK20" s="56" t="str">
        <f t="shared" si="7"/>
        <v>'Month (mcm)'!O204</v>
      </c>
      <c r="AL20" s="56" t="str">
        <f t="shared" si="7"/>
        <v>'Month (mcm)'!P204</v>
      </c>
      <c r="AM20" s="56" t="str">
        <f t="shared" si="7"/>
        <v>'Month (mcm)'!Q204</v>
      </c>
      <c r="AN20" s="56" t="str">
        <f t="shared" si="7"/>
        <v>'Month (mcm)'!R204</v>
      </c>
      <c r="AO20" s="56" t="str">
        <f t="shared" si="7"/>
        <v>'Month (mcm)'!S204</v>
      </c>
      <c r="AP20" s="56" t="str">
        <f t="shared" si="7"/>
        <v>'Month (mcm)'!T204</v>
      </c>
      <c r="AQ20" s="56" t="str">
        <f t="shared" si="7"/>
        <v>'Month (mcm)'!U204</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205</v>
      </c>
      <c r="W21" s="56" t="str">
        <f t="shared" si="6"/>
        <v>'Month (mcm)'!A205</v>
      </c>
      <c r="X21" s="56" t="str">
        <f t="shared" si="6"/>
        <v>'Month (mcm)'!B205</v>
      </c>
      <c r="Y21" s="56" t="str">
        <f t="shared" si="6"/>
        <v>'Month (mcm)'!C205</v>
      </c>
      <c r="Z21" s="56" t="str">
        <f t="shared" si="6"/>
        <v>'Month (mcm)'!D205</v>
      </c>
      <c r="AA21" s="56" t="str">
        <f t="shared" si="6"/>
        <v>'Month (mcm)'!E205</v>
      </c>
      <c r="AB21" s="56" t="str">
        <f t="shared" si="6"/>
        <v>'Month (mcm)'!F205</v>
      </c>
      <c r="AC21" s="56" t="str">
        <f t="shared" si="6"/>
        <v>'Month (mcm)'!G205</v>
      </c>
      <c r="AD21" s="56" t="str">
        <f t="shared" si="6"/>
        <v>'Month (mcm)'!H205</v>
      </c>
      <c r="AE21" s="56" t="str">
        <f t="shared" si="6"/>
        <v>'Month (mcm)'!I205</v>
      </c>
      <c r="AF21" s="56" t="str">
        <f t="shared" si="6"/>
        <v>'Month (mcm)'!J205</v>
      </c>
      <c r="AG21" s="56" t="str">
        <f t="shared" si="7"/>
        <v>'Month (mcm)'!K205</v>
      </c>
      <c r="AH21" s="56" t="str">
        <f t="shared" si="7"/>
        <v>'Month (mcm)'!L205</v>
      </c>
      <c r="AI21" s="56" t="str">
        <f t="shared" si="7"/>
        <v>'Month (mcm)'!M205</v>
      </c>
      <c r="AJ21" s="56" t="str">
        <f t="shared" si="7"/>
        <v>'Month (mcm)'!N205</v>
      </c>
      <c r="AK21" s="56" t="str">
        <f t="shared" si="7"/>
        <v>'Month (mcm)'!O205</v>
      </c>
      <c r="AL21" s="56" t="str">
        <f t="shared" si="7"/>
        <v>'Month (mcm)'!P205</v>
      </c>
      <c r="AM21" s="56" t="str">
        <f t="shared" si="7"/>
        <v>'Month (mcm)'!Q205</v>
      </c>
      <c r="AN21" s="56" t="str">
        <f t="shared" si="7"/>
        <v>'Month (mcm)'!R205</v>
      </c>
      <c r="AO21" s="56" t="str">
        <f t="shared" si="7"/>
        <v>'Month (mcm)'!S205</v>
      </c>
      <c r="AP21" s="56" t="str">
        <f t="shared" si="7"/>
        <v>'Month (mcm)'!T205</v>
      </c>
      <c r="AQ21" s="56" t="str">
        <f t="shared" si="7"/>
        <v>'Month (mcm)'!U205</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215</v>
      </c>
      <c r="W23" s="56" t="str">
        <f t="shared" ref="W23:AF25" si="8">$U$19&amp;W$9&amp;$V23</f>
        <v>'Month (mcm)'!A215</v>
      </c>
      <c r="X23" s="56" t="str">
        <f t="shared" si="8"/>
        <v>'Month (mcm)'!B215</v>
      </c>
      <c r="Y23" s="56" t="str">
        <f t="shared" si="8"/>
        <v>'Month (mcm)'!C215</v>
      </c>
      <c r="Z23" s="56" t="str">
        <f t="shared" si="8"/>
        <v>'Month (mcm)'!D215</v>
      </c>
      <c r="AA23" s="56" t="str">
        <f t="shared" si="8"/>
        <v>'Month (mcm)'!E215</v>
      </c>
      <c r="AB23" s="56" t="str">
        <f t="shared" si="8"/>
        <v>'Month (mcm)'!F215</v>
      </c>
      <c r="AC23" s="56" t="str">
        <f t="shared" si="8"/>
        <v>'Month (mcm)'!G215</v>
      </c>
      <c r="AD23" s="56" t="str">
        <f t="shared" si="8"/>
        <v>'Month (mcm)'!H215</v>
      </c>
      <c r="AE23" s="56" t="str">
        <f t="shared" si="8"/>
        <v>'Month (mcm)'!I215</v>
      </c>
      <c r="AF23" s="56" t="str">
        <f t="shared" si="8"/>
        <v>'Month (mcm)'!J215</v>
      </c>
      <c r="AG23" s="56" t="str">
        <f t="shared" ref="AG23:AQ25" si="9">$U$19&amp;AG$9&amp;$V23</f>
        <v>'Month (mcm)'!K215</v>
      </c>
      <c r="AH23" s="56" t="str">
        <f t="shared" si="9"/>
        <v>'Month (mcm)'!L215</v>
      </c>
      <c r="AI23" s="56" t="str">
        <f t="shared" si="9"/>
        <v>'Month (mcm)'!M215</v>
      </c>
      <c r="AJ23" s="56" t="str">
        <f t="shared" si="9"/>
        <v>'Month (mcm)'!N215</v>
      </c>
      <c r="AK23" s="56" t="str">
        <f t="shared" si="9"/>
        <v>'Month (mcm)'!O215</v>
      </c>
      <c r="AL23" s="56" t="str">
        <f t="shared" si="9"/>
        <v>'Month (mcm)'!P215</v>
      </c>
      <c r="AM23" s="56" t="str">
        <f t="shared" si="9"/>
        <v>'Month (mcm)'!Q215</v>
      </c>
      <c r="AN23" s="56" t="str">
        <f t="shared" si="9"/>
        <v>'Month (mcm)'!R215</v>
      </c>
      <c r="AO23" s="56" t="str">
        <f t="shared" si="9"/>
        <v>'Month (mcm)'!S215</v>
      </c>
      <c r="AP23" s="56" t="str">
        <f t="shared" si="9"/>
        <v>'Month (mcm)'!T215</v>
      </c>
      <c r="AQ23" s="56" t="str">
        <f t="shared" si="9"/>
        <v>'Month (mcm)'!U215</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216</v>
      </c>
      <c r="W24" s="56" t="str">
        <f t="shared" si="8"/>
        <v>'Month (mcm)'!A216</v>
      </c>
      <c r="X24" s="56" t="str">
        <f t="shared" si="8"/>
        <v>'Month (mcm)'!B216</v>
      </c>
      <c r="Y24" s="56" t="str">
        <f t="shared" si="8"/>
        <v>'Month (mcm)'!C216</v>
      </c>
      <c r="Z24" s="56" t="str">
        <f t="shared" si="8"/>
        <v>'Month (mcm)'!D216</v>
      </c>
      <c r="AA24" s="56" t="str">
        <f t="shared" si="8"/>
        <v>'Month (mcm)'!E216</v>
      </c>
      <c r="AB24" s="56" t="str">
        <f t="shared" si="8"/>
        <v>'Month (mcm)'!F216</v>
      </c>
      <c r="AC24" s="56" t="str">
        <f t="shared" si="8"/>
        <v>'Month (mcm)'!G216</v>
      </c>
      <c r="AD24" s="56" t="str">
        <f t="shared" si="8"/>
        <v>'Month (mcm)'!H216</v>
      </c>
      <c r="AE24" s="56" t="str">
        <f t="shared" si="8"/>
        <v>'Month (mcm)'!I216</v>
      </c>
      <c r="AF24" s="56" t="str">
        <f t="shared" si="8"/>
        <v>'Month (mcm)'!J216</v>
      </c>
      <c r="AG24" s="56" t="str">
        <f t="shared" si="9"/>
        <v>'Month (mcm)'!K216</v>
      </c>
      <c r="AH24" s="56" t="str">
        <f t="shared" si="9"/>
        <v>'Month (mcm)'!L216</v>
      </c>
      <c r="AI24" s="56" t="str">
        <f t="shared" si="9"/>
        <v>'Month (mcm)'!M216</v>
      </c>
      <c r="AJ24" s="56" t="str">
        <f t="shared" si="9"/>
        <v>'Month (mcm)'!N216</v>
      </c>
      <c r="AK24" s="56" t="str">
        <f t="shared" si="9"/>
        <v>'Month (mcm)'!O216</v>
      </c>
      <c r="AL24" s="56" t="str">
        <f t="shared" si="9"/>
        <v>'Month (mcm)'!P216</v>
      </c>
      <c r="AM24" s="56" t="str">
        <f t="shared" si="9"/>
        <v>'Month (mcm)'!Q216</v>
      </c>
      <c r="AN24" s="56" t="str">
        <f t="shared" si="9"/>
        <v>'Month (mcm)'!R216</v>
      </c>
      <c r="AO24" s="56" t="str">
        <f t="shared" si="9"/>
        <v>'Month (mcm)'!S216</v>
      </c>
      <c r="AP24" s="56" t="str">
        <f t="shared" si="9"/>
        <v>'Month (mcm)'!T216</v>
      </c>
      <c r="AQ24" s="56" t="str">
        <f t="shared" si="9"/>
        <v>'Month (mcm)'!U216</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217</v>
      </c>
      <c r="W25" s="56" t="str">
        <f t="shared" si="8"/>
        <v>'Month (mcm)'!A217</v>
      </c>
      <c r="X25" s="56" t="str">
        <f t="shared" si="8"/>
        <v>'Month (mcm)'!B217</v>
      </c>
      <c r="Y25" s="56" t="str">
        <f t="shared" si="8"/>
        <v>'Month (mcm)'!C217</v>
      </c>
      <c r="Z25" s="56" t="str">
        <f t="shared" si="8"/>
        <v>'Month (mcm)'!D217</v>
      </c>
      <c r="AA25" s="56" t="str">
        <f t="shared" si="8"/>
        <v>'Month (mcm)'!E217</v>
      </c>
      <c r="AB25" s="56" t="str">
        <f t="shared" si="8"/>
        <v>'Month (mcm)'!F217</v>
      </c>
      <c r="AC25" s="56" t="str">
        <f t="shared" si="8"/>
        <v>'Month (mcm)'!G217</v>
      </c>
      <c r="AD25" s="56" t="str">
        <f t="shared" si="8"/>
        <v>'Month (mcm)'!H217</v>
      </c>
      <c r="AE25" s="56" t="str">
        <f t="shared" si="8"/>
        <v>'Month (mcm)'!I217</v>
      </c>
      <c r="AF25" s="56" t="str">
        <f t="shared" si="8"/>
        <v>'Month (mcm)'!J217</v>
      </c>
      <c r="AG25" s="56" t="str">
        <f t="shared" si="9"/>
        <v>'Month (mcm)'!K217</v>
      </c>
      <c r="AH25" s="56" t="str">
        <f t="shared" si="9"/>
        <v>'Month (mcm)'!L217</v>
      </c>
      <c r="AI25" s="56" t="str">
        <f t="shared" si="9"/>
        <v>'Month (mcm)'!M217</v>
      </c>
      <c r="AJ25" s="56" t="str">
        <f t="shared" si="9"/>
        <v>'Month (mcm)'!N217</v>
      </c>
      <c r="AK25" s="56" t="str">
        <f t="shared" si="9"/>
        <v>'Month (mcm)'!O217</v>
      </c>
      <c r="AL25" s="56" t="str">
        <f t="shared" si="9"/>
        <v>'Month (mcm)'!P217</v>
      </c>
      <c r="AM25" s="56" t="str">
        <f t="shared" si="9"/>
        <v>'Month (mcm)'!Q217</v>
      </c>
      <c r="AN25" s="56" t="str">
        <f t="shared" si="9"/>
        <v>'Month (mcm)'!R217</v>
      </c>
      <c r="AO25" s="56" t="str">
        <f t="shared" si="9"/>
        <v>'Month (mcm)'!S217</v>
      </c>
      <c r="AP25" s="56" t="str">
        <f t="shared" si="9"/>
        <v>'Month (mcm)'!T217</v>
      </c>
      <c r="AQ25" s="56" t="str">
        <f t="shared" si="9"/>
        <v>'Month (mcm)'!U217</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789.59</v>
      </c>
      <c r="E177" s="104">
        <f>'Month (mcm)'!E177</f>
        <v>5615.22</v>
      </c>
      <c r="F177" s="104">
        <f>'Month (mcm)'!F177</f>
        <v>248.13</v>
      </c>
      <c r="G177" s="104">
        <f>'Month (mcm)'!G177</f>
        <v>-4.41</v>
      </c>
      <c r="H177" s="104">
        <f>'Month (mcm)'!H177</f>
        <v>51.49</v>
      </c>
      <c r="I177" s="104">
        <f>'Month (mcm)'!I177</f>
        <v>9686.89</v>
      </c>
      <c r="J177" s="104">
        <f>'Month (mcm)'!J177</f>
        <v>9192.5099999999984</v>
      </c>
      <c r="K177" s="104" t="str">
        <f>'Month (mcm)'!K177</f>
        <v>[x]</v>
      </c>
      <c r="L177" s="104" t="str">
        <f>'Month (mcm)'!L177</f>
        <v>[x]</v>
      </c>
      <c r="M177" s="104" t="str">
        <f>'Month (mcm)'!M177</f>
        <v>[x]</v>
      </c>
      <c r="N177" s="104" t="str">
        <f>'Month (mcm)'!N177</f>
        <v>[x]</v>
      </c>
      <c r="O177" s="104">
        <f>'Month (mcm)'!O177</f>
        <v>341.9</v>
      </c>
      <c r="P177" s="104">
        <f>'Month (mcm)'!P177</f>
        <v>14.98</v>
      </c>
      <c r="Q177" s="104">
        <f>'Month (mcm)'!Q177</f>
        <v>49.36</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1684.23</v>
      </c>
      <c r="E178" s="104">
        <f>'Month (mcm)'!E178+Calculation_mcm!E177</f>
        <v>9597.08</v>
      </c>
      <c r="F178" s="104">
        <f>'Month (mcm)'!F178+Calculation_mcm!F177</f>
        <v>407.93</v>
      </c>
      <c r="G178" s="104">
        <f>'Month (mcm)'!G178+Calculation_mcm!G177</f>
        <v>-8.8000000000000007</v>
      </c>
      <c r="H178" s="104">
        <f>'Month (mcm)'!H178+Calculation_mcm!H177</f>
        <v>97.990000000000009</v>
      </c>
      <c r="I178" s="104">
        <f>'Month (mcm)'!I178+Calculation_mcm!I177</f>
        <v>17502.34</v>
      </c>
      <c r="J178" s="104">
        <f>'Month (mcm)'!J178+Calculation_mcm!J177</f>
        <v>16315.229999999998</v>
      </c>
      <c r="K178" s="104"/>
      <c r="L178" s="104"/>
      <c r="M178" s="104"/>
      <c r="N178" s="104"/>
      <c r="O178" s="104">
        <f>'Month (mcm)'!O178+Calculation_mcm!O177</f>
        <v>664.04</v>
      </c>
      <c r="P178" s="104">
        <f>'Month (mcm)'!P178+Calculation_mcm!P177</f>
        <v>24.490000000000002</v>
      </c>
      <c r="Q178" s="104">
        <f>'Month (mcm)'!Q178+Calculation_mcm!Q177</f>
        <v>79.789999999999992</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3026.27</v>
      </c>
      <c r="E179" s="104">
        <f>'Month (mcm)'!E179+Calculation_mcm!E178</f>
        <v>13334.15</v>
      </c>
      <c r="F179" s="104">
        <f>'Month (mcm)'!F179+Calculation_mcm!F178</f>
        <v>436.56</v>
      </c>
      <c r="G179" s="104">
        <f>'Month (mcm)'!G179+Calculation_mcm!G178</f>
        <v>-13.190000000000001</v>
      </c>
      <c r="H179" s="104">
        <f>'Month (mcm)'!H179+Calculation_mcm!H178</f>
        <v>149.48000000000002</v>
      </c>
      <c r="I179" s="104">
        <f>'Month (mcm)'!I179+Calculation_mcm!I178</f>
        <v>25752.32</v>
      </c>
      <c r="J179" s="104">
        <f>'Month (mcm)'!J179+Calculation_mcm!J178</f>
        <v>23298.899999999998</v>
      </c>
      <c r="K179" s="104"/>
      <c r="L179" s="104"/>
      <c r="M179" s="104"/>
      <c r="N179" s="104"/>
      <c r="O179" s="104">
        <f>'Month (mcm)'!O179+Calculation_mcm!O178</f>
        <v>1000.71</v>
      </c>
      <c r="P179" s="104">
        <f>'Month (mcm)'!P179+Calculation_mcm!P178</f>
        <v>30.490000000000002</v>
      </c>
      <c r="Q179" s="104">
        <f>'Month (mcm)'!Q179+Calculation_mcm!Q178</f>
        <v>113.47</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5391.85</v>
      </c>
      <c r="E180" s="104">
        <f>'Month (mcm)'!E180+Calculation_mcm!E179</f>
        <v>16336.599999999999</v>
      </c>
      <c r="F180" s="104">
        <f>'Month (mcm)'!F180+Calculation_mcm!F179</f>
        <v>550.27</v>
      </c>
      <c r="G180" s="104">
        <f>'Month (mcm)'!G180+Calculation_mcm!G179</f>
        <v>-17.100000000000001</v>
      </c>
      <c r="H180" s="104">
        <f>'Month (mcm)'!H180+Calculation_mcm!H179</f>
        <v>199.31</v>
      </c>
      <c r="I180" s="104">
        <f>'Month (mcm)'!I180+Calculation_mcm!I179</f>
        <v>34301.770000000004</v>
      </c>
      <c r="J180" s="104">
        <f>'Month (mcm)'!J180+Calculation_mcm!J179</f>
        <v>29642.399999999998</v>
      </c>
      <c r="K180" s="104"/>
      <c r="L180" s="104"/>
      <c r="M180" s="104"/>
      <c r="N180" s="104"/>
      <c r="O180" s="104">
        <f>'Month (mcm)'!O180+Calculation_mcm!O179</f>
        <v>1326.88</v>
      </c>
      <c r="P180" s="104">
        <f>'Month (mcm)'!P180+Calculation_mcm!P179</f>
        <v>44.550000000000004</v>
      </c>
      <c r="Q180" s="104">
        <f>'Month (mcm)'!Q180+Calculation_mcm!Q179</f>
        <v>159.22</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7920.5400000000009</v>
      </c>
      <c r="E181" s="104">
        <f>'Month (mcm)'!E181+Calculation_mcm!E180</f>
        <v>18139.489999999998</v>
      </c>
      <c r="F181" s="104">
        <f>'Month (mcm)'!F181+Calculation_mcm!F180</f>
        <v>256.7</v>
      </c>
      <c r="G181" s="104">
        <f>'Month (mcm)'!G181+Calculation_mcm!G180</f>
        <v>-20.98</v>
      </c>
      <c r="H181" s="104">
        <f>'Month (mcm)'!H181+Calculation_mcm!H180</f>
        <v>250.8</v>
      </c>
      <c r="I181" s="104">
        <f>'Month (mcm)'!I181+Calculation_mcm!I180</f>
        <v>41958.8</v>
      </c>
      <c r="J181" s="104">
        <f>'Month (mcm)'!J181+Calculation_mcm!J180</f>
        <v>34524.78</v>
      </c>
      <c r="K181" s="104"/>
      <c r="L181" s="104"/>
      <c r="M181" s="104"/>
      <c r="N181" s="104"/>
      <c r="O181" s="104">
        <f>'Month (mcm)'!O181+Calculation_mcm!O180</f>
        <v>1648.0500000000002</v>
      </c>
      <c r="P181" s="104">
        <f>'Month (mcm)'!P181+Calculation_mcm!P180</f>
        <v>64.13</v>
      </c>
      <c r="Q181" s="104">
        <f>'Month (mcm)'!Q181+Calculation_mcm!Q180</f>
        <v>189.07</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10322.370000000001</v>
      </c>
      <c r="E182" s="104">
        <f>'Month (mcm)'!E182+Calculation_mcm!E181</f>
        <v>19369.21</v>
      </c>
      <c r="F182" s="104">
        <f>'Month (mcm)'!F182+Calculation_mcm!F181</f>
        <v>-102.48000000000002</v>
      </c>
      <c r="G182" s="104">
        <f>'Month (mcm)'!G182+Calculation_mcm!G181</f>
        <v>-24.87</v>
      </c>
      <c r="H182" s="104">
        <f>'Month (mcm)'!H182+Calculation_mcm!H181</f>
        <v>300.63</v>
      </c>
      <c r="I182" s="104">
        <f>'Month (mcm)'!I182+Calculation_mcm!I181</f>
        <v>48658.320000000007</v>
      </c>
      <c r="J182" s="104">
        <f>'Month (mcm)'!J182+Calculation_mcm!J181</f>
        <v>38509.229999999996</v>
      </c>
      <c r="K182" s="104"/>
      <c r="L182" s="104"/>
      <c r="M182" s="104"/>
      <c r="N182" s="104"/>
      <c r="O182" s="104">
        <f>'Month (mcm)'!O182+Calculation_mcm!O181</f>
        <v>1951.17</v>
      </c>
      <c r="P182" s="104">
        <f>'Month (mcm)'!P182+Calculation_mcm!P181</f>
        <v>81.209999999999994</v>
      </c>
      <c r="Q182" s="104">
        <f>'Month (mcm)'!Q182+Calculation_mcm!Q181</f>
        <v>210.26999999999998</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12844.01</v>
      </c>
      <c r="E183" s="104">
        <f>'Month (mcm)'!E183+Calculation_mcm!E182</f>
        <v>20467.57</v>
      </c>
      <c r="F183" s="104">
        <f>'Month (mcm)'!F183+Calculation_mcm!F182</f>
        <v>-140.47000000000003</v>
      </c>
      <c r="G183" s="104">
        <f>'Month (mcm)'!G183+Calculation_mcm!G182</f>
        <v>-27.41</v>
      </c>
      <c r="H183" s="104">
        <f>'Month (mcm)'!H183+Calculation_mcm!H182</f>
        <v>352.12</v>
      </c>
      <c r="I183" s="104">
        <f>'Month (mcm)'!I183+Calculation_mcm!I182</f>
        <v>55317.48000000001</v>
      </c>
      <c r="J183" s="104">
        <f>'Month (mcm)'!J183+Calculation_mcm!J182</f>
        <v>42657.71</v>
      </c>
      <c r="K183" s="104"/>
      <c r="L183" s="104"/>
      <c r="M183" s="104"/>
      <c r="N183" s="104"/>
      <c r="O183" s="104">
        <f>'Month (mcm)'!O183+Calculation_mcm!O182</f>
        <v>2275.63</v>
      </c>
      <c r="P183" s="104">
        <f>'Month (mcm)'!P183+Calculation_mcm!P182</f>
        <v>96.089999999999989</v>
      </c>
      <c r="Q183" s="104">
        <f>'Month (mcm)'!Q183+Calculation_mcm!Q182</f>
        <v>223.49999999999997</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15281.66</v>
      </c>
      <c r="E184" s="104">
        <f>'Month (mcm)'!E184+Calculation_mcm!E183</f>
        <v>21673.82</v>
      </c>
      <c r="F184" s="104">
        <f>'Month (mcm)'!F184+Calculation_mcm!F183</f>
        <v>-150.45000000000002</v>
      </c>
      <c r="G184" s="104">
        <f>'Month (mcm)'!G184+Calculation_mcm!G183</f>
        <v>-29.95</v>
      </c>
      <c r="H184" s="104">
        <f>'Month (mcm)'!H184+Calculation_mcm!H183</f>
        <v>403.61</v>
      </c>
      <c r="I184" s="104">
        <f>'Month (mcm)'!I184+Calculation_mcm!I183</f>
        <v>61723.98000000001</v>
      </c>
      <c r="J184" s="104">
        <f>'Month (mcm)'!J184+Calculation_mcm!J183</f>
        <v>46665.53</v>
      </c>
      <c r="K184" s="104"/>
      <c r="L184" s="104"/>
      <c r="M184" s="104"/>
      <c r="N184" s="104"/>
      <c r="O184" s="104">
        <f>'Month (mcm)'!O184+Calculation_mcm!O183</f>
        <v>2544.17</v>
      </c>
      <c r="P184" s="104">
        <f>'Month (mcm)'!P184+Calculation_mcm!P183</f>
        <v>110.50999999999999</v>
      </c>
      <c r="Q184" s="104">
        <f>'Month (mcm)'!Q184+Calculation_mcm!Q183</f>
        <v>240.45999999999998</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17739.2</v>
      </c>
      <c r="E185" s="104">
        <f>'Month (mcm)'!E185+Calculation_mcm!E184</f>
        <v>22743.58</v>
      </c>
      <c r="F185" s="104">
        <f>'Month (mcm)'!F185+Calculation_mcm!F184</f>
        <v>-40.300000000000011</v>
      </c>
      <c r="G185" s="104">
        <f>'Month (mcm)'!G185+Calculation_mcm!G184</f>
        <v>-32.49</v>
      </c>
      <c r="H185" s="104">
        <f>'Month (mcm)'!H185+Calculation_mcm!H184</f>
        <v>453.44</v>
      </c>
      <c r="I185" s="104">
        <f>'Month (mcm)'!I185+Calculation_mcm!I184</f>
        <v>68472.200000000012</v>
      </c>
      <c r="J185" s="104">
        <f>'Month (mcm)'!J185+Calculation_mcm!J184</f>
        <v>51113.65</v>
      </c>
      <c r="K185" s="104"/>
      <c r="L185" s="104"/>
      <c r="M185" s="104"/>
      <c r="N185" s="104"/>
      <c r="O185" s="104">
        <f>'Month (mcm)'!O185+Calculation_mcm!O184</f>
        <v>2863.12</v>
      </c>
      <c r="P185" s="104">
        <f>'Month (mcm)'!P185+Calculation_mcm!P184</f>
        <v>123.86999999999999</v>
      </c>
      <c r="Q185" s="104">
        <f>'Month (mcm)'!Q185+Calculation_mcm!Q184</f>
        <v>269.53999999999996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20221.560000000001</v>
      </c>
      <c r="E186" s="104">
        <f>'Month (mcm)'!E186+Calculation_mcm!E185</f>
        <v>24796.27</v>
      </c>
      <c r="F186" s="104">
        <f>'Month (mcm)'!F186+Calculation_mcm!F185</f>
        <v>-734.49</v>
      </c>
      <c r="G186" s="104">
        <f>'Month (mcm)'!G186+Calculation_mcm!G185</f>
        <v>-34.870000000000005</v>
      </c>
      <c r="H186" s="104">
        <f>'Month (mcm)'!H186+Calculation_mcm!H185</f>
        <v>504.93</v>
      </c>
      <c r="I186" s="104">
        <f>'Month (mcm)'!I186+Calculation_mcm!I185</f>
        <v>76282.340000000011</v>
      </c>
      <c r="J186" s="104">
        <f>'Month (mcm)'!J186+Calculation_mcm!J185</f>
        <v>55796.35</v>
      </c>
      <c r="K186" s="104"/>
      <c r="L186" s="104"/>
      <c r="M186" s="104"/>
      <c r="N186" s="104"/>
      <c r="O186" s="104">
        <f>'Month (mcm)'!O186+Calculation_mcm!O185</f>
        <v>3206.38</v>
      </c>
      <c r="P186" s="104">
        <f>'Month (mcm)'!P186+Calculation_mcm!P185</f>
        <v>135.06</v>
      </c>
      <c r="Q186" s="104">
        <f>'Month (mcm)'!Q186+Calculation_mcm!Q185</f>
        <v>298.21999999999997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21802.260000000002</v>
      </c>
      <c r="E187" s="104">
        <f>'Month (mcm)'!E187+Calculation_mcm!E186</f>
        <v>28057.95</v>
      </c>
      <c r="F187" s="104">
        <f>'Month (mcm)'!F187+Calculation_mcm!F186</f>
        <v>-562.73</v>
      </c>
      <c r="G187" s="104">
        <f>'Month (mcm)'!G187+Calculation_mcm!G186</f>
        <v>-37.250000000000007</v>
      </c>
      <c r="H187" s="104">
        <f>'Month (mcm)'!H187+Calculation_mcm!H186</f>
        <v>554.76</v>
      </c>
      <c r="I187" s="104">
        <f>'Month (mcm)'!I187+Calculation_mcm!I186</f>
        <v>84232.020000000019</v>
      </c>
      <c r="J187" s="104">
        <f>'Month (mcm)'!J187+Calculation_mcm!J186</f>
        <v>62384.54</v>
      </c>
      <c r="K187" s="104"/>
      <c r="L187" s="104"/>
      <c r="M187" s="104"/>
      <c r="N187" s="104"/>
      <c r="O187" s="104">
        <f>'Month (mcm)'!O187+Calculation_mcm!O186</f>
        <v>3514.9300000000003</v>
      </c>
      <c r="P187" s="104">
        <f>'Month (mcm)'!P187+Calculation_mcm!P186</f>
        <v>146.26</v>
      </c>
      <c r="Q187" s="104">
        <f>'Month (mcm)'!Q187+Calculation_mcm!Q186</f>
        <v>333.88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23488.370000000003</v>
      </c>
      <c r="E188" s="104">
        <f>'Month (mcm)'!E188+Calculation_mcm!E187</f>
        <v>33035.090000000004</v>
      </c>
      <c r="F188" s="104">
        <f>'Month (mcm)'!F188+Calculation_mcm!F187</f>
        <v>-363.11</v>
      </c>
      <c r="G188" s="104">
        <f>'Month (mcm)'!G188+Calculation_mcm!G187</f>
        <v>-39.640000000000008</v>
      </c>
      <c r="H188" s="104">
        <f>'Month (mcm)'!H188+Calculation_mcm!H187</f>
        <v>606.25</v>
      </c>
      <c r="I188" s="104">
        <f>'Month (mcm)'!I188+Calculation_mcm!I187</f>
        <v>94261.110000000015</v>
      </c>
      <c r="J188" s="104">
        <f>'Month (mcm)'!J188+Calculation_mcm!J187</f>
        <v>70976.240000000005</v>
      </c>
      <c r="K188" s="104"/>
      <c r="L188" s="104"/>
      <c r="M188" s="104"/>
      <c r="N188" s="104"/>
      <c r="O188" s="104">
        <f>'Month (mcm)'!O188+Calculation_mcm!O187</f>
        <v>3852.9800000000005</v>
      </c>
      <c r="P188" s="104">
        <f>'Month (mcm)'!P188+Calculation_mcm!P187</f>
        <v>163.12</v>
      </c>
      <c r="Q188" s="104">
        <f>'Month (mcm)'!Q188+Calculation_mcm!Q187</f>
        <v>384.31</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1624.64</v>
      </c>
      <c r="L189" s="104">
        <f>'Month (mcm)'!L189</f>
        <v>3656.45</v>
      </c>
      <c r="M189" s="104">
        <f>'Month (mcm)'!M189</f>
        <v>857</v>
      </c>
      <c r="N189" s="104">
        <f>'Month (mcm)'!N189</f>
        <v>1078.3800000000001</v>
      </c>
      <c r="O189" s="104">
        <f>'Month (mcm)'!O189</f>
        <v>339.33</v>
      </c>
      <c r="P189" s="104">
        <f>'Month (mcm)'!P189</f>
        <v>11.56</v>
      </c>
      <c r="Q189" s="104">
        <f>'Month (mcm)'!Q189</f>
        <v>43.18</v>
      </c>
      <c r="R189" s="104">
        <f>'Month (mcm)'!R189</f>
        <v>0</v>
      </c>
      <c r="S189" s="104">
        <f>'Month (mcm)'!S189</f>
        <v>376.65</v>
      </c>
      <c r="T189" s="104">
        <f>'Month (mcm)'!T189</f>
        <v>7987.1900000000005</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3267.71</v>
      </c>
      <c r="L190" s="104">
        <f>'Month (mcm)'!L190+Calculation_mcm!L189</f>
        <v>6524.8899999999994</v>
      </c>
      <c r="M190" s="104">
        <f>'Month (mcm)'!M190+Calculation_mcm!M189</f>
        <v>1704.3600000000001</v>
      </c>
      <c r="N190" s="104">
        <f>'Month (mcm)'!N190+Calculation_mcm!N189</f>
        <v>1972.3700000000001</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693.24</v>
      </c>
      <c r="T190" s="104">
        <f>'Month (mcm)'!T190+Calculation_mcm!T189</f>
        <v>14919.57</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5019.45</v>
      </c>
      <c r="L191" s="104">
        <f>'Month (mcm)'!L191+Calculation_mcm!L190</f>
        <v>9485.3799999999992</v>
      </c>
      <c r="M191" s="104">
        <f>'Month (mcm)'!M191+Calculation_mcm!M190</f>
        <v>2480.96</v>
      </c>
      <c r="N191" s="104">
        <f>'Month (mcm)'!N191+Calculation_mcm!N190</f>
        <v>2813.09</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1041.25</v>
      </c>
      <c r="T191" s="104">
        <f>'Month (mcm)'!T191+Calculation_mcm!T190</f>
        <v>22010.739999999998</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6652.53</v>
      </c>
      <c r="L192" s="104">
        <f>'Month (mcm)'!L192+Calculation_mcm!L191</f>
        <v>11405.759999999998</v>
      </c>
      <c r="M192" s="104">
        <f>'Month (mcm)'!M192+Calculation_mcm!M191</f>
        <v>3086.16</v>
      </c>
      <c r="N192" s="104">
        <f>'Month (mcm)'!N192+Calculation_mcm!N191</f>
        <v>3460.1600000000003</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1341.1100000000001</v>
      </c>
      <c r="T192" s="104">
        <f>'Month (mcm)'!T192+Calculation_mcm!T191</f>
        <v>27518.989999999998</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8210.5499999999993</v>
      </c>
      <c r="L193" s="104">
        <f>'Month (mcm)'!L193+Calculation_mcm!L192</f>
        <v>12388.439999999999</v>
      </c>
      <c r="M193" s="104">
        <f>'Month (mcm)'!M193+Calculation_mcm!M192</f>
        <v>3600.39</v>
      </c>
      <c r="N193" s="104">
        <f>'Month (mcm)'!N193+Calculation_mcm!N192</f>
        <v>3947.2400000000002</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1569.15</v>
      </c>
      <c r="T193" s="104">
        <f>'Month (mcm)'!T193+Calculation_mcm!T192</f>
        <v>31655.43</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9804.81</v>
      </c>
      <c r="L194" s="104">
        <f>'Month (mcm)'!L194+Calculation_mcm!L193</f>
        <v>12895.519999999999</v>
      </c>
      <c r="M194" s="104">
        <f>'Month (mcm)'!M194+Calculation_mcm!M193</f>
        <v>4046.0099999999998</v>
      </c>
      <c r="N194" s="104">
        <f>'Month (mcm)'!N194+Calculation_mcm!N193</f>
        <v>4363.6500000000005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1772.98</v>
      </c>
      <c r="T194" s="104">
        <f>'Month (mcm)'!T194+Calculation_mcm!T193</f>
        <v>35135.72</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11207.039999999999</v>
      </c>
      <c r="L195" s="104">
        <f>'Month (mcm)'!L195+Calculation_mcm!L194</f>
        <v>13455.829999999998</v>
      </c>
      <c r="M195" s="104">
        <f>'Month (mcm)'!M195+Calculation_mcm!M194</f>
        <v>4524.53</v>
      </c>
      <c r="N195" s="104">
        <f>'Month (mcm)'!N195+Calculation_mcm!N194</f>
        <v>4733.7700000000004</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1964.95</v>
      </c>
      <c r="T195" s="104">
        <f>'Month (mcm)'!T195+Calculation_mcm!T194</f>
        <v>38441.14</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12817.349999999999</v>
      </c>
      <c r="L196" s="104">
        <f>'Month (mcm)'!L196+Calculation_mcm!L195</f>
        <v>13979.699999999999</v>
      </c>
      <c r="M196" s="104">
        <f>'Month (mcm)'!M196+Calculation_mcm!M195</f>
        <v>5013.87</v>
      </c>
      <c r="N196" s="104">
        <f>'Month (mcm)'!N196+Calculation_mcm!N195</f>
        <v>5029.4100000000008</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2170.52</v>
      </c>
      <c r="T196" s="104">
        <f>'Month (mcm)'!T196+Calculation_mcm!T195</f>
        <v>41868.379999999997</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14376.509999999998</v>
      </c>
      <c r="L197" s="104">
        <f>'Month (mcm)'!L197+Calculation_mcm!L196</f>
        <v>14565.64</v>
      </c>
      <c r="M197" s="104">
        <f>'Month (mcm)'!M197+Calculation_mcm!M196</f>
        <v>5520.32</v>
      </c>
      <c r="N197" s="104">
        <f>'Month (mcm)'!N197+Calculation_mcm!N196</f>
        <v>5378.2900000000009</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2381.5100000000002</v>
      </c>
      <c r="T197" s="104">
        <f>'Month (mcm)'!T197+Calculation_mcm!T196</f>
        <v>45336.579999999994</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-20.6</v>
      </c>
      <c r="H198" s="104">
        <f>'Month (mcm)'!H198+Calculation_mcm!H197</f>
        <v>558.96999999999991</v>
      </c>
      <c r="I198" s="104">
        <f>'Month (mcm)'!I198+Calculation_mcm!I197</f>
        <v>64125.01</v>
      </c>
      <c r="J198" s="104">
        <f>'Month (mcm)'!J198+Calculation_mcm!J197</f>
        <v>49595.3</v>
      </c>
      <c r="K198" s="104">
        <f>'Month (mcm)'!K198+Calculation_mcm!K197</f>
        <v>15802.979999999998</v>
      </c>
      <c r="L198" s="104">
        <f>'Month (mcm)'!L198+Calculation_mcm!L197</f>
        <v>15969.029999999999</v>
      </c>
      <c r="M198" s="104">
        <f>'Month (mcm)'!M198+Calculation_mcm!M197</f>
        <v>6089.23</v>
      </c>
      <c r="N198" s="104">
        <f>'Month (mcm)'!N198+Calculation_mcm!N197</f>
        <v>6023.7000000000007</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2620.0400000000004</v>
      </c>
      <c r="T198" s="104">
        <f>'Month (mcm)'!T198+Calculation_mcm!T197</f>
        <v>49915.549999999996</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-23.23</v>
      </c>
      <c r="H199" s="104">
        <f>'Month (mcm)'!H199+Calculation_mcm!H198</f>
        <v>614.12999999999988</v>
      </c>
      <c r="I199" s="104">
        <f>'Month (mcm)'!I199+Calculation_mcm!I198</f>
        <v>71143.790000000008</v>
      </c>
      <c r="J199" s="104">
        <f>'Month (mcm)'!J199+Calculation_mcm!J198</f>
        <v>56124.91</v>
      </c>
      <c r="K199" s="104">
        <f>'Month (mcm)'!K199+Calculation_mcm!K198</f>
        <v>17501.089999999997</v>
      </c>
      <c r="L199" s="104">
        <f>'Month (mcm)'!L199+Calculation_mcm!L198</f>
        <v>18682.629999999997</v>
      </c>
      <c r="M199" s="104">
        <f>'Month (mcm)'!M199+Calculation_mcm!M198</f>
        <v>6768.2099999999991</v>
      </c>
      <c r="N199" s="104">
        <f>'Month (mcm)'!N199+Calculation_mcm!N198</f>
        <v>6906.3700000000008</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2944.8900000000003</v>
      </c>
      <c r="T199" s="104">
        <f>'Month (mcm)'!T199+Calculation_mcm!T198</f>
        <v>56442.5</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-25.86</v>
      </c>
      <c r="H200" s="104">
        <f>'Month (mcm)'!H200+Calculation_mcm!H199</f>
        <v>671.12999999999988</v>
      </c>
      <c r="I200" s="104">
        <f>'Month (mcm)'!I200+Calculation_mcm!I199</f>
        <v>79299.710000000006</v>
      </c>
      <c r="J200" s="104">
        <f>'Month (mcm)'!J200+Calculation_mcm!J199</f>
        <v>63491.490000000005</v>
      </c>
      <c r="K200" s="104">
        <f>'Month (mcm)'!K200+Calculation_mcm!K199</f>
        <v>19035.509999999995</v>
      </c>
      <c r="L200" s="104">
        <f>'Month (mcm)'!L200+Calculation_mcm!L199</f>
        <v>22084.679999999997</v>
      </c>
      <c r="M200" s="104">
        <f>'Month (mcm)'!M200+Calculation_mcm!M199</f>
        <v>7535.73</v>
      </c>
      <c r="N200" s="104">
        <f>'Month (mcm)'!N200+Calculation_mcm!N199</f>
        <v>7869.9800000000005</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3324.1800000000003</v>
      </c>
      <c r="T200" s="104">
        <f>'Month (mcm)'!T200+Calculation_mcm!T199</f>
        <v>63856.71</v>
      </c>
    </row>
    <row r="201" spans="1:20" x14ac:dyDescent="0.35">
      <c r="A201" s="155" t="s">
        <v>429</v>
      </c>
      <c r="B201" s="104">
        <f>'Month (mcm)'!B201</f>
        <v>2957.38</v>
      </c>
      <c r="C201" s="104">
        <f>'Month (mcm)'!C201</f>
        <v>5580</v>
      </c>
      <c r="D201" s="104">
        <f>'Month (mcm)'!D201</f>
        <v>562.71</v>
      </c>
      <c r="E201" s="104">
        <f>'Month (mcm)'!E201</f>
        <v>5017.29</v>
      </c>
      <c r="F201" s="104">
        <f>'Month (mcm)'!F201</f>
        <v>615.33000000000004</v>
      </c>
      <c r="G201" s="104">
        <f>'Month (mcm)'!G201</f>
        <v>-2.57</v>
      </c>
      <c r="H201" s="104">
        <f>'Month (mcm)'!H201</f>
        <v>59.59</v>
      </c>
      <c r="I201" s="104">
        <f>'Month (mcm)'!I201</f>
        <v>8537.380000000001</v>
      </c>
      <c r="J201" s="104">
        <f>'Month (mcm)'!J201</f>
        <v>8647.0200000000023</v>
      </c>
      <c r="K201" s="104">
        <f>'Month (mcm)'!K201</f>
        <v>2069.56</v>
      </c>
      <c r="L201" s="104">
        <f>'Month (mcm)'!L201</f>
        <v>3749.2</v>
      </c>
      <c r="M201" s="104">
        <f>'Month (mcm)'!M201</f>
        <v>891.65</v>
      </c>
      <c r="N201" s="104">
        <f>'Month (mcm)'!N201</f>
        <v>1041.17</v>
      </c>
      <c r="O201" s="104">
        <f>'Month (mcm)'!O201</f>
        <v>239.61</v>
      </c>
      <c r="P201" s="104">
        <f>'Month (mcm)'!P201</f>
        <v>11.95</v>
      </c>
      <c r="Q201" s="104">
        <f>'Month (mcm)'!Q201</f>
        <v>35.19</v>
      </c>
      <c r="R201" s="104">
        <f>'Month (mcm)'!R201</f>
        <v>0</v>
      </c>
      <c r="S201" s="104">
        <f>'Month (mcm)'!S201</f>
        <v>403.46</v>
      </c>
      <c r="T201" s="104">
        <f>'Month (mcm)'!T201</f>
        <v>8441.7899999999991</v>
      </c>
    </row>
    <row r="202" spans="1:20" x14ac:dyDescent="0.35">
      <c r="A202" s="150" t="s">
        <v>416</v>
      </c>
      <c r="B202" s="104">
        <f>'Month (mcm)'!B202+Calculation_mcm!B201</f>
        <v>5766.62</v>
      </c>
      <c r="C202" s="104">
        <f>'Month (mcm)'!C202+Calculation_mcm!C201</f>
        <v>9501.2800000000007</v>
      </c>
      <c r="D202" s="104">
        <f>'Month (mcm)'!D202+Calculation_mcm!D201</f>
        <v>1018.34</v>
      </c>
      <c r="E202" s="104">
        <f>'Month (mcm)'!E202+Calculation_mcm!E201</f>
        <v>8482.94</v>
      </c>
      <c r="F202" s="104">
        <f>'Month (mcm)'!F202+Calculation_mcm!F201</f>
        <v>854.76</v>
      </c>
      <c r="G202" s="104">
        <f>'Month (mcm)'!G202+Calculation_mcm!G201</f>
        <v>-5.14</v>
      </c>
      <c r="H202" s="104">
        <f>'Month (mcm)'!H202+Calculation_mcm!H201</f>
        <v>115.34</v>
      </c>
      <c r="I202" s="104">
        <f>'Month (mcm)'!I202+Calculation_mcm!I201</f>
        <v>15267.900000000001</v>
      </c>
      <c r="J202" s="104">
        <f>'Month (mcm)'!J202+Calculation_mcm!J201</f>
        <v>15214.520000000004</v>
      </c>
      <c r="K202" s="104">
        <f>'Month (mcm)'!K202+Calculation_mcm!K201</f>
        <v>3475.99</v>
      </c>
      <c r="L202" s="104">
        <f>'Month (mcm)'!L202+Calculation_mcm!L201</f>
        <v>6650.78</v>
      </c>
      <c r="M202" s="104">
        <f>'Month (mcm)'!M202+Calculation_mcm!M201</f>
        <v>1706.33</v>
      </c>
      <c r="N202" s="104">
        <f>'Month (mcm)'!N202+Calculation_mcm!N201</f>
        <v>2058.5100000000002</v>
      </c>
      <c r="O202" s="104">
        <f>'Month (mcm)'!O202+Calculation_mcm!O201</f>
        <v>546.31999999999994</v>
      </c>
      <c r="P202" s="104">
        <f>'Month (mcm)'!P202+Calculation_mcm!P201</f>
        <v>17.669999999999998</v>
      </c>
      <c r="Q202" s="104">
        <f>'Month (mcm)'!Q202+Calculation_mcm!Q201</f>
        <v>54.95</v>
      </c>
      <c r="R202" s="104">
        <f>'Month (mcm)'!R202+Calculation_mcm!R201</f>
        <v>0</v>
      </c>
      <c r="S202" s="104">
        <f>'Month (mcm)'!S202+Calculation_mcm!S201</f>
        <v>710.96</v>
      </c>
      <c r="T202" s="104">
        <f>'Month (mcm)'!T202+Calculation_mcm!T201</f>
        <v>15221.51</v>
      </c>
    </row>
    <row r="203" spans="1:20" x14ac:dyDescent="0.35">
      <c r="A203" s="150" t="s">
        <v>417</v>
      </c>
      <c r="B203" s="104">
        <f>'Month (mcm)'!B203+Calculation_mcm!B202</f>
        <v>8645.5400000000009</v>
      </c>
      <c r="C203" s="104">
        <f>'Month (mcm)'!C203+Calculation_mcm!C202</f>
        <v>13185.04</v>
      </c>
      <c r="D203" s="104">
        <f>'Month (mcm)'!D203+Calculation_mcm!D202</f>
        <v>1437.5700000000002</v>
      </c>
      <c r="E203" s="104">
        <f>'Month (mcm)'!E203+Calculation_mcm!E202</f>
        <v>11747.470000000001</v>
      </c>
      <c r="F203" s="104">
        <f>'Month (mcm)'!F203+Calculation_mcm!F202</f>
        <v>1120.1399999999999</v>
      </c>
      <c r="G203" s="104">
        <f>'Month (mcm)'!G203+Calculation_mcm!G202</f>
        <v>-7.6999999999999993</v>
      </c>
      <c r="H203" s="104">
        <f>'Month (mcm)'!H203+Calculation_mcm!H202</f>
        <v>174.93</v>
      </c>
      <c r="I203" s="104">
        <f>'Month (mcm)'!I203+Calculation_mcm!I202</f>
        <v>21830.58</v>
      </c>
      <c r="J203" s="104">
        <f>'Month (mcm)'!J203+Calculation_mcm!J202</f>
        <v>21680.380000000005</v>
      </c>
      <c r="K203" s="104">
        <f>'Month (mcm)'!K203+Calculation_mcm!K202</f>
        <v>4824.53</v>
      </c>
      <c r="L203" s="104">
        <f>'Month (mcm)'!L203+Calculation_mcm!L202</f>
        <v>9401.2900000000009</v>
      </c>
      <c r="M203" s="104">
        <f>'Month (mcm)'!M203+Calculation_mcm!M202</f>
        <v>2472.38</v>
      </c>
      <c r="N203" s="104">
        <f>'Month (mcm)'!N203+Calculation_mcm!N202</f>
        <v>2971.3</v>
      </c>
      <c r="O203" s="104">
        <f>'Month (mcm)'!O203+Calculation_mcm!O202</f>
        <v>868.68999999999994</v>
      </c>
      <c r="P203" s="104">
        <f>'Month (mcm)'!P203+Calculation_mcm!P202</f>
        <v>23.93</v>
      </c>
      <c r="Q203" s="104">
        <f>'Month (mcm)'!Q203+Calculation_mcm!Q202</f>
        <v>64.740000000000009</v>
      </c>
      <c r="R203" s="104">
        <f>'Month (mcm)'!R203+Calculation_mcm!R202</f>
        <v>0</v>
      </c>
      <c r="S203" s="104">
        <f>'Month (mcm)'!S203+Calculation_mcm!S202</f>
        <v>1023.6700000000001</v>
      </c>
      <c r="T203" s="104">
        <f>'Month (mcm)'!T203+Calculation_mcm!T202</f>
        <v>21650.53</v>
      </c>
    </row>
    <row r="204" spans="1:20" x14ac:dyDescent="0.35">
      <c r="A204" s="150" t="s">
        <v>418</v>
      </c>
      <c r="B204" s="104">
        <f>'Month (mcm)'!B204+Calculation_mcm!B203</f>
        <v>11333.2</v>
      </c>
      <c r="C204" s="104">
        <f>'Month (mcm)'!C204+Calculation_mcm!C203</f>
        <v>16118.18</v>
      </c>
      <c r="D204" s="104">
        <f>'Month (mcm)'!D204+Calculation_mcm!D203</f>
        <v>2150.4</v>
      </c>
      <c r="E204" s="104">
        <f>'Month (mcm)'!E204+Calculation_mcm!E203</f>
        <v>13967.78</v>
      </c>
      <c r="F204" s="104">
        <f>'Month (mcm)'!F204+Calculation_mcm!F203</f>
        <v>1028.8399999999999</v>
      </c>
      <c r="G204" s="104">
        <f>'Month (mcm)'!G204+Calculation_mcm!G203</f>
        <v>-10.719999999999999</v>
      </c>
      <c r="H204" s="104">
        <f>'Month (mcm)'!H204+Calculation_mcm!H203</f>
        <v>232.60000000000002</v>
      </c>
      <c r="I204" s="104">
        <f>'Month (mcm)'!I204+Calculation_mcm!I203</f>
        <v>27451.38</v>
      </c>
      <c r="J204" s="104">
        <f>'Month (mcm)'!J204+Calculation_mcm!J203</f>
        <v>26551.700000000004</v>
      </c>
      <c r="K204" s="104">
        <f>'Month (mcm)'!K204+Calculation_mcm!K203</f>
        <v>5776.3099999999995</v>
      </c>
      <c r="L204" s="104">
        <f>'Month (mcm)'!L204+Calculation_mcm!L203</f>
        <v>11369.68</v>
      </c>
      <c r="M204" s="104">
        <f>'Month (mcm)'!M204+Calculation_mcm!M203</f>
        <v>3087.1800000000003</v>
      </c>
      <c r="N204" s="104">
        <f>'Month (mcm)'!N204+Calculation_mcm!N203</f>
        <v>3703.83</v>
      </c>
      <c r="O204" s="104">
        <f>'Month (mcm)'!O204+Calculation_mcm!O203</f>
        <v>1180.4099999999999</v>
      </c>
      <c r="P204" s="104">
        <f>'Month (mcm)'!P204+Calculation_mcm!P203</f>
        <v>28.45</v>
      </c>
      <c r="Q204" s="104">
        <f>'Month (mcm)'!Q204+Calculation_mcm!Q203</f>
        <v>72.330000000000013</v>
      </c>
      <c r="R204" s="104">
        <f>'Month (mcm)'!R204+Calculation_mcm!R203</f>
        <v>0</v>
      </c>
      <c r="S204" s="104">
        <f>'Month (mcm)'!S204+Calculation_mcm!S203</f>
        <v>1322.0300000000002</v>
      </c>
      <c r="T204" s="104">
        <f>'Month (mcm)'!T204+Calculation_mcm!T203</f>
        <v>26540.22</v>
      </c>
    </row>
    <row r="205" spans="1:20" x14ac:dyDescent="0.35">
      <c r="A205" s="150" t="s">
        <v>419</v>
      </c>
      <c r="B205" s="104">
        <f>'Month (mcm)'!B205+Calculation_mcm!B204</f>
        <v>13924.45</v>
      </c>
      <c r="C205" s="104">
        <f>'Month (mcm)'!C205+Calculation_mcm!C204</f>
        <v>18597.7</v>
      </c>
      <c r="D205" s="104">
        <f>'Month (mcm)'!D205+Calculation_mcm!D204</f>
        <v>3319.2200000000003</v>
      </c>
      <c r="E205" s="104">
        <f>'Month (mcm)'!E205+Calculation_mcm!E204</f>
        <v>15278.480000000001</v>
      </c>
      <c r="F205" s="104">
        <f>'Month (mcm)'!F205+Calculation_mcm!F204</f>
        <v>729.41999999999985</v>
      </c>
      <c r="G205" s="104">
        <f>'Month (mcm)'!G205+Calculation_mcm!G204</f>
        <v>-13.739999999999998</v>
      </c>
      <c r="H205" s="104">
        <f>'Month (mcm)'!H205+Calculation_mcm!H204</f>
        <v>292.19000000000005</v>
      </c>
      <c r="I205" s="104">
        <f>'Month (mcm)'!I205+Calculation_mcm!I204</f>
        <v>32522.15</v>
      </c>
      <c r="J205" s="104">
        <f>'Month (mcm)'!J205+Calculation_mcm!J204</f>
        <v>30210.800000000007</v>
      </c>
      <c r="K205" s="104">
        <f>'Month (mcm)'!K205+Calculation_mcm!K204</f>
        <v>6991.98</v>
      </c>
      <c r="L205" s="104">
        <f>'Month (mcm)'!L205+Calculation_mcm!L204</f>
        <v>12357.630000000001</v>
      </c>
      <c r="M205" s="104">
        <f>'Month (mcm)'!M205+Calculation_mcm!M204</f>
        <v>3623.3</v>
      </c>
      <c r="N205" s="104">
        <f>'Month (mcm)'!N205+Calculation_mcm!N204</f>
        <v>4152.34</v>
      </c>
      <c r="O205" s="104">
        <f>'Month (mcm)'!O205+Calculation_mcm!O204</f>
        <v>1464.5099999999998</v>
      </c>
      <c r="P205" s="104">
        <f>'Month (mcm)'!P205+Calculation_mcm!P204</f>
        <v>35.379999999999995</v>
      </c>
      <c r="Q205" s="104">
        <f>'Month (mcm)'!Q205+Calculation_mcm!Q204</f>
        <v>81.460000000000008</v>
      </c>
      <c r="R205" s="104">
        <f>'Month (mcm)'!R205+Calculation_mcm!R204</f>
        <v>0</v>
      </c>
      <c r="S205" s="104">
        <f>'Month (mcm)'!S205+Calculation_mcm!S204</f>
        <v>1551.5400000000002</v>
      </c>
      <c r="T205" s="104">
        <f>'Month (mcm)'!T205+Calculation_mcm!T204</f>
        <v>30258.14</v>
      </c>
    </row>
    <row r="206" spans="1:20" x14ac:dyDescent="0.35">
      <c r="A206" s="150" t="s">
        <v>420</v>
      </c>
      <c r="B206" s="104">
        <f>'Month (mcm)'!B206+Calculation_mcm!B205</f>
        <v>15864.61</v>
      </c>
      <c r="C206" s="104">
        <f>'Month (mcm)'!C206+Calculation_mcm!C205</f>
        <v>21067.54</v>
      </c>
      <c r="D206" s="104">
        <f>'Month (mcm)'!D206+Calculation_mcm!D205</f>
        <v>4586.1400000000003</v>
      </c>
      <c r="E206" s="104">
        <f>'Month (mcm)'!E206+Calculation_mcm!E205</f>
        <v>16481.400000000001</v>
      </c>
      <c r="F206" s="104">
        <f>'Month (mcm)'!F206+Calculation_mcm!F205</f>
        <v>606.13999999999987</v>
      </c>
      <c r="G206" s="104">
        <f>'Month (mcm)'!G206+Calculation_mcm!G205</f>
        <v>-16.779999999999998</v>
      </c>
      <c r="H206" s="104">
        <f>'Month (mcm)'!H206+Calculation_mcm!H205</f>
        <v>349.86000000000007</v>
      </c>
      <c r="I206" s="104">
        <f>'Month (mcm)'!I206+Calculation_mcm!I205</f>
        <v>36932.15</v>
      </c>
      <c r="J206" s="104">
        <f>'Month (mcm)'!J206+Calculation_mcm!J205</f>
        <v>33285.230000000003</v>
      </c>
      <c r="K206" s="104">
        <f>'Month (mcm)'!K206+Calculation_mcm!K205</f>
        <v>7961.5999999999995</v>
      </c>
      <c r="L206" s="104">
        <f>'Month (mcm)'!L206+Calculation_mcm!L205</f>
        <v>13071.660000000002</v>
      </c>
      <c r="M206" s="104">
        <f>'Month (mcm)'!M206+Calculation_mcm!M205</f>
        <v>4128.3900000000003</v>
      </c>
      <c r="N206" s="104">
        <f>'Month (mcm)'!N206+Calculation_mcm!N205</f>
        <v>4492.3600000000006</v>
      </c>
      <c r="O206" s="104">
        <f>'Month (mcm)'!O206+Calculation_mcm!O205</f>
        <v>1707.1899999999998</v>
      </c>
      <c r="P206" s="104">
        <f>'Month (mcm)'!P206+Calculation_mcm!P205</f>
        <v>42.47</v>
      </c>
      <c r="Q206" s="104">
        <f>'Month (mcm)'!Q206+Calculation_mcm!Q205</f>
        <v>85.2</v>
      </c>
      <c r="R206" s="104">
        <f>'Month (mcm)'!R206+Calculation_mcm!R205</f>
        <v>0</v>
      </c>
      <c r="S206" s="104">
        <f>'Month (mcm)'!S206+Calculation_mcm!S205</f>
        <v>1764.2700000000002</v>
      </c>
      <c r="T206" s="104">
        <f>'Month (mcm)'!T206+Calculation_mcm!T205</f>
        <v>33253.14</v>
      </c>
    </row>
    <row r="207" spans="1:20" x14ac:dyDescent="0.35">
      <c r="A207" s="150" t="s">
        <v>421</v>
      </c>
      <c r="B207" s="104">
        <f>'Month (mcm)'!B207+Calculation_mcm!B206</f>
        <v>18229.43</v>
      </c>
      <c r="C207" s="104">
        <f>'Month (mcm)'!C207+Calculation_mcm!C206</f>
        <v>24118.45</v>
      </c>
      <c r="D207" s="104">
        <f>'Month (mcm)'!D207+Calculation_mcm!D206</f>
        <v>6358.33</v>
      </c>
      <c r="E207" s="104">
        <f>'Month (mcm)'!E207+Calculation_mcm!E206</f>
        <v>17760.120000000003</v>
      </c>
      <c r="F207" s="104">
        <f>'Month (mcm)'!F207+Calculation_mcm!F206</f>
        <v>136.42999999999989</v>
      </c>
      <c r="G207" s="104">
        <f>'Month (mcm)'!G207+Calculation_mcm!G206</f>
        <v>-20.159999999999997</v>
      </c>
      <c r="H207" s="104">
        <f>'Month (mcm)'!H207+Calculation_mcm!H206</f>
        <v>409.45000000000005</v>
      </c>
      <c r="I207" s="104">
        <f>'Month (mcm)'!I207+Calculation_mcm!I206</f>
        <v>42347.880000000005</v>
      </c>
      <c r="J207" s="104">
        <f>'Month (mcm)'!J207+Calculation_mcm!J206</f>
        <v>36515.270000000004</v>
      </c>
      <c r="K207" s="104">
        <f>'Month (mcm)'!K207+Calculation_mcm!K206</f>
        <v>9103.41</v>
      </c>
      <c r="L207" s="104">
        <f>'Month (mcm)'!L207+Calculation_mcm!L206</f>
        <v>13661.970000000001</v>
      </c>
      <c r="M207" s="104">
        <f>'Month (mcm)'!M207+Calculation_mcm!M206</f>
        <v>4647.91</v>
      </c>
      <c r="N207" s="104">
        <f>'Month (mcm)'!N207+Calculation_mcm!N206</f>
        <v>4848.5200000000004</v>
      </c>
      <c r="O207" s="104">
        <f>'Month (mcm)'!O207+Calculation_mcm!O206</f>
        <v>2016.8199999999997</v>
      </c>
      <c r="P207" s="104">
        <f>'Month (mcm)'!P207+Calculation_mcm!P206</f>
        <v>51.25</v>
      </c>
      <c r="Q207" s="104">
        <f>'Month (mcm)'!Q207+Calculation_mcm!Q206</f>
        <v>86.5</v>
      </c>
      <c r="R207" s="104">
        <f>'Month (mcm)'!R207+Calculation_mcm!R206</f>
        <v>0</v>
      </c>
      <c r="S207" s="104">
        <f>'Month (mcm)'!S207+Calculation_mcm!S206</f>
        <v>1997.6400000000003</v>
      </c>
      <c r="T207" s="104">
        <f>'Month (mcm)'!T207+Calculation_mcm!T206</f>
        <v>36414.019999999997</v>
      </c>
    </row>
    <row r="208" spans="1:20" x14ac:dyDescent="0.35">
      <c r="A208" s="150" t="s">
        <v>422</v>
      </c>
      <c r="B208" s="104">
        <f>'Month (mcm)'!B208+Calculation_mcm!B207</f>
        <v>20371.41</v>
      </c>
      <c r="C208" s="104">
        <f>'Month (mcm)'!C208+Calculation_mcm!C207</f>
        <v>26981.8</v>
      </c>
      <c r="D208" s="104">
        <f>'Month (mcm)'!D208+Calculation_mcm!D207</f>
        <v>8302.48</v>
      </c>
      <c r="E208" s="104">
        <f>'Month (mcm)'!E208+Calculation_mcm!E207</f>
        <v>18679.320000000003</v>
      </c>
      <c r="F208" s="104">
        <f>'Month (mcm)'!F208+Calculation_mcm!F207</f>
        <v>-257.8300000000001</v>
      </c>
      <c r="G208" s="104">
        <f>'Month (mcm)'!G208+Calculation_mcm!G207</f>
        <v>-23.539999999999996</v>
      </c>
      <c r="H208" s="104">
        <f>'Month (mcm)'!H208+Calculation_mcm!H207</f>
        <v>469.04000000000008</v>
      </c>
      <c r="I208" s="104">
        <f>'Month (mcm)'!I208+Calculation_mcm!I207</f>
        <v>47353.210000000006</v>
      </c>
      <c r="J208" s="104">
        <f>'Month (mcm)'!J208+Calculation_mcm!J207</f>
        <v>39238.400000000001</v>
      </c>
      <c r="K208" s="104">
        <f>'Month (mcm)'!K208+Calculation_mcm!K207</f>
        <v>9989.86</v>
      </c>
      <c r="L208" s="104">
        <f>'Month (mcm)'!L208+Calculation_mcm!L207</f>
        <v>14201.86</v>
      </c>
      <c r="M208" s="104">
        <f>'Month (mcm)'!M208+Calculation_mcm!M207</f>
        <v>5155.53</v>
      </c>
      <c r="N208" s="104">
        <f>'Month (mcm)'!N208+Calculation_mcm!N207</f>
        <v>5217.8700000000008</v>
      </c>
      <c r="O208" s="104">
        <f>'Month (mcm)'!O208+Calculation_mcm!O207</f>
        <v>2236.9699999999998</v>
      </c>
      <c r="P208" s="104">
        <f>'Month (mcm)'!P208+Calculation_mcm!P207</f>
        <v>59.769999999999996</v>
      </c>
      <c r="Q208" s="104">
        <f>'Month (mcm)'!Q208+Calculation_mcm!Q207</f>
        <v>89.43</v>
      </c>
      <c r="R208" s="104">
        <f>'Month (mcm)'!R208+Calculation_mcm!R207</f>
        <v>0</v>
      </c>
      <c r="S208" s="104">
        <f>'Month (mcm)'!S208+Calculation_mcm!S207</f>
        <v>2200.7200000000003</v>
      </c>
      <c r="T208" s="104">
        <f>'Month (mcm)'!T208+Calculation_mcm!T207</f>
        <v>39152.009999999995</v>
      </c>
    </row>
    <row r="209" spans="1:20" x14ac:dyDescent="0.35">
      <c r="A209" s="150" t="s">
        <v>423</v>
      </c>
      <c r="B209" s="104">
        <f>'Month (mcm)'!B209+Calculation_mcm!B208</f>
        <v>22633.42</v>
      </c>
      <c r="C209" s="104">
        <f>'Month (mcm)'!C209+Calculation_mcm!C208</f>
        <v>28965.79</v>
      </c>
      <c r="D209" s="104">
        <f>'Month (mcm)'!D209+Calculation_mcm!D208</f>
        <v>9118.6299999999992</v>
      </c>
      <c r="E209" s="104">
        <f>'Month (mcm)'!E209+Calculation_mcm!E208</f>
        <v>19847.160000000003</v>
      </c>
      <c r="F209" s="104">
        <f>'Month (mcm)'!F209+Calculation_mcm!F208</f>
        <v>-184.5800000000001</v>
      </c>
      <c r="G209" s="104">
        <f>'Month (mcm)'!G209+Calculation_mcm!G208</f>
        <v>-26.909999999999997</v>
      </c>
      <c r="H209" s="104">
        <f>'Month (mcm)'!H209+Calculation_mcm!H208</f>
        <v>526.71</v>
      </c>
      <c r="I209" s="104">
        <f>'Month (mcm)'!I209+Calculation_mcm!I208</f>
        <v>51599.210000000006</v>
      </c>
      <c r="J209" s="104">
        <f>'Month (mcm)'!J209+Calculation_mcm!J208</f>
        <v>42795.8</v>
      </c>
      <c r="K209" s="104">
        <f>'Month (mcm)'!K209+Calculation_mcm!K208</f>
        <v>11208.900000000001</v>
      </c>
      <c r="L209" s="104">
        <f>'Month (mcm)'!L209+Calculation_mcm!L208</f>
        <v>15084.220000000001</v>
      </c>
      <c r="M209" s="104">
        <f>'Month (mcm)'!M209+Calculation_mcm!M208</f>
        <v>5664.62</v>
      </c>
      <c r="N209" s="104">
        <f>'Month (mcm)'!N209+Calculation_mcm!N208</f>
        <v>5594.02</v>
      </c>
      <c r="O209" s="104">
        <f>'Month (mcm)'!O209+Calculation_mcm!O208</f>
        <v>2506.2299999999996</v>
      </c>
      <c r="P209" s="104">
        <f>'Month (mcm)'!P209+Calculation_mcm!P208</f>
        <v>62.48</v>
      </c>
      <c r="Q209" s="104">
        <f>'Month (mcm)'!Q209+Calculation_mcm!Q208</f>
        <v>98.53</v>
      </c>
      <c r="R209" s="104">
        <f>'Month (mcm)'!R209+Calculation_mcm!R208</f>
        <v>0</v>
      </c>
      <c r="S209" s="104">
        <f>'Month (mcm)'!S209+Calculation_mcm!S208</f>
        <v>2443.0400000000004</v>
      </c>
      <c r="T209" s="104">
        <f>'Month (mcm)'!T209+Calculation_mcm!T208</f>
        <v>42662.039999999994</v>
      </c>
    </row>
    <row r="210" spans="1:20" x14ac:dyDescent="0.35">
      <c r="A210" s="150" t="s">
        <v>424</v>
      </c>
      <c r="B210" s="104">
        <f>'Month (mcm)'!B210+Calculation_mcm!B209</f>
        <v>25357.05</v>
      </c>
      <c r="C210" s="104">
        <f>'Month (mcm)'!C210+Calculation_mcm!C209</f>
        <v>32134.940000000002</v>
      </c>
      <c r="D210" s="104">
        <f>'Month (mcm)'!D210+Calculation_mcm!D209</f>
        <v>9734.4399999999987</v>
      </c>
      <c r="E210" s="104">
        <f>'Month (mcm)'!E210+Calculation_mcm!E209</f>
        <v>22400.500000000004</v>
      </c>
      <c r="F210" s="104">
        <f>'Month (mcm)'!F210+Calculation_mcm!F209</f>
        <v>-510.78000000000009</v>
      </c>
      <c r="G210" s="104">
        <f>'Month (mcm)'!G210+Calculation_mcm!G209</f>
        <v>-29.689999999999998</v>
      </c>
      <c r="H210" s="104">
        <f>'Month (mcm)'!H210+Calculation_mcm!H209</f>
        <v>586.30000000000007</v>
      </c>
      <c r="I210" s="104">
        <f>'Month (mcm)'!I210+Calculation_mcm!I209</f>
        <v>57491.990000000005</v>
      </c>
      <c r="J210" s="104">
        <f>'Month (mcm)'!J210+Calculation_mcm!J209</f>
        <v>47803.380000000005</v>
      </c>
      <c r="K210" s="104">
        <f>'Month (mcm)'!K210+Calculation_mcm!K209</f>
        <v>12689.060000000001</v>
      </c>
      <c r="L210" s="104">
        <f>'Month (mcm)'!L210+Calculation_mcm!L209</f>
        <v>16803.43</v>
      </c>
      <c r="M210" s="104">
        <f>'Month (mcm)'!M210+Calculation_mcm!M209</f>
        <v>6274.35</v>
      </c>
      <c r="N210" s="104">
        <f>'Month (mcm)'!N210+Calculation_mcm!N209</f>
        <v>6260.39</v>
      </c>
      <c r="O210" s="104">
        <f>'Month (mcm)'!O210+Calculation_mcm!O209</f>
        <v>2796.3599999999997</v>
      </c>
      <c r="P210" s="104">
        <f>'Month (mcm)'!P210+Calculation_mcm!P209</f>
        <v>68.789999999999992</v>
      </c>
      <c r="Q210" s="104">
        <f>'Month (mcm)'!Q210+Calculation_mcm!Q209</f>
        <v>106.17</v>
      </c>
      <c r="R210" s="104">
        <f>'Month (mcm)'!R210+Calculation_mcm!R209</f>
        <v>0</v>
      </c>
      <c r="S210" s="104">
        <f>'Month (mcm)'!S210+Calculation_mcm!S209</f>
        <v>2690.6500000000005</v>
      </c>
      <c r="T210" s="104">
        <f>'Month (mcm)'!T210+Calculation_mcm!T209</f>
        <v>47689.2</v>
      </c>
    </row>
    <row r="211" spans="1:20" x14ac:dyDescent="0.35">
      <c r="A211" s="150" t="s">
        <v>425</v>
      </c>
      <c r="B211" s="104">
        <f>'Month (mcm)'!B211+Calculation_mcm!B210</f>
        <v>27980.47</v>
      </c>
      <c r="C211" s="104">
        <f>'Month (mcm)'!C211+Calculation_mcm!C210</f>
        <v>36636.660000000003</v>
      </c>
      <c r="D211" s="104">
        <f>'Month (mcm)'!D211+Calculation_mcm!D210</f>
        <v>10236.499999999998</v>
      </c>
      <c r="E211" s="104">
        <f>'Month (mcm)'!E211+Calculation_mcm!E210</f>
        <v>26400.160000000003</v>
      </c>
      <c r="F211" s="104">
        <f>'Month (mcm)'!F211+Calculation_mcm!F210</f>
        <v>171.6099999999999</v>
      </c>
      <c r="G211" s="104">
        <f>'Month (mcm)'!G211+Calculation_mcm!G210</f>
        <v>-32.479999999999997</v>
      </c>
      <c r="H211" s="104">
        <f>'Month (mcm)'!H211+Calculation_mcm!H210</f>
        <v>643.97</v>
      </c>
      <c r="I211" s="104">
        <f>'Month (mcm)'!I211+Calculation_mcm!I210</f>
        <v>64617.130000000005</v>
      </c>
      <c r="J211" s="104">
        <f>'Month (mcm)'!J211+Calculation_mcm!J210</f>
        <v>55163.73</v>
      </c>
      <c r="K211" s="104">
        <f>'Month (mcm)'!K211+Calculation_mcm!K210</f>
        <v>14674.02</v>
      </c>
      <c r="L211" s="104">
        <f>'Month (mcm)'!L211+Calculation_mcm!L210</f>
        <v>19579.91</v>
      </c>
      <c r="M211" s="104">
        <f>'Month (mcm)'!M211+Calculation_mcm!M210</f>
        <v>6970.6100000000006</v>
      </c>
      <c r="N211" s="104">
        <f>'Month (mcm)'!N211+Calculation_mcm!N210</f>
        <v>7248.39</v>
      </c>
      <c r="O211" s="104">
        <f>'Month (mcm)'!O211+Calculation_mcm!O210</f>
        <v>3096.3999999999996</v>
      </c>
      <c r="P211" s="104">
        <f>'Month (mcm)'!P211+Calculation_mcm!P210</f>
        <v>75.16</v>
      </c>
      <c r="Q211" s="104">
        <f>'Month (mcm)'!Q211+Calculation_mcm!Q210</f>
        <v>124.39</v>
      </c>
      <c r="R211" s="104">
        <f>'Month (mcm)'!R211+Calculation_mcm!R210</f>
        <v>0</v>
      </c>
      <c r="S211" s="104">
        <f>'Month (mcm)'!S211+Calculation_mcm!S210</f>
        <v>3034.6300000000006</v>
      </c>
      <c r="T211" s="104">
        <f>'Month (mcm)'!T211+Calculation_mcm!T210</f>
        <v>54803.509999999995</v>
      </c>
    </row>
    <row r="212" spans="1:20" x14ac:dyDescent="0.35">
      <c r="A212" s="150" t="s">
        <v>426</v>
      </c>
      <c r="B212" s="104">
        <f>'Month (mcm)'!B212+Calculation_mcm!B211</f>
        <v>30830.06</v>
      </c>
      <c r="C212" s="104">
        <f>'Month (mcm)'!C212+Calculation_mcm!C211</f>
        <v>41647.810000000005</v>
      </c>
      <c r="D212" s="104">
        <f>'Month (mcm)'!D212+Calculation_mcm!D211</f>
        <v>10734.339999999998</v>
      </c>
      <c r="E212" s="104">
        <f>'Month (mcm)'!E212+Calculation_mcm!E211</f>
        <v>30913.47</v>
      </c>
      <c r="F212" s="104">
        <f>'Month (mcm)'!F212+Calculation_mcm!F211</f>
        <v>241.2999999999999</v>
      </c>
      <c r="G212" s="104">
        <f>'Month (mcm)'!G212+Calculation_mcm!G211</f>
        <v>-35.26</v>
      </c>
      <c r="H212" s="104">
        <f>'Month (mcm)'!H212+Calculation_mcm!H211</f>
        <v>703.56000000000006</v>
      </c>
      <c r="I212" s="104">
        <f>'Month (mcm)'!I212+Calculation_mcm!I211</f>
        <v>72477.87000000001</v>
      </c>
      <c r="J212" s="104">
        <f>'Month (mcm)'!J212+Calculation_mcm!J211</f>
        <v>62653.130000000005</v>
      </c>
      <c r="K212" s="104">
        <f>'Month (mcm)'!K212+Calculation_mcm!K211</f>
        <v>16292.12</v>
      </c>
      <c r="L212" s="104">
        <f>'Month (mcm)'!L212+Calculation_mcm!L211</f>
        <v>22999.52</v>
      </c>
      <c r="M212" s="104">
        <f>'Month (mcm)'!M212+Calculation_mcm!M211</f>
        <v>7726.3000000000011</v>
      </c>
      <c r="N212" s="104">
        <f>'Month (mcm)'!N212+Calculation_mcm!N211</f>
        <v>8361.98</v>
      </c>
      <c r="O212" s="104">
        <f>'Month (mcm)'!O212+Calculation_mcm!O211</f>
        <v>3424.49</v>
      </c>
      <c r="P212" s="104">
        <f>'Month (mcm)'!P212+Calculation_mcm!P211</f>
        <v>83.259999999999991</v>
      </c>
      <c r="Q212" s="104">
        <f>'Month (mcm)'!Q212+Calculation_mcm!Q211</f>
        <v>154.18</v>
      </c>
      <c r="R212" s="104">
        <f>'Month (mcm)'!R212+Calculation_mcm!R211</f>
        <v>0</v>
      </c>
      <c r="S212" s="104">
        <f>'Month (mcm)'!S212+Calculation_mcm!S211</f>
        <v>3379.8500000000004</v>
      </c>
      <c r="T212" s="104">
        <f>'Month (mcm)'!T212+Calculation_mcm!T211</f>
        <v>62421.7</v>
      </c>
    </row>
    <row r="213" spans="1:20" x14ac:dyDescent="0.35">
      <c r="A213" s="103" t="s">
        <v>403</v>
      </c>
      <c r="B213" s="104">
        <f>'Month (mcm)'!B213</f>
        <v>2808.75</v>
      </c>
      <c r="C213" s="104">
        <f>'Month (mcm)'!C213</f>
        <v>5815.81</v>
      </c>
      <c r="D213" s="104">
        <f>'Month (mcm)'!D213</f>
        <v>535.25</v>
      </c>
      <c r="E213" s="104">
        <f>'Month (mcm)'!E213</f>
        <v>5280.56</v>
      </c>
      <c r="F213" s="104">
        <f>'Month (mcm)'!F213</f>
        <v>1236.6199999999999</v>
      </c>
      <c r="G213" s="104">
        <f>'Month (mcm)'!G213</f>
        <v>-2.74</v>
      </c>
      <c r="H213" s="104">
        <f>'Month (mcm)'!H213</f>
        <v>59.59</v>
      </c>
      <c r="I213" s="104">
        <f>'Month (mcm)'!I213</f>
        <v>8624.5600000000013</v>
      </c>
      <c r="J213" s="104">
        <f>'Month (mcm)'!J213</f>
        <v>9382.7800000000007</v>
      </c>
      <c r="K213" s="104">
        <f>'Month (mcm)'!K213</f>
        <v>2224.61</v>
      </c>
      <c r="L213" s="104">
        <f>'Month (mcm)'!L213</f>
        <v>4112.4399999999996</v>
      </c>
      <c r="M213" s="104">
        <f>'Month (mcm)'!M213</f>
        <v>997.38</v>
      </c>
      <c r="N213" s="104">
        <f>'Month (mcm)'!N213</f>
        <v>1162.29</v>
      </c>
      <c r="O213" s="104">
        <f>'Month (mcm)'!O213</f>
        <v>308.93</v>
      </c>
      <c r="P213" s="104">
        <f>'Month (mcm)'!P213</f>
        <v>10.029999999999999</v>
      </c>
      <c r="Q213" s="104">
        <f>'Month (mcm)'!Q213</f>
        <v>28.71</v>
      </c>
      <c r="R213" s="104">
        <f>'Month (mcm)'!R213</f>
        <v>0</v>
      </c>
      <c r="S213" s="104">
        <f>'Month (mcm)'!S213</f>
        <v>386.8</v>
      </c>
      <c r="T213" s="104">
        <f>'Month (mcm)'!T213</f>
        <v>9231.1899999999987</v>
      </c>
    </row>
    <row r="214" spans="1:20" x14ac:dyDescent="0.35">
      <c r="A214" s="103" t="s">
        <v>404</v>
      </c>
      <c r="B214" s="104">
        <f>'Month (mcm)'!B214+Calculation_mcm!B213</f>
        <v>5292.9699999999993</v>
      </c>
      <c r="C214" s="104">
        <f>'Month (mcm)'!C214+Calculation_mcm!C213</f>
        <v>11001.12</v>
      </c>
      <c r="D214" s="104">
        <f>'Month (mcm)'!D214+Calculation_mcm!D213</f>
        <v>945.76</v>
      </c>
      <c r="E214" s="104">
        <f>'Month (mcm)'!E214+Calculation_mcm!E213</f>
        <v>10055.36</v>
      </c>
      <c r="F214" s="104">
        <f>'Month (mcm)'!F214+Calculation_mcm!F213</f>
        <v>1422.77</v>
      </c>
      <c r="G214" s="104">
        <f>'Month (mcm)'!G214+Calculation_mcm!G213</f>
        <v>-5.48</v>
      </c>
      <c r="H214" s="104">
        <f>'Month (mcm)'!H214+Calculation_mcm!H213</f>
        <v>113.41</v>
      </c>
      <c r="I214" s="104">
        <f>'Month (mcm)'!I214+Calculation_mcm!I213</f>
        <v>16294.090000000002</v>
      </c>
      <c r="J214" s="104">
        <f>'Month (mcm)'!J214+Calculation_mcm!J213</f>
        <v>16879.03</v>
      </c>
      <c r="K214" s="104">
        <f>'Month (mcm)'!K214+Calculation_mcm!K213</f>
        <v>3974.44</v>
      </c>
      <c r="L214" s="104">
        <f>'Month (mcm)'!L214+Calculation_mcm!L213</f>
        <v>7432.2899999999991</v>
      </c>
      <c r="M214" s="104">
        <f>'Month (mcm)'!M214+Calculation_mcm!M213</f>
        <v>1759.4</v>
      </c>
      <c r="N214" s="104">
        <f>'Month (mcm)'!N214+Calculation_mcm!N213</f>
        <v>2198.44</v>
      </c>
      <c r="O214" s="104">
        <f>'Month (mcm)'!O214+Calculation_mcm!O213</f>
        <v>571.30999999999995</v>
      </c>
      <c r="P214" s="104">
        <f>'Month (mcm)'!P214+Calculation_mcm!P213</f>
        <v>20.009999999999998</v>
      </c>
      <c r="Q214" s="104">
        <f>'Month (mcm)'!Q214+Calculation_mcm!Q213</f>
        <v>62.39</v>
      </c>
      <c r="R214" s="104">
        <f>'Month (mcm)'!R214+Calculation_mcm!R213</f>
        <v>0</v>
      </c>
      <c r="S214" s="104">
        <f>'Month (mcm)'!S214+Calculation_mcm!S213</f>
        <v>699.67000000000007</v>
      </c>
      <c r="T214" s="104">
        <f>'Month (mcm)'!T214+Calculation_mcm!T213</f>
        <v>16717.949999999997</v>
      </c>
    </row>
    <row r="215" spans="1:20" x14ac:dyDescent="0.35">
      <c r="A215" s="103" t="s">
        <v>405</v>
      </c>
      <c r="B215" s="104">
        <f>'Month (mcm)'!B215+Calculation_mcm!B214</f>
        <v>8038.32</v>
      </c>
      <c r="C215" s="104">
        <f>'Month (mcm)'!C215+Calculation_mcm!C214</f>
        <v>15745.990000000002</v>
      </c>
      <c r="D215" s="104">
        <f>'Month (mcm)'!D215+Calculation_mcm!D214</f>
        <v>1466.83</v>
      </c>
      <c r="E215" s="104">
        <f>'Month (mcm)'!E215+Calculation_mcm!E214</f>
        <v>14279.16</v>
      </c>
      <c r="F215" s="104">
        <f>'Month (mcm)'!F215+Calculation_mcm!F214</f>
        <v>899.99</v>
      </c>
      <c r="G215" s="104">
        <f>'Month (mcm)'!G215+Calculation_mcm!G214</f>
        <v>-8.2100000000000009</v>
      </c>
      <c r="H215" s="104">
        <f>'Month (mcm)'!H215+Calculation_mcm!H214</f>
        <v>173</v>
      </c>
      <c r="I215" s="104">
        <f>'Month (mcm)'!I215+Calculation_mcm!I214</f>
        <v>23784.31</v>
      </c>
      <c r="J215" s="104">
        <f>'Month (mcm)'!J215+Calculation_mcm!J214</f>
        <v>23382.26</v>
      </c>
      <c r="K215" s="104">
        <f>'Month (mcm)'!K215+Calculation_mcm!K214</f>
        <v>5663.22</v>
      </c>
      <c r="L215" s="104">
        <f>'Month (mcm)'!L215+Calculation_mcm!L214</f>
        <v>10086.609999999999</v>
      </c>
      <c r="M215" s="104">
        <f>'Month (mcm)'!M215+Calculation_mcm!M214</f>
        <v>2418.7200000000003</v>
      </c>
      <c r="N215" s="104">
        <f>'Month (mcm)'!N215+Calculation_mcm!N214</f>
        <v>3109.25</v>
      </c>
      <c r="O215" s="104">
        <f>'Month (mcm)'!O215+Calculation_mcm!O214</f>
        <v>855.01</v>
      </c>
      <c r="P215" s="104">
        <f>'Month (mcm)'!P215+Calculation_mcm!P214</f>
        <v>27.159999999999997</v>
      </c>
      <c r="Q215" s="104">
        <f>'Month (mcm)'!Q215+Calculation_mcm!Q214</f>
        <v>92.58</v>
      </c>
      <c r="R215" s="104">
        <f>'Month (mcm)'!R215+Calculation_mcm!R214</f>
        <v>0</v>
      </c>
      <c r="S215" s="104">
        <f>'Month (mcm)'!S215+Calculation_mcm!S214</f>
        <v>975.95</v>
      </c>
      <c r="T215" s="104">
        <f>'Month (mcm)'!T215+Calculation_mcm!T214</f>
        <v>23228.499999999996</v>
      </c>
    </row>
    <row r="216" spans="1:20" x14ac:dyDescent="0.35">
      <c r="A216" s="103" t="s">
        <v>406</v>
      </c>
      <c r="B216" s="104">
        <f>'Month (mcm)'!B216+Calculation_mcm!B215</f>
        <v>10649.57</v>
      </c>
      <c r="C216" s="104">
        <f>'Month (mcm)'!C216+Calculation_mcm!C215</f>
        <v>18606.640000000003</v>
      </c>
      <c r="D216" s="104">
        <f>'Month (mcm)'!D216+Calculation_mcm!D215</f>
        <v>2561.0500000000002</v>
      </c>
      <c r="E216" s="104">
        <f>'Month (mcm)'!E216+Calculation_mcm!E215</f>
        <v>16045.59</v>
      </c>
      <c r="F216" s="104">
        <f>'Month (mcm)'!F216+Calculation_mcm!F215</f>
        <v>946.02</v>
      </c>
      <c r="G216" s="104">
        <f>'Month (mcm)'!G216+Calculation_mcm!G215</f>
        <v>-10.920000000000002</v>
      </c>
      <c r="H216" s="104">
        <f>'Month (mcm)'!H216+Calculation_mcm!H215</f>
        <v>230.67000000000002</v>
      </c>
      <c r="I216" s="104">
        <f>'Month (mcm)'!I216+Calculation_mcm!I215</f>
        <v>29256.21</v>
      </c>
      <c r="J216" s="104">
        <f>'Month (mcm)'!J216+Calculation_mcm!J215</f>
        <v>27860.929999999997</v>
      </c>
      <c r="K216" s="104">
        <f>'Month (mcm)'!K216+Calculation_mcm!K215</f>
        <v>6948.57</v>
      </c>
      <c r="L216" s="104">
        <f>'Month (mcm)'!L216+Calculation_mcm!L215</f>
        <v>11554.349999999999</v>
      </c>
      <c r="M216" s="104">
        <f>'Month (mcm)'!M216+Calculation_mcm!M215</f>
        <v>3040.3700000000003</v>
      </c>
      <c r="N216" s="104">
        <f>'Month (mcm)'!N216+Calculation_mcm!N215</f>
        <v>3799.13</v>
      </c>
      <c r="O216" s="104">
        <f>'Month (mcm)'!O216+Calculation_mcm!O215</f>
        <v>1133.3699999999999</v>
      </c>
      <c r="P216" s="104">
        <f>'Month (mcm)'!P216+Calculation_mcm!P215</f>
        <v>32.599999999999994</v>
      </c>
      <c r="Q216" s="104">
        <f>'Month (mcm)'!Q216+Calculation_mcm!Q215</f>
        <v>104.15</v>
      </c>
      <c r="R216" s="104">
        <f>'Month (mcm)'!R216+Calculation_mcm!R215</f>
        <v>0</v>
      </c>
      <c r="S216" s="104">
        <f>'Month (mcm)'!S216+Calculation_mcm!S215</f>
        <v>1323.73</v>
      </c>
      <c r="T216" s="104">
        <f>'Month (mcm)'!T216+Calculation_mcm!T215</f>
        <v>27936.269999999997</v>
      </c>
    </row>
    <row r="217" spans="1:20" x14ac:dyDescent="0.35">
      <c r="A217" s="103" t="s">
        <v>407</v>
      </c>
      <c r="B217" s="104">
        <f>'Month (mcm)'!B217+Calculation_mcm!B216</f>
        <v>13192.7</v>
      </c>
      <c r="C217" s="104">
        <f>'Month (mcm)'!C217+Calculation_mcm!C216</f>
        <v>20714.360000000004</v>
      </c>
      <c r="D217" s="104">
        <f>'Month (mcm)'!D217+Calculation_mcm!D216</f>
        <v>3933.08</v>
      </c>
      <c r="E217" s="104">
        <f>'Month (mcm)'!E217+Calculation_mcm!E216</f>
        <v>16781.28</v>
      </c>
      <c r="F217" s="104">
        <f>'Month (mcm)'!F217+Calculation_mcm!F216</f>
        <v>942.29</v>
      </c>
      <c r="G217" s="104">
        <f>'Month (mcm)'!G217+Calculation_mcm!G216</f>
        <v>-13.620000000000001</v>
      </c>
      <c r="H217" s="104">
        <f>'Month (mcm)'!H217+Calculation_mcm!H216</f>
        <v>290.26</v>
      </c>
      <c r="I217" s="104">
        <f>'Month (mcm)'!I217+Calculation_mcm!I216</f>
        <v>33907.06</v>
      </c>
      <c r="J217" s="104">
        <f>'Month (mcm)'!J217+Calculation_mcm!J216</f>
        <v>31192.909999999996</v>
      </c>
      <c r="K217" s="104">
        <f>'Month (mcm)'!K217+Calculation_mcm!K216</f>
        <v>7857.84</v>
      </c>
      <c r="L217" s="104">
        <f>'Month (mcm)'!L217+Calculation_mcm!L216</f>
        <v>12402.559999999998</v>
      </c>
      <c r="M217" s="104">
        <f>'Month (mcm)'!M217+Calculation_mcm!M216</f>
        <v>3583.3300000000004</v>
      </c>
      <c r="N217" s="104">
        <f>'Month (mcm)'!N217+Calculation_mcm!N216</f>
        <v>4269.2700000000004</v>
      </c>
      <c r="O217" s="104">
        <f>'Month (mcm)'!O217+Calculation_mcm!O216</f>
        <v>1412.54</v>
      </c>
      <c r="P217" s="104">
        <f>'Month (mcm)'!P217+Calculation_mcm!P216</f>
        <v>36.729999999999997</v>
      </c>
      <c r="Q217" s="104">
        <f>'Month (mcm)'!Q217+Calculation_mcm!Q216</f>
        <v>110.26</v>
      </c>
      <c r="R217" s="104">
        <f>'Month (mcm)'!R217+Calculation_mcm!R216</f>
        <v>0</v>
      </c>
      <c r="S217" s="104">
        <f>'Month (mcm)'!S217+Calculation_mcm!S216</f>
        <v>1594.17</v>
      </c>
      <c r="T217" s="104">
        <f>'Month (mcm)'!T217+Calculation_mcm!T216</f>
        <v>31266.699999999997</v>
      </c>
    </row>
    <row r="218" spans="1:20" x14ac:dyDescent="0.35">
      <c r="A218" s="103" t="s">
        <v>408</v>
      </c>
      <c r="B218" s="104">
        <f>'Month (mcm)'!B218+Calculation_mcm!B217</f>
        <v>13192.7</v>
      </c>
      <c r="C218" s="104">
        <f>'Month (mcm)'!C218+Calculation_mcm!C217</f>
        <v>20714.360000000004</v>
      </c>
      <c r="D218" s="104">
        <f>'Month (mcm)'!D218+Calculation_mcm!D217</f>
        <v>3933.08</v>
      </c>
      <c r="E218" s="104">
        <f>'Month (mcm)'!E218+Calculation_mcm!E217</f>
        <v>16781.28</v>
      </c>
      <c r="F218" s="104">
        <f>'Month (mcm)'!F218+Calculation_mcm!F217</f>
        <v>942.29</v>
      </c>
      <c r="G218" s="104">
        <f>'Month (mcm)'!G218+Calculation_mcm!G217</f>
        <v>-13.620000000000001</v>
      </c>
      <c r="H218" s="104">
        <f>'Month (mcm)'!H218+Calculation_mcm!H217</f>
        <v>290.26</v>
      </c>
      <c r="I218" s="104">
        <f>'Month (mcm)'!I218+Calculation_mcm!I217</f>
        <v>33907.06</v>
      </c>
      <c r="J218" s="104">
        <f>'Month (mcm)'!J218+Calculation_mcm!J217</f>
        <v>31192.909999999996</v>
      </c>
      <c r="K218" s="104">
        <f>'Month (mcm)'!K218+Calculation_mcm!K217</f>
        <v>7857.84</v>
      </c>
      <c r="L218" s="104">
        <f>'Month (mcm)'!L218+Calculation_mcm!L217</f>
        <v>12402.559999999998</v>
      </c>
      <c r="M218" s="104">
        <f>'Month (mcm)'!M218+Calculation_mcm!M217</f>
        <v>3583.3300000000004</v>
      </c>
      <c r="N218" s="104">
        <f>'Month (mcm)'!N218+Calculation_mcm!N217</f>
        <v>4269.2700000000004</v>
      </c>
      <c r="O218" s="104">
        <f>'Month (mcm)'!O218+Calculation_mcm!O217</f>
        <v>1412.54</v>
      </c>
      <c r="P218" s="104">
        <f>'Month (mcm)'!P218+Calculation_mcm!P217</f>
        <v>36.729999999999997</v>
      </c>
      <c r="Q218" s="104">
        <f>'Month (mcm)'!Q218+Calculation_mcm!Q217</f>
        <v>110.26</v>
      </c>
      <c r="R218" s="104">
        <f>'Month (mcm)'!R218+Calculation_mcm!R217</f>
        <v>0</v>
      </c>
      <c r="S218" s="104">
        <f>'Month (mcm)'!S218+Calculation_mcm!S217</f>
        <v>1594.17</v>
      </c>
      <c r="T218" s="104">
        <f>'Month (mcm)'!T218+Calculation_mcm!T217</f>
        <v>31266.699999999997</v>
      </c>
    </row>
    <row r="219" spans="1:20" x14ac:dyDescent="0.35">
      <c r="A219" s="103" t="s">
        <v>409</v>
      </c>
      <c r="B219" s="104">
        <f>'Month (mcm)'!B219+Calculation_mcm!B218</f>
        <v>13192.7</v>
      </c>
      <c r="C219" s="104">
        <f>'Month (mcm)'!C219+Calculation_mcm!C218</f>
        <v>20714.360000000004</v>
      </c>
      <c r="D219" s="104">
        <f>'Month (mcm)'!D219+Calculation_mcm!D218</f>
        <v>3933.08</v>
      </c>
      <c r="E219" s="104">
        <f>'Month (mcm)'!E219+Calculation_mcm!E218</f>
        <v>16781.28</v>
      </c>
      <c r="F219" s="104">
        <f>'Month (mcm)'!F219+Calculation_mcm!F218</f>
        <v>942.29</v>
      </c>
      <c r="G219" s="104">
        <f>'Month (mcm)'!G219+Calculation_mcm!G218</f>
        <v>-13.620000000000001</v>
      </c>
      <c r="H219" s="104">
        <f>'Month (mcm)'!H219+Calculation_mcm!H218</f>
        <v>290.26</v>
      </c>
      <c r="I219" s="104">
        <f>'Month (mcm)'!I219+Calculation_mcm!I218</f>
        <v>33907.06</v>
      </c>
      <c r="J219" s="104">
        <f>'Month (mcm)'!J219+Calculation_mcm!J218</f>
        <v>31192.909999999996</v>
      </c>
      <c r="K219" s="104">
        <f>'Month (mcm)'!K219+Calculation_mcm!K218</f>
        <v>7857.84</v>
      </c>
      <c r="L219" s="104">
        <f>'Month (mcm)'!L219+Calculation_mcm!L218</f>
        <v>12402.559999999998</v>
      </c>
      <c r="M219" s="104">
        <f>'Month (mcm)'!M219+Calculation_mcm!M218</f>
        <v>3583.3300000000004</v>
      </c>
      <c r="N219" s="104">
        <f>'Month (mcm)'!N219+Calculation_mcm!N218</f>
        <v>4269.2700000000004</v>
      </c>
      <c r="O219" s="104">
        <f>'Month (mcm)'!O219+Calculation_mcm!O218</f>
        <v>1412.54</v>
      </c>
      <c r="P219" s="104">
        <f>'Month (mcm)'!P219+Calculation_mcm!P218</f>
        <v>36.729999999999997</v>
      </c>
      <c r="Q219" s="104">
        <f>'Month (mcm)'!Q219+Calculation_mcm!Q218</f>
        <v>110.26</v>
      </c>
      <c r="R219" s="104">
        <f>'Month (mcm)'!R219+Calculation_mcm!R218</f>
        <v>0</v>
      </c>
      <c r="S219" s="104">
        <f>'Month (mcm)'!S219+Calculation_mcm!S218</f>
        <v>1594.17</v>
      </c>
      <c r="T219" s="104">
        <f>'Month (mcm)'!T219+Calculation_mcm!T218</f>
        <v>31266.699999999997</v>
      </c>
    </row>
    <row r="220" spans="1:20" x14ac:dyDescent="0.35">
      <c r="A220" s="103" t="s">
        <v>410</v>
      </c>
      <c r="B220" s="104">
        <f>'Month (mcm)'!B220+Calculation_mcm!B219</f>
        <v>13192.7</v>
      </c>
      <c r="C220" s="104">
        <f>'Month (mcm)'!C220+Calculation_mcm!C219</f>
        <v>20714.360000000004</v>
      </c>
      <c r="D220" s="104">
        <f>'Month (mcm)'!D220+Calculation_mcm!D219</f>
        <v>3933.08</v>
      </c>
      <c r="E220" s="104">
        <f>'Month (mcm)'!E220+Calculation_mcm!E219</f>
        <v>16781.28</v>
      </c>
      <c r="F220" s="104">
        <f>'Month (mcm)'!F220+Calculation_mcm!F219</f>
        <v>942.29</v>
      </c>
      <c r="G220" s="104">
        <f>'Month (mcm)'!G220+Calculation_mcm!G219</f>
        <v>-13.620000000000001</v>
      </c>
      <c r="H220" s="104">
        <f>'Month (mcm)'!H220+Calculation_mcm!H219</f>
        <v>290.26</v>
      </c>
      <c r="I220" s="104">
        <f>'Month (mcm)'!I220+Calculation_mcm!I219</f>
        <v>33907.06</v>
      </c>
      <c r="J220" s="104">
        <f>'Month (mcm)'!J220+Calculation_mcm!J219</f>
        <v>31192.909999999996</v>
      </c>
      <c r="K220" s="104">
        <f>'Month (mcm)'!K220+Calculation_mcm!K219</f>
        <v>7857.84</v>
      </c>
      <c r="L220" s="104">
        <f>'Month (mcm)'!L220+Calculation_mcm!L219</f>
        <v>12402.559999999998</v>
      </c>
      <c r="M220" s="104">
        <f>'Month (mcm)'!M220+Calculation_mcm!M219</f>
        <v>3583.3300000000004</v>
      </c>
      <c r="N220" s="104">
        <f>'Month (mcm)'!N220+Calculation_mcm!N219</f>
        <v>4269.2700000000004</v>
      </c>
      <c r="O220" s="104">
        <f>'Month (mcm)'!O220+Calculation_mcm!O219</f>
        <v>1412.54</v>
      </c>
      <c r="P220" s="104">
        <f>'Month (mcm)'!P220+Calculation_mcm!P219</f>
        <v>36.729999999999997</v>
      </c>
      <c r="Q220" s="104">
        <f>'Month (mcm)'!Q220+Calculation_mcm!Q219</f>
        <v>110.26</v>
      </c>
      <c r="R220" s="104">
        <f>'Month (mcm)'!R220+Calculation_mcm!R219</f>
        <v>0</v>
      </c>
      <c r="S220" s="104">
        <f>'Month (mcm)'!S220+Calculation_mcm!S219</f>
        <v>1594.17</v>
      </c>
      <c r="T220" s="104">
        <f>'Month (mcm)'!T220+Calculation_mcm!T219</f>
        <v>31266.699999999997</v>
      </c>
    </row>
    <row r="221" spans="1:20" x14ac:dyDescent="0.35">
      <c r="A221" s="103" t="s">
        <v>411</v>
      </c>
      <c r="B221" s="104">
        <f>'Month (mcm)'!B221+Calculation_mcm!B220</f>
        <v>13192.7</v>
      </c>
      <c r="C221" s="104">
        <f>'Month (mcm)'!C221+Calculation_mcm!C220</f>
        <v>20714.360000000004</v>
      </c>
      <c r="D221" s="104">
        <f>'Month (mcm)'!D221+Calculation_mcm!D220</f>
        <v>3933.08</v>
      </c>
      <c r="E221" s="104">
        <f>'Month (mcm)'!E221+Calculation_mcm!E220</f>
        <v>16781.28</v>
      </c>
      <c r="F221" s="104">
        <f>'Month (mcm)'!F221+Calculation_mcm!F220</f>
        <v>942.29</v>
      </c>
      <c r="G221" s="104">
        <f>'Month (mcm)'!G221+Calculation_mcm!G220</f>
        <v>-13.620000000000001</v>
      </c>
      <c r="H221" s="104">
        <f>'Month (mcm)'!H221+Calculation_mcm!H220</f>
        <v>290.26</v>
      </c>
      <c r="I221" s="104">
        <f>'Month (mcm)'!I221+Calculation_mcm!I220</f>
        <v>33907.06</v>
      </c>
      <c r="J221" s="104">
        <f>'Month (mcm)'!J221+Calculation_mcm!J220</f>
        <v>31192.909999999996</v>
      </c>
      <c r="K221" s="104">
        <f>'Month (mcm)'!K221+Calculation_mcm!K220</f>
        <v>7857.84</v>
      </c>
      <c r="L221" s="104">
        <f>'Month (mcm)'!L221+Calculation_mcm!L220</f>
        <v>12402.559999999998</v>
      </c>
      <c r="M221" s="104">
        <f>'Month (mcm)'!M221+Calculation_mcm!M220</f>
        <v>3583.3300000000004</v>
      </c>
      <c r="N221" s="104">
        <f>'Month (mcm)'!N221+Calculation_mcm!N220</f>
        <v>4269.2700000000004</v>
      </c>
      <c r="O221" s="104">
        <f>'Month (mcm)'!O221+Calculation_mcm!O220</f>
        <v>1412.54</v>
      </c>
      <c r="P221" s="104">
        <f>'Month (mcm)'!P221+Calculation_mcm!P220</f>
        <v>36.729999999999997</v>
      </c>
      <c r="Q221" s="104">
        <f>'Month (mcm)'!Q221+Calculation_mcm!Q220</f>
        <v>110.26</v>
      </c>
      <c r="R221" s="104">
        <f>'Month (mcm)'!R221+Calculation_mcm!R220</f>
        <v>0</v>
      </c>
      <c r="S221" s="104">
        <f>'Month (mcm)'!S221+Calculation_mcm!S220</f>
        <v>1594.17</v>
      </c>
      <c r="T221" s="104">
        <f>'Month (mcm)'!T221+Calculation_mcm!T220</f>
        <v>31266.699999999997</v>
      </c>
    </row>
    <row r="222" spans="1:20" x14ac:dyDescent="0.35">
      <c r="A222" s="103" t="s">
        <v>412</v>
      </c>
      <c r="B222" s="104">
        <f>'Month (mcm)'!B222+Calculation_mcm!B221</f>
        <v>13192.7</v>
      </c>
      <c r="C222" s="104">
        <f>'Month (mcm)'!C222+Calculation_mcm!C221</f>
        <v>20714.360000000004</v>
      </c>
      <c r="D222" s="104">
        <f>'Month (mcm)'!D222+Calculation_mcm!D221</f>
        <v>3933.08</v>
      </c>
      <c r="E222" s="104">
        <f>'Month (mcm)'!E222+Calculation_mcm!E221</f>
        <v>16781.28</v>
      </c>
      <c r="F222" s="104">
        <f>'Month (mcm)'!F222+Calculation_mcm!F221</f>
        <v>942.29</v>
      </c>
      <c r="G222" s="104">
        <f>'Month (mcm)'!G222+Calculation_mcm!G221</f>
        <v>-13.620000000000001</v>
      </c>
      <c r="H222" s="104">
        <f>'Month (mcm)'!H222+Calculation_mcm!H221</f>
        <v>290.26</v>
      </c>
      <c r="I222" s="104">
        <f>'Month (mcm)'!I222+Calculation_mcm!I221</f>
        <v>33907.06</v>
      </c>
      <c r="J222" s="104">
        <f>'Month (mcm)'!J222+Calculation_mcm!J221</f>
        <v>31192.909999999996</v>
      </c>
      <c r="K222" s="104">
        <f>'Month (mcm)'!K222+Calculation_mcm!K221</f>
        <v>7857.84</v>
      </c>
      <c r="L222" s="104">
        <f>'Month (mcm)'!L222+Calculation_mcm!L221</f>
        <v>12402.559999999998</v>
      </c>
      <c r="M222" s="104">
        <f>'Month (mcm)'!M222+Calculation_mcm!M221</f>
        <v>3583.3300000000004</v>
      </c>
      <c r="N222" s="104">
        <f>'Month (mcm)'!N222+Calculation_mcm!N221</f>
        <v>4269.2700000000004</v>
      </c>
      <c r="O222" s="104">
        <f>'Month (mcm)'!O222+Calculation_mcm!O221</f>
        <v>1412.54</v>
      </c>
      <c r="P222" s="104">
        <f>'Month (mcm)'!P222+Calculation_mcm!P221</f>
        <v>36.729999999999997</v>
      </c>
      <c r="Q222" s="104">
        <f>'Month (mcm)'!Q222+Calculation_mcm!Q221</f>
        <v>110.26</v>
      </c>
      <c r="R222" s="104">
        <f>'Month (mcm)'!R222+Calculation_mcm!R221</f>
        <v>0</v>
      </c>
      <c r="S222" s="104">
        <f>'Month (mcm)'!S222+Calculation_mcm!S221</f>
        <v>1594.17</v>
      </c>
      <c r="T222" s="104">
        <f>'Month (mcm)'!T222+Calculation_mcm!T221</f>
        <v>31266.699999999997</v>
      </c>
    </row>
    <row r="223" spans="1:20" x14ac:dyDescent="0.35">
      <c r="A223" s="103" t="s">
        <v>413</v>
      </c>
      <c r="B223" s="104">
        <f>'Month (mcm)'!B223+Calculation_mcm!B222</f>
        <v>13192.7</v>
      </c>
      <c r="C223" s="104">
        <f>'Month (mcm)'!C223+Calculation_mcm!C222</f>
        <v>20714.360000000004</v>
      </c>
      <c r="D223" s="104">
        <f>'Month (mcm)'!D223+Calculation_mcm!D222</f>
        <v>3933.08</v>
      </c>
      <c r="E223" s="104">
        <f>'Month (mcm)'!E223+Calculation_mcm!E222</f>
        <v>16781.28</v>
      </c>
      <c r="F223" s="104">
        <f>'Month (mcm)'!F223+Calculation_mcm!F222</f>
        <v>942.29</v>
      </c>
      <c r="G223" s="104">
        <f>'Month (mcm)'!G223+Calculation_mcm!G222</f>
        <v>-13.620000000000001</v>
      </c>
      <c r="H223" s="104">
        <f>'Month (mcm)'!H223+Calculation_mcm!H222</f>
        <v>290.26</v>
      </c>
      <c r="I223" s="104">
        <f>'Month (mcm)'!I223+Calculation_mcm!I222</f>
        <v>33907.06</v>
      </c>
      <c r="J223" s="104">
        <f>'Month (mcm)'!J223+Calculation_mcm!J222</f>
        <v>31192.909999999996</v>
      </c>
      <c r="K223" s="104">
        <f>'Month (mcm)'!K223+Calculation_mcm!K222</f>
        <v>7857.84</v>
      </c>
      <c r="L223" s="104">
        <f>'Month (mcm)'!L223+Calculation_mcm!L222</f>
        <v>12402.559999999998</v>
      </c>
      <c r="M223" s="104">
        <f>'Month (mcm)'!M223+Calculation_mcm!M222</f>
        <v>3583.3300000000004</v>
      </c>
      <c r="N223" s="104">
        <f>'Month (mcm)'!N223+Calculation_mcm!N222</f>
        <v>4269.2700000000004</v>
      </c>
      <c r="O223" s="104">
        <f>'Month (mcm)'!O223+Calculation_mcm!O222</f>
        <v>1412.54</v>
      </c>
      <c r="P223" s="104">
        <f>'Month (mcm)'!P223+Calculation_mcm!P222</f>
        <v>36.729999999999997</v>
      </c>
      <c r="Q223" s="104">
        <f>'Month (mcm)'!Q223+Calculation_mcm!Q222</f>
        <v>110.26</v>
      </c>
      <c r="R223" s="104">
        <f>'Month (mcm)'!R223+Calculation_mcm!R222</f>
        <v>0</v>
      </c>
      <c r="S223" s="104">
        <f>'Month (mcm)'!S223+Calculation_mcm!S222</f>
        <v>1594.17</v>
      </c>
      <c r="T223" s="104">
        <f>'Month (mcm)'!T223+Calculation_mcm!T222</f>
        <v>31266.699999999997</v>
      </c>
    </row>
    <row r="224" spans="1:20" x14ac:dyDescent="0.35">
      <c r="A224" s="103" t="s">
        <v>414</v>
      </c>
      <c r="B224" s="104">
        <f>'Month (mcm)'!B224+Calculation_mcm!B223</f>
        <v>13192.7</v>
      </c>
      <c r="C224" s="104">
        <f>'Month (mcm)'!C224+Calculation_mcm!C223</f>
        <v>20714.360000000004</v>
      </c>
      <c r="D224" s="104">
        <f>'Month (mcm)'!D224+Calculation_mcm!D223</f>
        <v>3933.08</v>
      </c>
      <c r="E224" s="104">
        <f>'Month (mcm)'!E224+Calculation_mcm!E223</f>
        <v>16781.28</v>
      </c>
      <c r="F224" s="104">
        <f>'Month (mcm)'!F224+Calculation_mcm!F223</f>
        <v>942.29</v>
      </c>
      <c r="G224" s="104">
        <f>'Month (mcm)'!G224+Calculation_mcm!G223</f>
        <v>-13.620000000000001</v>
      </c>
      <c r="H224" s="104">
        <f>'Month (mcm)'!H224+Calculation_mcm!H223</f>
        <v>290.26</v>
      </c>
      <c r="I224" s="104">
        <f>'Month (mcm)'!I224+Calculation_mcm!I223</f>
        <v>33907.06</v>
      </c>
      <c r="J224" s="104">
        <f>'Month (mcm)'!J224+Calculation_mcm!J223</f>
        <v>31192.909999999996</v>
      </c>
      <c r="K224" s="104">
        <f>'Month (mcm)'!K224+Calculation_mcm!K223</f>
        <v>7857.84</v>
      </c>
      <c r="L224" s="104">
        <f>'Month (mcm)'!L224+Calculation_mcm!L223</f>
        <v>12402.559999999998</v>
      </c>
      <c r="M224" s="104">
        <f>'Month (mcm)'!M224+Calculation_mcm!M223</f>
        <v>3583.3300000000004</v>
      </c>
      <c r="N224" s="104">
        <f>'Month (mcm)'!N224+Calculation_mcm!N223</f>
        <v>4269.2700000000004</v>
      </c>
      <c r="O224" s="104">
        <f>'Month (mcm)'!O224+Calculation_mcm!O223</f>
        <v>1412.54</v>
      </c>
      <c r="P224" s="104">
        <f>'Month (mcm)'!P224+Calculation_mcm!P223</f>
        <v>36.729999999999997</v>
      </c>
      <c r="Q224" s="104">
        <f>'Month (mcm)'!Q224+Calculation_mcm!Q223</f>
        <v>110.26</v>
      </c>
      <c r="R224" s="104">
        <f>'Month (mcm)'!R224+Calculation_mcm!R223</f>
        <v>0</v>
      </c>
      <c r="S224" s="104">
        <f>'Month (mcm)'!S224+Calculation_mcm!S223</f>
        <v>1594.17</v>
      </c>
      <c r="T224" s="104">
        <f>'Month (mcm)'!T224+Calculation_mcm!T223</f>
        <v>31266.699999999997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7"/>
  <sheetViews>
    <sheetView showGridLines="0" zoomScaleNormal="100" workbookViewId="0">
      <pane xSplit="1" ySplit="8" topLeftCell="B216" activePane="bottomRight" state="frozen"/>
      <selection pane="topRight" activeCell="B1" sqref="B1"/>
      <selection pane="bottomLeft" activeCell="A9" sqref="A9"/>
      <selection pane="bottomRight" activeCell="A216" sqref="A216"/>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39.299999999999997</v>
      </c>
      <c r="E165" s="64">
        <v>39.4</v>
      </c>
      <c r="F165" s="64" t="s">
        <v>68</v>
      </c>
      <c r="G165" s="68">
        <v>41.63</v>
      </c>
    </row>
    <row r="166" spans="1:7" ht="17.149999999999999" customHeight="1" x14ac:dyDescent="0.35">
      <c r="A166" s="56" t="s">
        <v>338</v>
      </c>
      <c r="B166" s="62">
        <v>40.29</v>
      </c>
      <c r="C166" s="63">
        <v>39.15</v>
      </c>
      <c r="D166" s="62">
        <v>39.18</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39.19</v>
      </c>
      <c r="E169" s="64">
        <v>39.36</v>
      </c>
      <c r="F169" s="64" t="s">
        <v>68</v>
      </c>
      <c r="G169" s="68">
        <v>41.58</v>
      </c>
    </row>
    <row r="170" spans="1:7" ht="17.149999999999999" customHeight="1" x14ac:dyDescent="0.35">
      <c r="A170" s="56" t="s">
        <v>342</v>
      </c>
      <c r="B170" s="62">
        <v>40.28</v>
      </c>
      <c r="C170" s="63">
        <v>39.49</v>
      </c>
      <c r="D170" s="62">
        <v>39.39</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39.42</v>
      </c>
      <c r="E172" s="64">
        <v>39.08</v>
      </c>
      <c r="F172" s="64" t="s">
        <v>68</v>
      </c>
      <c r="G172" s="68">
        <v>41.51</v>
      </c>
    </row>
    <row r="173" spans="1:7" ht="17.149999999999999" customHeight="1" x14ac:dyDescent="0.35">
      <c r="A173" s="56" t="s">
        <v>345</v>
      </c>
      <c r="B173" s="62">
        <v>40.24</v>
      </c>
      <c r="C173" s="63">
        <v>39.229999999999997</v>
      </c>
      <c r="D173" s="62">
        <v>39.76</v>
      </c>
      <c r="E173" s="64">
        <v>39.01</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38.71</v>
      </c>
      <c r="F180" s="64" t="s">
        <v>68</v>
      </c>
      <c r="G180" s="68">
        <v>41.66</v>
      </c>
    </row>
    <row r="181" spans="1:7" ht="17.149999999999999" customHeight="1" x14ac:dyDescent="0.35">
      <c r="A181" s="56" t="s">
        <v>353</v>
      </c>
      <c r="B181" s="62">
        <v>40.31</v>
      </c>
      <c r="C181" s="63">
        <v>39.57</v>
      </c>
      <c r="D181" s="62">
        <v>39.94</v>
      </c>
      <c r="E181" s="64">
        <v>39.06</v>
      </c>
      <c r="F181" s="64" t="s">
        <v>68</v>
      </c>
      <c r="G181" s="68">
        <v>41.73</v>
      </c>
    </row>
    <row r="182" spans="1:7" ht="17.149999999999999" customHeight="1" x14ac:dyDescent="0.35">
      <c r="A182" s="56" t="s">
        <v>354</v>
      </c>
      <c r="B182" s="62">
        <v>40.020000000000003</v>
      </c>
      <c r="C182" s="63">
        <v>39.51</v>
      </c>
      <c r="D182" s="62">
        <v>39.950000000000003</v>
      </c>
      <c r="E182" s="64">
        <v>38.630000000000003</v>
      </c>
      <c r="F182" s="64" t="s">
        <v>68</v>
      </c>
      <c r="G182" s="68">
        <v>41.76</v>
      </c>
    </row>
    <row r="183" spans="1:7" ht="17.149999999999999" customHeight="1" x14ac:dyDescent="0.35">
      <c r="A183" s="56" t="s">
        <v>355</v>
      </c>
      <c r="B183" s="62">
        <v>40.47</v>
      </c>
      <c r="C183" s="63">
        <v>39.5</v>
      </c>
      <c r="D183" s="62">
        <v>39.94</v>
      </c>
      <c r="E183" s="64">
        <v>38.49</v>
      </c>
      <c r="F183" s="64" t="s">
        <v>68</v>
      </c>
      <c r="G183" s="68">
        <v>41.92</v>
      </c>
    </row>
    <row r="184" spans="1:7" ht="17.149999999999999" customHeight="1" x14ac:dyDescent="0.35">
      <c r="A184" s="56" t="s">
        <v>356</v>
      </c>
      <c r="B184" s="62">
        <v>40.57</v>
      </c>
      <c r="C184" s="63">
        <v>39.44</v>
      </c>
      <c r="D184" s="62">
        <v>39.93</v>
      </c>
      <c r="E184" s="64">
        <v>38.450000000000003</v>
      </c>
      <c r="F184" s="64" t="s">
        <v>68</v>
      </c>
      <c r="G184" s="68">
        <v>41.74</v>
      </c>
    </row>
    <row r="185" spans="1:7" ht="17.149999999999999" customHeight="1" x14ac:dyDescent="0.35">
      <c r="A185" s="56" t="s">
        <v>357</v>
      </c>
      <c r="B185" s="62">
        <v>40.44</v>
      </c>
      <c r="C185" s="63">
        <v>39.520000000000003</v>
      </c>
      <c r="D185" s="62">
        <v>39.909999999999997</v>
      </c>
      <c r="E185" s="64">
        <v>38.619999999999997</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40.450000000000003</v>
      </c>
      <c r="C189" s="63">
        <v>39.26</v>
      </c>
      <c r="D189" s="62">
        <v>39.82</v>
      </c>
      <c r="E189" s="64">
        <v>39.08</v>
      </c>
      <c r="F189" s="64">
        <v>39.68</v>
      </c>
      <c r="G189" s="68">
        <v>41.71</v>
      </c>
    </row>
    <row r="190" spans="1:7" ht="17.149999999999999" customHeight="1" x14ac:dyDescent="0.35">
      <c r="A190" s="56" t="s">
        <v>362</v>
      </c>
      <c r="B190" s="62">
        <v>40.54</v>
      </c>
      <c r="C190" s="63">
        <v>39.42</v>
      </c>
      <c r="D190" s="62">
        <v>39.83</v>
      </c>
      <c r="E190" s="64">
        <v>39.24</v>
      </c>
      <c r="F190" s="64">
        <v>39.85</v>
      </c>
      <c r="G190" s="68">
        <v>41.76</v>
      </c>
    </row>
    <row r="191" spans="1:7" ht="17.149999999999999" customHeight="1" x14ac:dyDescent="0.35">
      <c r="A191" s="56" t="s">
        <v>363</v>
      </c>
      <c r="B191" s="62">
        <v>40.56</v>
      </c>
      <c r="C191" s="63">
        <v>39.340000000000003</v>
      </c>
      <c r="D191" s="62">
        <v>39.85</v>
      </c>
      <c r="E191" s="64">
        <v>39.17</v>
      </c>
      <c r="F191" s="64">
        <v>39.76</v>
      </c>
      <c r="G191" s="68">
        <v>41.82</v>
      </c>
    </row>
    <row r="192" spans="1:7" ht="17.149999999999999" customHeight="1" x14ac:dyDescent="0.35">
      <c r="A192" s="56" t="s">
        <v>364</v>
      </c>
      <c r="B192" s="62">
        <v>40.44</v>
      </c>
      <c r="C192" s="63">
        <v>39.18</v>
      </c>
      <c r="D192" s="62">
        <v>39.9</v>
      </c>
      <c r="E192" s="64">
        <v>38.520000000000003</v>
      </c>
      <c r="F192" s="64">
        <v>39.65</v>
      </c>
      <c r="G192" s="68">
        <v>41.91</v>
      </c>
    </row>
    <row r="193" spans="1:7" ht="17.149999999999999" customHeight="1" x14ac:dyDescent="0.35">
      <c r="A193" s="56" t="s">
        <v>365</v>
      </c>
      <c r="B193" s="62">
        <v>40.46</v>
      </c>
      <c r="C193" s="63">
        <v>39.11</v>
      </c>
      <c r="D193" s="62">
        <v>39.9</v>
      </c>
      <c r="E193" s="64">
        <v>37.71</v>
      </c>
      <c r="F193" s="64">
        <v>39.69</v>
      </c>
      <c r="G193" s="68">
        <v>41.71</v>
      </c>
    </row>
    <row r="194" spans="1:7" ht="17.149999999999999" customHeight="1" x14ac:dyDescent="0.35">
      <c r="A194" s="56" t="s">
        <v>366</v>
      </c>
      <c r="B194" s="62">
        <v>40.409999999999997</v>
      </c>
      <c r="C194" s="63">
        <v>39.79</v>
      </c>
      <c r="D194" s="62">
        <v>40</v>
      </c>
      <c r="E194" s="64">
        <v>39.32</v>
      </c>
      <c r="F194" s="64">
        <v>40.19</v>
      </c>
      <c r="G194" s="68">
        <v>41.73</v>
      </c>
    </row>
    <row r="195" spans="1:7" ht="17.149999999999999" customHeight="1" x14ac:dyDescent="0.35">
      <c r="A195" s="56" t="s">
        <v>367</v>
      </c>
      <c r="B195" s="62">
        <v>40.43</v>
      </c>
      <c r="C195" s="63">
        <v>39.840000000000003</v>
      </c>
      <c r="D195" s="62">
        <v>39.93</v>
      </c>
      <c r="E195" s="64">
        <v>39.64</v>
      </c>
      <c r="F195" s="64">
        <v>40.18</v>
      </c>
      <c r="G195" s="68">
        <v>41.75</v>
      </c>
    </row>
    <row r="196" spans="1:7" ht="17.149999999999999" customHeight="1" x14ac:dyDescent="0.35">
      <c r="A196" s="56" t="s">
        <v>368</v>
      </c>
      <c r="B196" s="62">
        <v>40.630000000000003</v>
      </c>
      <c r="C196" s="63">
        <v>39.47</v>
      </c>
      <c r="D196" s="62">
        <v>39.909999999999997</v>
      </c>
      <c r="E196" s="64">
        <v>39.06</v>
      </c>
      <c r="F196" s="64">
        <v>40.049999999999997</v>
      </c>
      <c r="G196" s="68">
        <v>41.82</v>
      </c>
    </row>
    <row r="197" spans="1:7" ht="17.149999999999999" customHeight="1" x14ac:dyDescent="0.35">
      <c r="A197" s="56" t="s">
        <v>369</v>
      </c>
      <c r="B197" s="62">
        <v>40.61</v>
      </c>
      <c r="C197" s="63">
        <v>39.67</v>
      </c>
      <c r="D197" s="62">
        <v>40.03</v>
      </c>
      <c r="E197" s="64">
        <v>39.369999999999997</v>
      </c>
      <c r="F197" s="64">
        <v>40.28</v>
      </c>
      <c r="G197" s="68">
        <v>41.76</v>
      </c>
    </row>
    <row r="198" spans="1:7" ht="17.149999999999999" customHeight="1" x14ac:dyDescent="0.35">
      <c r="A198" s="56" t="s">
        <v>370</v>
      </c>
      <c r="B198" s="62">
        <v>40.49</v>
      </c>
      <c r="C198" s="63">
        <v>39.36</v>
      </c>
      <c r="D198" s="62">
        <v>39.869999999999997</v>
      </c>
      <c r="E198" s="64">
        <v>39.17</v>
      </c>
      <c r="F198" s="64">
        <v>39.880000000000003</v>
      </c>
      <c r="G198" s="68">
        <v>41.87</v>
      </c>
    </row>
    <row r="199" spans="1:7" ht="17.149999999999999" customHeight="1" x14ac:dyDescent="0.35">
      <c r="A199" s="56" t="s">
        <v>371</v>
      </c>
      <c r="B199" s="62">
        <v>40.46</v>
      </c>
      <c r="C199" s="63">
        <v>39.46</v>
      </c>
      <c r="D199" s="62">
        <v>39.81</v>
      </c>
      <c r="E199" s="64">
        <v>39.39</v>
      </c>
      <c r="F199" s="64">
        <v>39.83</v>
      </c>
      <c r="G199" s="68">
        <v>41.65</v>
      </c>
    </row>
    <row r="200" spans="1:7" ht="17.149999999999999" customHeight="1" x14ac:dyDescent="0.35">
      <c r="A200" s="81" t="s">
        <v>372</v>
      </c>
      <c r="B200" s="62">
        <v>40.46</v>
      </c>
      <c r="C200" s="63">
        <v>39.450000000000003</v>
      </c>
      <c r="D200" s="62">
        <v>39.799999999999997</v>
      </c>
      <c r="E200" s="64">
        <v>39.369999999999997</v>
      </c>
      <c r="F200" s="64">
        <v>39.82</v>
      </c>
      <c r="G200" s="68">
        <v>41.92</v>
      </c>
    </row>
    <row r="201" spans="1:7" ht="17.149999999999999" customHeight="1" x14ac:dyDescent="0.35">
      <c r="A201" s="126" t="s">
        <v>388</v>
      </c>
      <c r="B201" s="62">
        <v>40.24</v>
      </c>
      <c r="C201" s="63">
        <v>39.270000000000003</v>
      </c>
      <c r="D201" s="62">
        <v>39.5</v>
      </c>
      <c r="E201" s="64">
        <v>39.25</v>
      </c>
      <c r="F201" s="64">
        <v>39.61</v>
      </c>
      <c r="G201" s="68">
        <v>41.6</v>
      </c>
    </row>
    <row r="202" spans="1:7" ht="17.149999999999999" customHeight="1" x14ac:dyDescent="0.35">
      <c r="A202" s="132" t="s">
        <v>399</v>
      </c>
      <c r="B202" s="62">
        <v>40.19</v>
      </c>
      <c r="C202" s="63">
        <v>39.229999999999997</v>
      </c>
      <c r="D202" s="62">
        <v>39.44</v>
      </c>
      <c r="E202" s="64">
        <v>39.200000000000003</v>
      </c>
      <c r="F202" s="64">
        <v>39.630000000000003</v>
      </c>
      <c r="G202" s="68">
        <v>41.75</v>
      </c>
    </row>
    <row r="203" spans="1:7" ht="17.149999999999999" customHeight="1" x14ac:dyDescent="0.35">
      <c r="A203" s="128" t="s">
        <v>389</v>
      </c>
      <c r="B203" s="62">
        <v>40.19</v>
      </c>
      <c r="C203" s="63">
        <v>39.229999999999997</v>
      </c>
      <c r="D203" s="62">
        <v>39.4</v>
      </c>
      <c r="E203" s="64">
        <v>39.21</v>
      </c>
      <c r="F203" s="64">
        <v>39.65</v>
      </c>
      <c r="G203" s="68">
        <v>41.77</v>
      </c>
    </row>
    <row r="204" spans="1:7" ht="17.149999999999999" customHeight="1" x14ac:dyDescent="0.35">
      <c r="A204" s="128" t="s">
        <v>392</v>
      </c>
      <c r="B204" s="62">
        <v>40.11</v>
      </c>
      <c r="C204" s="63">
        <v>39.18</v>
      </c>
      <c r="D204" s="62">
        <v>39.72</v>
      </c>
      <c r="E204" s="64">
        <v>39.01</v>
      </c>
      <c r="F204" s="64">
        <v>39.630000000000003</v>
      </c>
      <c r="G204" s="68">
        <v>41.71</v>
      </c>
    </row>
    <row r="205" spans="1:7" ht="17.149999999999999" customHeight="1" x14ac:dyDescent="0.35">
      <c r="A205" s="126" t="s">
        <v>393</v>
      </c>
      <c r="B205" s="62">
        <v>40.19</v>
      </c>
      <c r="C205" s="63">
        <v>39.11</v>
      </c>
      <c r="D205" s="62">
        <v>39.799999999999997</v>
      </c>
      <c r="E205" s="64">
        <v>38.5</v>
      </c>
      <c r="F205" s="64">
        <v>39.659999999999997</v>
      </c>
      <c r="G205" s="68">
        <v>41.78</v>
      </c>
    </row>
    <row r="206" spans="1:7" ht="17.149999999999999" customHeight="1" x14ac:dyDescent="0.35">
      <c r="A206" s="130" t="s">
        <v>394</v>
      </c>
      <c r="B206" s="62">
        <v>39.590000000000003</v>
      </c>
      <c r="C206" s="63">
        <v>39.14</v>
      </c>
      <c r="D206" s="62">
        <v>39.78</v>
      </c>
      <c r="E206" s="64">
        <v>38.47</v>
      </c>
      <c r="F206" s="64">
        <v>39.340000000000003</v>
      </c>
      <c r="G206" s="68">
        <v>41.31</v>
      </c>
    </row>
    <row r="207" spans="1:7" ht="17.149999999999999" customHeight="1" x14ac:dyDescent="0.35">
      <c r="A207" s="130" t="s">
        <v>396</v>
      </c>
      <c r="B207" s="62">
        <v>40.1</v>
      </c>
      <c r="C207" s="63">
        <v>39.020000000000003</v>
      </c>
      <c r="D207" s="62">
        <v>39.85</v>
      </c>
      <c r="E207" s="64">
        <v>37.869999999999997</v>
      </c>
      <c r="F207" s="64">
        <v>39.49</v>
      </c>
      <c r="G207" s="68">
        <v>41.73</v>
      </c>
    </row>
    <row r="208" spans="1:7" ht="17.149999999999999" customHeight="1" x14ac:dyDescent="0.35">
      <c r="A208" s="130" t="s">
        <v>397</v>
      </c>
      <c r="B208" s="62">
        <v>40.03</v>
      </c>
      <c r="C208" s="63">
        <v>39.04</v>
      </c>
      <c r="D208" s="62">
        <v>39.869999999999997</v>
      </c>
      <c r="E208" s="64">
        <v>37.29</v>
      </c>
      <c r="F208" s="64">
        <v>39.47</v>
      </c>
      <c r="G208" s="68">
        <v>41.65</v>
      </c>
    </row>
    <row r="209" spans="1:7" ht="17.149999999999999" customHeight="1" x14ac:dyDescent="0.35">
      <c r="A209" s="131" t="s">
        <v>398</v>
      </c>
      <c r="B209" s="62">
        <v>40.07</v>
      </c>
      <c r="C209" s="63">
        <v>39.049999999999997</v>
      </c>
      <c r="D209" s="62">
        <v>39.69</v>
      </c>
      <c r="E209" s="64">
        <v>38.61</v>
      </c>
      <c r="F209" s="64">
        <v>39.590000000000003</v>
      </c>
      <c r="G209" s="68">
        <v>41.76</v>
      </c>
    </row>
    <row r="210" spans="1:7" ht="17.149999999999999" customHeight="1" x14ac:dyDescent="0.35">
      <c r="A210" s="134" t="s">
        <v>400</v>
      </c>
      <c r="B210" s="62">
        <v>40.17</v>
      </c>
      <c r="C210" s="63">
        <v>39.19</v>
      </c>
      <c r="D210" s="62">
        <v>39.58</v>
      </c>
      <c r="E210" s="64">
        <v>39.1</v>
      </c>
      <c r="F210" s="64">
        <v>39.64</v>
      </c>
      <c r="G210" s="68">
        <v>41.92</v>
      </c>
    </row>
    <row r="211" spans="1:7" x14ac:dyDescent="0.35">
      <c r="A211" s="134" t="s">
        <v>401</v>
      </c>
      <c r="B211" s="62">
        <v>40.21</v>
      </c>
      <c r="C211" s="63">
        <v>39.26</v>
      </c>
      <c r="D211" s="62">
        <v>39.54</v>
      </c>
      <c r="E211" s="64">
        <v>39.22</v>
      </c>
      <c r="F211" s="64">
        <v>39.61</v>
      </c>
      <c r="G211" s="68">
        <v>41.73</v>
      </c>
    </row>
    <row r="212" spans="1:7" x14ac:dyDescent="0.35">
      <c r="A212" s="134" t="s">
        <v>415</v>
      </c>
      <c r="B212" s="62">
        <v>40.33</v>
      </c>
      <c r="C212" s="63">
        <v>39.22</v>
      </c>
      <c r="D212" s="62">
        <v>39.47</v>
      </c>
      <c r="E212" s="64">
        <v>39.200000000000003</v>
      </c>
      <c r="F212" s="64">
        <v>39.619999999999997</v>
      </c>
      <c r="G212" s="68">
        <v>41.79</v>
      </c>
    </row>
    <row r="213" spans="1:7" x14ac:dyDescent="0.35">
      <c r="A213" s="151" t="s">
        <v>430</v>
      </c>
      <c r="B213" s="163">
        <v>40.18</v>
      </c>
      <c r="C213" s="164">
        <v>39.25</v>
      </c>
      <c r="D213" s="163">
        <v>39.39</v>
      </c>
      <c r="E213" s="165">
        <v>39.229999999999997</v>
      </c>
      <c r="F213" s="165">
        <v>39.549999999999997</v>
      </c>
      <c r="G213" s="166">
        <v>41.79</v>
      </c>
    </row>
    <row r="214" spans="1:7" x14ac:dyDescent="0.35">
      <c r="A214" s="151" t="s">
        <v>433</v>
      </c>
      <c r="B214" s="163">
        <v>40.21</v>
      </c>
      <c r="C214" s="164">
        <v>39.130000000000003</v>
      </c>
      <c r="D214" s="163">
        <v>39.159999999999997</v>
      </c>
      <c r="E214" s="165">
        <v>39.130000000000003</v>
      </c>
      <c r="F214" s="165">
        <v>39.479999999999997</v>
      </c>
      <c r="G214" s="166">
        <v>41.73</v>
      </c>
    </row>
    <row r="215" spans="1:7" x14ac:dyDescent="0.35">
      <c r="A215" s="151" t="s">
        <v>434</v>
      </c>
      <c r="B215" s="163">
        <v>40.4</v>
      </c>
      <c r="C215" s="164">
        <v>39.19</v>
      </c>
      <c r="D215" s="163">
        <v>39.54</v>
      </c>
      <c r="E215" s="165">
        <v>39.15</v>
      </c>
      <c r="F215" s="165">
        <v>39.64</v>
      </c>
      <c r="G215" s="166">
        <v>41.76</v>
      </c>
    </row>
    <row r="216" spans="1:7" s="133" customFormat="1" x14ac:dyDescent="0.35">
      <c r="A216" s="151" t="s">
        <v>438</v>
      </c>
      <c r="B216" s="163">
        <v>40.4</v>
      </c>
      <c r="C216" s="164">
        <v>39.450000000000003</v>
      </c>
      <c r="D216" s="163">
        <v>39.880000000000003</v>
      </c>
      <c r="E216" s="165">
        <v>39.18</v>
      </c>
      <c r="F216" s="165">
        <v>39.9</v>
      </c>
      <c r="G216" s="166">
        <v>41.72</v>
      </c>
    </row>
    <row r="217" spans="1:7" s="133" customFormat="1" x14ac:dyDescent="0.35">
      <c r="A217" s="151" t="s">
        <v>439</v>
      </c>
      <c r="B217" s="163">
        <v>40.49</v>
      </c>
      <c r="C217" s="164">
        <v>39.5</v>
      </c>
      <c r="D217" s="163">
        <v>39.93</v>
      </c>
      <c r="E217" s="165">
        <v>38.68</v>
      </c>
      <c r="F217" s="165">
        <v>40.04</v>
      </c>
      <c r="G217" s="166">
        <v>41.71</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2025-07-30T08:24:47Z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