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CB23D936-424E-49EB-B4CB-32093FEC89CB}" xr6:coauthVersionLast="47" xr6:coauthVersionMax="47" xr10:uidLastSave="{00000000-0000-0000-0000-000000000000}"/>
  <bookViews>
    <workbookView xWindow="-110" yWindow="-110" windowWidth="19420" windowHeight="1030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1" i="9" l="1"/>
  <c r="AB30" i="9"/>
  <c r="AB29" i="9"/>
  <c r="AB28" i="9"/>
  <c r="AB27" i="9"/>
  <c r="AB5" i="9"/>
  <c r="AB6" i="9"/>
  <c r="AB7" i="9"/>
  <c r="AB9" i="9"/>
  <c r="AB10" i="9"/>
  <c r="AB11" i="9"/>
  <c r="AB12" i="9"/>
  <c r="AB13" i="9"/>
  <c r="AB14" i="9"/>
  <c r="AB15" i="9"/>
  <c r="AB16" i="9"/>
  <c r="AB17" i="9"/>
  <c r="AB18" i="9"/>
  <c r="AB19" i="9"/>
  <c r="AB20" i="9"/>
  <c r="AB22" i="9"/>
  <c r="AB23" i="9"/>
  <c r="AB24" i="9"/>
  <c r="AB25" i="9"/>
  <c r="AB26" i="9"/>
  <c r="F40" i="18" l="1"/>
  <c r="G40" i="18"/>
  <c r="H40" i="18"/>
  <c r="I40" i="18"/>
  <c r="J40" i="18"/>
  <c r="K40" i="18"/>
  <c r="L40" i="18"/>
  <c r="M40" i="18"/>
  <c r="N40" i="18"/>
  <c r="O40" i="18"/>
  <c r="P40" i="18"/>
  <c r="Q40" i="18"/>
  <c r="AA31" i="9"/>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Y12" i="9" l="1"/>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AB33" i="9" s="1"/>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L33" i="8"/>
  <c r="H8" i="8"/>
  <c r="K33" i="8"/>
  <c r="M33" i="8"/>
  <c r="I32" i="8"/>
  <c r="J33" i="8"/>
  <c r="E33" i="8"/>
  <c r="C33" i="8"/>
  <c r="B33" i="8"/>
  <c r="G32" i="8"/>
  <c r="F32"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K26" i="8"/>
  <c r="H22" i="8"/>
  <c r="F23" i="8"/>
  <c r="E17" i="8"/>
  <c r="B25" i="8"/>
  <c r="M14" i="8"/>
  <c r="H7" i="8"/>
  <c r="E19" i="8"/>
  <c r="M26" i="8"/>
  <c r="G29" i="8"/>
  <c r="F19" i="8"/>
  <c r="K18" i="8"/>
  <c r="C31" i="8"/>
  <c r="B14" i="8"/>
  <c r="H25" i="8"/>
  <c r="G15" i="8"/>
  <c r="I19" i="8"/>
  <c r="L23" i="8"/>
  <c r="G8" i="8"/>
  <c r="C10" i="8"/>
  <c r="L13" i="8"/>
  <c r="B24" i="8"/>
  <c r="K9" i="8"/>
  <c r="J21" i="8"/>
  <c r="C24" i="8"/>
  <c r="E8" i="8"/>
  <c r="M12" i="8"/>
  <c r="J14" i="8"/>
  <c r="L30" i="8"/>
  <c r="J29" i="8"/>
  <c r="I23" i="8"/>
  <c r="F11" i="8"/>
  <c r="I25" i="8"/>
  <c r="F24" i="8"/>
  <c r="G25" i="8"/>
  <c r="L15" i="8"/>
  <c r="J31" i="8"/>
  <c r="J11" i="8"/>
  <c r="E26" i="8"/>
  <c r="B7" i="8"/>
  <c r="B9" i="8"/>
  <c r="J22" i="8"/>
  <c r="H33" i="8"/>
  <c r="M32" i="8"/>
  <c r="C23" i="8"/>
  <c r="H21" i="8"/>
  <c r="H16" i="8"/>
  <c r="L32" i="8"/>
  <c r="K28" i="8"/>
  <c r="J23" i="8"/>
  <c r="B12" i="8"/>
  <c r="H15" i="8"/>
  <c r="K23" i="8"/>
  <c r="F29" i="8"/>
  <c r="I27" i="8"/>
  <c r="J8" i="8"/>
  <c r="I20" i="8"/>
  <c r="C28" i="8"/>
  <c r="M10" i="8"/>
  <c r="H27" i="8"/>
  <c r="B23" i="8"/>
  <c r="L18" i="8"/>
  <c r="L16" i="8"/>
  <c r="E7" i="8"/>
  <c r="B21" i="8"/>
  <c r="J20" i="8"/>
  <c r="I13" i="8"/>
  <c r="G33" i="8"/>
  <c r="F9" i="8"/>
  <c r="G7" i="8"/>
  <c r="I33" i="8"/>
  <c r="G27" i="8"/>
  <c r="B29" i="8"/>
  <c r="F21" i="8"/>
  <c r="H29" i="8"/>
  <c r="H32" i="8"/>
  <c r="K16" i="8"/>
  <c r="F14" i="8"/>
  <c r="E15" i="8"/>
  <c r="I26" i="8"/>
  <c r="F17" i="8"/>
  <c r="C32" i="8"/>
  <c r="J16" i="8"/>
  <c r="E16" i="8"/>
  <c r="H18" i="8"/>
  <c r="K8" i="8"/>
  <c r="E25" i="8"/>
  <c r="F7" i="8"/>
  <c r="I14" i="8"/>
  <c r="M16" i="8"/>
  <c r="G9" i="8"/>
  <c r="L14" i="8"/>
  <c r="L8" i="8"/>
  <c r="I10" i="8"/>
  <c r="C27" i="8"/>
  <c r="K17" i="8"/>
  <c r="K24" i="8"/>
  <c r="B8" i="8"/>
  <c r="G26" i="8"/>
  <c r="L29" i="8"/>
  <c r="M22" i="8"/>
  <c r="L19" i="8"/>
  <c r="F25" i="8"/>
  <c r="K11" i="8"/>
  <c r="M17" i="8"/>
  <c r="M7" i="8"/>
  <c r="M23" i="8"/>
  <c r="M9" i="8"/>
  <c r="G24" i="8"/>
  <c r="K13" i="8"/>
  <c r="B30" i="8"/>
  <c r="B27" i="8"/>
  <c r="I9" i="8"/>
  <c r="H14" i="8"/>
  <c r="G19" i="8"/>
  <c r="K29" i="8"/>
  <c r="B18" i="8"/>
  <c r="I29" i="8"/>
  <c r="I17" i="8"/>
  <c r="C20" i="8"/>
  <c r="E14" i="8"/>
  <c r="K25" i="8"/>
  <c r="L24" i="8"/>
  <c r="H13" i="8"/>
  <c r="K10" i="8"/>
  <c r="B19" i="8"/>
  <c r="H31" i="8"/>
  <c r="I24" i="8"/>
  <c r="I15" i="8"/>
  <c r="M24" i="8"/>
  <c r="E32" i="8"/>
  <c r="F28" i="8"/>
  <c r="K7" i="8"/>
  <c r="J28" i="8"/>
  <c r="L31" i="8"/>
  <c r="L21" i="8"/>
  <c r="E24" i="8"/>
  <c r="F10" i="8"/>
  <c r="B16" i="8"/>
  <c r="B31" i="8"/>
  <c r="J18" i="8"/>
  <c r="L12" i="8"/>
  <c r="C16" i="8"/>
  <c r="I28" i="8"/>
  <c r="G30" i="8"/>
  <c r="J13" i="8"/>
  <c r="F27" i="8"/>
  <c r="L7" i="8"/>
  <c r="F12" i="8"/>
  <c r="K14" i="8"/>
  <c r="M25" i="8"/>
  <c r="J10" i="8"/>
  <c r="J12" i="8"/>
  <c r="C14" i="8"/>
  <c r="H23" i="8"/>
  <c r="B10" i="8"/>
  <c r="M28" i="8"/>
  <c r="F20" i="8"/>
  <c r="H26" i="8"/>
  <c r="J19" i="8"/>
  <c r="G17" i="8"/>
  <c r="B22" i="8"/>
  <c r="L10" i="8"/>
  <c r="E13" i="8"/>
  <c r="K22" i="8"/>
  <c r="M15" i="8"/>
  <c r="E28" i="8"/>
  <c r="L22" i="8"/>
  <c r="K27" i="8"/>
  <c r="K15" i="8"/>
  <c r="I31" i="8"/>
  <c r="B20" i="8"/>
  <c r="K19" i="8"/>
  <c r="F8" i="8"/>
  <c r="C21" i="8"/>
  <c r="E22" i="8"/>
  <c r="J9" i="8"/>
  <c r="G22" i="8"/>
  <c r="H20" i="8"/>
  <c r="F22" i="8"/>
  <c r="I8" i="8"/>
  <c r="C12" i="8"/>
  <c r="E9" i="8"/>
  <c r="E18" i="8"/>
  <c r="L27" i="8"/>
  <c r="F33" i="8"/>
  <c r="C13" i="8"/>
  <c r="E10" i="8"/>
  <c r="J25" i="8"/>
  <c r="G31" i="8"/>
  <c r="G16" i="8"/>
  <c r="C15" i="8"/>
  <c r="J17" i="8"/>
  <c r="L25" i="8"/>
  <c r="M30" i="8"/>
  <c r="E23" i="8"/>
  <c r="B13" i="8"/>
  <c r="B26" i="8"/>
  <c r="H24" i="8"/>
  <c r="F15" i="8"/>
  <c r="M27" i="8"/>
  <c r="M8" i="8"/>
  <c r="J30" i="8"/>
  <c r="G12" i="8"/>
  <c r="K30" i="8"/>
  <c r="G14" i="8"/>
  <c r="H19" i="8"/>
  <c r="B17" i="8"/>
  <c r="F31" i="8"/>
  <c r="I11" i="8"/>
  <c r="C25" i="8"/>
  <c r="C30" i="8"/>
  <c r="E12" i="8"/>
  <c r="H12" i="8"/>
  <c r="F30" i="8"/>
  <c r="B28" i="8"/>
  <c r="E27" i="8"/>
  <c r="J26" i="8"/>
  <c r="B32" i="8"/>
  <c r="L9" i="8"/>
  <c r="G10" i="8"/>
  <c r="E29" i="8"/>
  <c r="G11" i="8"/>
  <c r="J15" i="8"/>
  <c r="J32" i="8"/>
  <c r="K31" i="8"/>
  <c r="I30" i="8"/>
  <c r="C22" i="8"/>
  <c r="E20" i="8"/>
  <c r="M21" i="8"/>
  <c r="C26" i="8"/>
  <c r="J24" i="8"/>
  <c r="G23" i="8"/>
  <c r="I21" i="8"/>
  <c r="C29" i="8"/>
  <c r="I16" i="8"/>
  <c r="G28" i="8"/>
  <c r="L17" i="8"/>
  <c r="I7" i="8"/>
  <c r="H17" i="8"/>
  <c r="C9" i="8"/>
  <c r="F13" i="8"/>
  <c r="E11" i="8"/>
  <c r="H9" i="8"/>
  <c r="C17" i="8"/>
  <c r="L11" i="8"/>
  <c r="F26" i="8"/>
  <c r="K21" i="8"/>
  <c r="H30" i="8"/>
  <c r="L20" i="8"/>
  <c r="G20" i="8"/>
  <c r="I18" i="8"/>
  <c r="L26" i="8"/>
  <c r="M19" i="8"/>
  <c r="M18" i="8"/>
  <c r="H28" i="8"/>
  <c r="M29" i="8"/>
  <c r="C18" i="8"/>
  <c r="C7" i="8"/>
  <c r="E21" i="8"/>
  <c r="L28" i="8"/>
  <c r="I12" i="8"/>
  <c r="C8" i="8"/>
  <c r="E30" i="8"/>
  <c r="G18" i="8"/>
  <c r="I22" i="8"/>
  <c r="B15" i="8"/>
  <c r="J27" i="8"/>
  <c r="M13" i="8"/>
  <c r="K20" i="8"/>
  <c r="G21" i="8"/>
  <c r="F16" i="8"/>
  <c r="M11" i="8"/>
  <c r="K12" i="8"/>
  <c r="C11" i="8"/>
  <c r="J7" i="8"/>
  <c r="E31" i="8"/>
  <c r="B11" i="8"/>
  <c r="M20" i="8"/>
  <c r="H10" i="8"/>
  <c r="M31" i="8"/>
  <c r="K32" i="8"/>
  <c r="C19" i="8"/>
  <c r="F18" i="8"/>
  <c r="G13" i="8"/>
  <c r="H11" i="8"/>
  <c r="N7" i="8" l="1"/>
  <c r="D9" i="8"/>
  <c r="D7" i="8"/>
  <c r="N9" i="8"/>
  <c r="N33" i="8"/>
  <c r="N32" i="8"/>
  <c r="N31" i="8"/>
  <c r="N30" i="8"/>
  <c r="N29" i="8"/>
  <c r="N17" i="8"/>
  <c r="N22" i="8"/>
  <c r="N27" i="8"/>
  <c r="N11" i="8"/>
  <c r="N16" i="8"/>
  <c r="N21" i="8"/>
  <c r="N26" i="8"/>
  <c r="N20" i="8"/>
  <c r="N25" i="8"/>
  <c r="N14" i="8"/>
  <c r="N24" i="8"/>
  <c r="N13" i="8"/>
  <c r="N18" i="8"/>
  <c r="N28" i="8"/>
  <c r="N12" i="8"/>
  <c r="N8" i="8"/>
  <c r="D32" i="8"/>
  <c r="D31" i="8"/>
  <c r="D30" i="8"/>
  <c r="D29" i="8"/>
  <c r="D24" i="8"/>
  <c r="D16" i="8"/>
  <c r="D12" i="8"/>
  <c r="D27" i="8"/>
  <c r="D25" i="8"/>
  <c r="D21" i="8"/>
  <c r="D17" i="8"/>
  <c r="D26" i="8"/>
  <c r="D13" i="8"/>
  <c r="D28" i="8"/>
  <c r="D11" i="8"/>
  <c r="D22" i="8"/>
  <c r="D18" i="8"/>
  <c r="D20" i="8"/>
  <c r="D14" i="8"/>
  <c r="D8" i="8"/>
</calcChain>
</file>

<file path=xl/sharedStrings.xml><?xml version="1.0" encoding="utf-8"?>
<sst xmlns="http://schemas.openxmlformats.org/spreadsheetml/2006/main" count="443" uniqueCount="256">
  <si>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</si>
  <si>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</si>
  <si>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</si>
  <si>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</si>
  <si>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</si>
  <si>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</si>
  <si>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</si>
  <si>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</si>
  <si>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</si>
  <si>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</si>
  <si>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</si>
  <si>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</si>
  <si>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</si>
  <si>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</si>
  <si>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</si>
  <si>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</si>
  <si>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</si>
  <si>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</si>
  <si>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</si>
  <si>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</si>
  <si>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</si>
  <si>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</si>
  <si>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</si>
  <si>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</si>
  <si>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</si>
  <si>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</si>
  <si>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</si>
  <si>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</si>
  <si>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</si>
  <si>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</si>
  <si>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</si>
  <si>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</si>
  <si>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</si>
  <si>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</si>
  <si>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</si>
  <si>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</si>
  <si>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</si>
  <si>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</si>
  <si>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</si>
  <si>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</si>
  <si>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</si>
  <si>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</si>
  <si>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</si>
  <si>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</si>
  <si>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</si>
  <si>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</si>
  <si>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</si>
  <si>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</si>
  <si>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</si>
  <si>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</si>
  <si>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</si>
  <si>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</si>
  <si>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</si>
  <si>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</si>
  <si>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</si>
  <si>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</si>
  <si>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</si>
  <si>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</si>
  <si>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</si>
  <si>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</si>
  <si>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</si>
  <si>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</si>
  <si>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</si>
  <si>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</si>
  <si>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</si>
  <si>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</si>
  <si>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</si>
  <si>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</si>
  <si>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</si>
  <si>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</si>
  <si>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</si>
  <si>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</si>
  <si>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</si>
  <si>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</si>
  <si>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</si>
  <si>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</si>
  <si>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</si>
  <si>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</si>
  <si>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</si>
  <si>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</si>
  <si>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</si>
  <si>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</si>
  <si>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</si>
  <si>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</si>
  <si>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</si>
  <si>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</si>
  <si>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</si>
  <si>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</si>
  <si>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</si>
  <si>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</si>
  <si>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</si>
  <si>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</si>
  <si>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</si>
  <si>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</si>
  <si>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</si>
  <si>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</si>
  <si>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</si>
  <si>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</si>
  <si>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</si>
  <si>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</si>
  <si>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</si>
  <si>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</si>
  <si>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</si>
  <si>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</si>
  <si>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</si>
  <si>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</si>
  <si>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</si>
  <si>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</si>
  <si>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</si>
  <si>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</si>
  <si>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</si>
  <si>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</si>
  <si>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</si>
  <si>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</si>
  <si>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</si>
  <si>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</si>
  <si>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</si>
  <si>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</si>
  <si>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</si>
  <si>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</si>
  <si>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</si>
  <si>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</si>
  <si>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</si>
  <si>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</si>
  <si>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</si>
  <si>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</si>
  <si>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</si>
  <si>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</si>
  <si>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</si>
  <si>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</si>
  <si>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</si>
  <si>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</si>
  <si>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</si>
  <si>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</si>
  <si>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</si>
  <si>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</si>
  <si>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</si>
  <si>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</si>
  <si>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</si>
  <si>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</si>
  <si>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</si>
  <si>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</si>
  <si>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</si>
  <si>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</si>
  <si>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</si>
  <si>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</si>
  <si>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</si>
  <si>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</si>
  <si>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</si>
  <si>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</si>
  <si>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</si>
  <si>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</si>
  <si>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</si>
  <si>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</si>
  <si>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</si>
  <si>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</si>
  <si>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</si>
  <si>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</si>
  <si>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</si>
  <si>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</si>
  <si>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</si>
  <si>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</si>
  <si>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</si>
  <si>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</si>
  <si>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</si>
  <si>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</si>
  <si>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Electricity generation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</si>
  <si>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</si>
  <si>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</si>
  <si>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</si>
  <si>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</si>
  <si>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</si>
  <si>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</si>
  <si>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</si>
  <si>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</si>
  <si>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</si>
  <si>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</si>
  <si>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</si>
  <si>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</si>
  <si>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</si>
  <si>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</si>
  <si>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</si>
  <si>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</si>
  <si>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</si>
  <si>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</si>
  <si>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</si>
  <si>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</si>
  <si>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</si>
  <si>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</si>
  <si>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</si>
  <si>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</si>
  <si>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</si>
  <si>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</si>
  <si>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</si>
  <si>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</si>
  <si>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</si>
  <si>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</si>
  <si>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</si>
  <si>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</si>
  <si>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</si>
  <si>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</si>
  <si>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</si>
  <si>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</si>
  <si>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</si>
  <si>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</si>
  <si>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</si>
  <si>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</si>
  <si>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</si>
  <si>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</si>
  <si>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</si>
  <si>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</si>
  <si>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</si>
  <si>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</si>
  <si>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</si>
  <si>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</si>
  <si>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</si>
  <si>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</si>
  <si>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</si>
  <si>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Annual table data from 1995 to 2021, in thousand tonnes</t>
  </si>
  <si>
    <t>Quarterly data from quarter 1 1995 to quarter 4 2021, in thousand tonnes</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</si>
  <si>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</si>
  <si>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</si>
  <si>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</si>
  <si>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</si>
  <si>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</si>
  <si>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</si>
  <si>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</si>
  <si>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</si>
  <si>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</si>
  <si>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This spreadsheet forms part of the National Statistics publication Energy Trends produced by the Department for Energy Security &amp; Net Zero (DESNZ).
The data presented is on supply and consumption of coal. Quarterly data are published one quarter in arrears in thousand tonnes.</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</si>
  <si>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</si>
  <si>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</si>
  <si>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</si>
  <si>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</si>
  <si>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</si>
  <si>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</si>
  <si>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</si>
  <si>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</si>
  <si>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</si>
  <si>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</si>
  <si>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2023</t>
  </si>
  <si>
    <t>This spreadsheet contains quarterly data.</t>
  </si>
  <si>
    <t>2024 1st quarter</t>
  </si>
  <si>
    <t>Undistributed stocks data from 2019 onwards and consumption by other industries from Q3 2022 are under review and may be revised in the coming months.</t>
  </si>
  <si>
    <t>2024 2nd quarter</t>
  </si>
  <si>
    <t>Overall coal supply continues to decline with a large fall in production as the last large surface mine closes</t>
  </si>
  <si>
    <t>2024 3rd quarter</t>
  </si>
  <si>
    <t>2025 1st quarter [provisional]</t>
  </si>
  <si>
    <t>2024 4th quarter</t>
  </si>
  <si>
    <t>Coal production for the first quarter of 2025 rose to 32 thousand tonnes, up 57 per cent on the first quarter of 2024. With the last large surface mine Ffos-y-Fran closing at the end of November 2023, there is currently no large-scale surface mining in the UK. Deep mined production rose 63 per cent to 32 thousand tonnes, but remains only a fraction of the fourth quarter total of 2015 when the last large deep mines closed. Imports of coal in the first quarter of 2025 rose to 429 thousand tonnes, 2.7 per cent higher than the same period in 2024. Exports fell 47 per cent to 119 thousand tonnes.</t>
  </si>
  <si>
    <t>Demand for coal is near to record low as coal-fired generation is phased out</t>
  </si>
  <si>
    <t>The revisions period is for Quarter 1 2022 to Quarter 4 2024
Revisions are due to updates from data suppliers or the receipt of data replacing estimates unless otherwise stated.</t>
  </si>
  <si>
    <t xml:space="preserve">Heat generation is based on an annual figure and is then split over a quarterly period.  </t>
  </si>
  <si>
    <r>
      <rPr>
        <sz val="12"/>
        <rFont val="Calibri"/>
        <family val="2"/>
        <scheme val="minor"/>
      </rPr>
      <t xml:space="preserve">Demand for coal in the first quarter of 2025 fell to 0.3 million tonnes, 69 per cent down compared to the same period last year. The last coal-fired power plant - Ratcliffe-on-Soar  - closed on 30 September 2024. Coal use has been phased out as electricity generation now favours gas, nuclear and renewables. </t>
    </r>
    <r>
      <rPr>
        <sz val="12"/>
        <color rgb="FF0070C0"/>
        <rFont val="Calibri"/>
        <family val="2"/>
        <scheme val="minor"/>
      </rPr>
      <t xml:space="preserve"> </t>
    </r>
    <r>
      <rPr>
        <sz val="12"/>
        <rFont val="Calibri"/>
        <family val="2"/>
        <scheme val="minor"/>
      </rPr>
      <t>Total stocks at the end of the first quarter of 2025 fell to 143 thousand tonnes, down 79 per cent when compared to the first quarter of 2024.</t>
    </r>
  </si>
  <si>
    <t>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</si>
  <si>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Tuesday 30th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</si>
</sst>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00\ ;\-#,##0.000\ ;&quot;-&quot;\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43" fontId="9" fillId="0" borderId="0" applyFont="0" applyFill="0" applyBorder="0" applyAlignment="0" applyProtection="0"/>
    <xf numFmtId="43" fontId="15" fillId="0" borderId="0" applyFont="0" applyFill="0" applyBorder="0" applyAlignment="0" applyProtection="0"/>
  </cellStyleXfs>
  <cellXfs count="18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 fontId="2" fillId="0" borderId="0" xfId="5" applyNumberFormat="1">
      <alignment vertical="center" wrapText="1"/>
    </xf>
    <xf numFmtId="173" fontId="2" fillId="0" borderId="0" xfId="5" applyNumberFormat="1">
      <alignment vertical="center" wrapText="1"/>
    </xf>
    <xf numFmtId="166" fontId="20" fillId="0" borderId="0" xfId="0" applyNumberFormat="1" applyFont="1"/>
    <xf numFmtId="174" fontId="0" fillId="4" borderId="0" xfId="0" applyNumberFormat="1" applyFill="1" applyProtection="1">
      <protection hidden="1"/>
    </xf>
    <xf numFmtId="0" fontId="19" fillId="3" borderId="0" xfId="5" quotePrefix="1" applyFont="1" applyFill="1" applyAlignment="1" applyProtection="1">
      <alignment horizontal="left" vertical="center" wrapText="1"/>
      <protection hidden="1"/>
    </xf>
    <xf numFmtId="174" fontId="2" fillId="0" borderId="0" xfId="5" applyNumberFormat="1">
      <alignment vertical="center" wrapText="1"/>
    </xf>
  </cellXfs>
  <cellStyles count="20">
    <cellStyle name="Comma" xfId="15" builtinId="3"/>
    <cellStyle name="Comma 2" xfId="10" xr:uid="{63CD3B5B-04E3-4BC4-A6C7-1A4A5233B353}"/>
    <cellStyle name="Comma 2 2" xfId="13" xr:uid="{7207B863-2622-4E1D-B81F-0FC0BD2D7C4A}"/>
    <cellStyle name="Comma 2 3" xfId="18" xr:uid="{E81FF4B4-9304-4F45-ACF1-C779210120E2}"/>
    <cellStyle name="Comma 3" xfId="19" xr:uid="{2E7F93A8-370B-4DE5-A4CA-3CBB606A3D0D}"/>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6" builtinId="5"/>
    <cellStyle name="Percent 2" xfId="9" xr:uid="{30563316-A72F-4B6E-B87E-AE8DD9BD1ED1}"/>
  </cellStyles>
  <dxfs count="162">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1" headerRowCellStyle="Heading 2" dataCellStyle="Hyperlink">
  <tableColumns count="2">
    <tableColumn id="1" xr3:uid="{E49F2D2F-C566-42AF-ABAA-E07EE4C44131}" name="Worksheet description" dataDxfId="160" dataCellStyle="Normal 4"/>
    <tableColumn id="2" xr3:uid="{5916BCFD-CCB1-4A63-ADFB-5BCBE120286B}" name="Link" dataDxfId="1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4" totalsRowShown="0" headerRowCellStyle="Heading 2">
  <tableColumns count="2">
    <tableColumn id="1" xr3:uid="{78CED3D1-3326-4B98-A7D9-0AD5792C445E}" name="Note " dataDxfId="158" dataCellStyle="Normal 4"/>
    <tableColumn id="2" xr3:uid="{D7D741AD-FAD9-458E-AC6E-92046E3B30EB}" name="Description" dataDxfId="15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6" dataDxfId="155" tableBorderDxfId="154" headerRowCellStyle="Normal 3">
  <tableColumns count="14">
    <tableColumn id="1" xr3:uid="{D920B079-391A-47A3-A204-6CC9FE0173EA}" name="Components of supply and demand" dataDxfId="153"/>
    <tableColumn id="2" xr3:uid="{FEE507CB-7666-42A6-916F-DC8531B647C5}" name="2023" dataDxfId="152">
      <calculatedColumnFormula>INDIRECT(Calculation!F7,FALSE)</calculatedColumnFormula>
    </tableColumn>
    <tableColumn id="3" xr3:uid="{AB3F1088-86DD-4D2B-9144-C746573E8734}" name="2024" dataDxfId="151">
      <calculatedColumnFormula>INDIRECT(Calculation!G7,FALSE)</calculatedColumnFormula>
    </tableColumn>
    <tableColumn id="4" xr3:uid="{1FC6FE20-BE9C-4EA4-A9B5-DE340A688D66}" name="Annual per cent change" dataDxfId="150">
      <calculatedColumnFormula>IF(((C7-B7)/B7)*100&gt;100,"(+)  ",IF(((C7-B7)/B7)*100&lt;-100,"(-)  ",IF(ROUND((((C7-B7)/B7)*100),1)=0,"-  ",((C7-B7)/B7)*100)))</calculatedColumnFormula>
    </tableColumn>
    <tableColumn id="5" xr3:uid="{29720B08-7F3B-48A4-A4DE-ECB12C89BCD3}" name="2023 1st quarter" dataDxfId="149">
      <calculatedColumnFormula>INDIRECT(Calculation!I43,FALSE)</calculatedColumnFormula>
    </tableColumn>
    <tableColumn id="6" xr3:uid="{F7221FD7-C541-4AE0-B189-9835581F5927}" name="2023 2nd quarter" dataDxfId="148">
      <calculatedColumnFormula>INDIRECT(Calculation!J43,FALSE)</calculatedColumnFormula>
    </tableColumn>
    <tableColumn id="7" xr3:uid="{0CA1435C-EA0D-46E7-AD7E-3BF1C73054AB}" name="2023 3rd quarter" dataDxfId="147">
      <calculatedColumnFormula>INDIRECT(Calculation!K43,FALSE)</calculatedColumnFormula>
    </tableColumn>
    <tableColumn id="8" xr3:uid="{0573E43E-CE2D-4C3F-9C91-C47AA963BC1D}" name="2023 4th quarter" dataDxfId="146">
      <calculatedColumnFormula>INDIRECT(Calculation!L43,FALSE)</calculatedColumnFormula>
    </tableColumn>
    <tableColumn id="9" xr3:uid="{15BD10EE-AEFC-4100-9A8C-66082D2C3EC2}" name="2024 1st quarter" dataDxfId="145">
      <calculatedColumnFormula>INDIRECT(Calculation!M43,FALSE)</calculatedColumnFormula>
    </tableColumn>
    <tableColumn id="10" xr3:uid="{C5696F4A-5F55-4B18-817F-97710BAD2294}" name="2024 2nd quarter" dataDxfId="144">
      <calculatedColumnFormula>INDIRECT(Calculation!N43,FALSE)</calculatedColumnFormula>
    </tableColumn>
    <tableColumn id="11" xr3:uid="{63E0569E-D08B-47F3-B3E6-60B613EA7D0F}" name="2024 3rd quarter" dataDxfId="143">
      <calculatedColumnFormula>INDIRECT(Calculation!O43,FALSE)</calculatedColumnFormula>
    </tableColumn>
    <tableColumn id="12" xr3:uid="{65A712B4-2C5C-4226-8F90-65BD1F3014EF}" name="2024 4th quarter" dataDxfId="142">
      <calculatedColumnFormula>INDIRECT(Calculation!P43,FALSE)</calculatedColumnFormula>
    </tableColumn>
    <tableColumn id="13" xr3:uid="{B144C83F-DF42-4826-BAF7-56ED3B6A8912}" name="2025 1st quarter [provisional]" dataDxfId="141" dataCellStyle="Comma">
      <calculatedColumnFormula>INDIRECT(Calculation!Q43,FALSE)</calculatedColumnFormula>
    </tableColumn>
    <tableColumn id="14" xr3:uid="{4BDC210B-6779-45D7-A357-19BE961E2A9C}" name="Per cent change _x000a_[note 1]" dataDxfId="140">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B31" totalsRowShown="0" headerRowDxfId="139" dataDxfId="138" tableBorderDxfId="137">
  <tableColumns count="28">
    <tableColumn id="1" xr3:uid="{EE2B9196-74EE-4DC2-8632-4E3DFAA17A7B}" name="Components of supply and demand" dataDxfId="136"/>
    <tableColumn id="2" xr3:uid="{C7086757-7D20-4DD2-8ADD-8CEA55BEA5C5}" name="1998" dataDxfId="135">
      <calculatedColumnFormula>Quarter!E6</calculatedColumnFormula>
    </tableColumn>
    <tableColumn id="3" xr3:uid="{7BA48B27-1AB4-4BA9-9B14-155A06922B67}" name="1999" dataDxfId="134">
      <calculatedColumnFormula>Quarter!I6</calculatedColumnFormula>
    </tableColumn>
    <tableColumn id="4" xr3:uid="{FD3AB79F-BC62-4D7A-83E1-D72B1B9CE173}" name="2000" dataDxfId="133">
      <calculatedColumnFormula>Quarter!M6</calculatedColumnFormula>
    </tableColumn>
    <tableColumn id="5" xr3:uid="{24B2F2D9-CBE0-430A-96C2-4AA242DC8279}" name="2001" dataDxfId="132">
      <calculatedColumnFormula>Quarter!Q6</calculatedColumnFormula>
    </tableColumn>
    <tableColumn id="6" xr3:uid="{5863741A-FA8A-4870-A168-EB9EA4DB8AAC}" name="2002" dataDxfId="131">
      <calculatedColumnFormula>Quarter!U6</calculatedColumnFormula>
    </tableColumn>
    <tableColumn id="7" xr3:uid="{DED6E309-818E-4967-BFDF-2DD6F4FD6EE0}" name="2003" dataDxfId="130">
      <calculatedColumnFormula>Quarter!Y6</calculatedColumnFormula>
    </tableColumn>
    <tableColumn id="8" xr3:uid="{E7689D9B-461B-4A8D-ADD1-65ABD08FC88F}" name="2004" dataDxfId="129">
      <calculatedColumnFormula>Quarter!AC6</calculatedColumnFormula>
    </tableColumn>
    <tableColumn id="9" xr3:uid="{F30E1DA1-8291-42D5-9316-0FE28D3E1BA9}" name="2005" dataDxfId="128">
      <calculatedColumnFormula>Quarter!AG6</calculatedColumnFormula>
    </tableColumn>
    <tableColumn id="10" xr3:uid="{95DB5CAA-CE3A-476F-87AA-5786B76CD4DB}" name="2006" dataDxfId="127">
      <calculatedColumnFormula>Quarter!AK6</calculatedColumnFormula>
    </tableColumn>
    <tableColumn id="11" xr3:uid="{E7A60D90-F108-4A8C-BDC4-F9DBFB0DC233}" name="2007" dataDxfId="126">
      <calculatedColumnFormula>Quarter!AO6</calculatedColumnFormula>
    </tableColumn>
    <tableColumn id="12" xr3:uid="{9342D32E-5013-4956-8AB1-50E59DA1A2B7}" name="2008" dataDxfId="125">
      <calculatedColumnFormula>Quarter!AS6</calculatedColumnFormula>
    </tableColumn>
    <tableColumn id="13" xr3:uid="{072ED0C5-4851-476D-B7EB-902325DB970A}" name="2009" dataDxfId="124">
      <calculatedColumnFormula>Quarter!AW6</calculatedColumnFormula>
    </tableColumn>
    <tableColumn id="14" xr3:uid="{CC818365-6D25-425F-8F3C-E93737AB94A0}" name="2010" dataDxfId="123">
      <calculatedColumnFormula>Quarter!BA6</calculatedColumnFormula>
    </tableColumn>
    <tableColumn id="15" xr3:uid="{F5982217-7793-4834-87A3-23C58C4A3BE5}" name="2011" dataDxfId="122">
      <calculatedColumnFormula>Quarter!BE6</calculatedColumnFormula>
    </tableColumn>
    <tableColumn id="16" xr3:uid="{4F8749CB-721C-46A2-881C-F4E527A4C728}" name="2012" dataDxfId="121">
      <calculatedColumnFormula>Quarter!BI6</calculatedColumnFormula>
    </tableColumn>
    <tableColumn id="17" xr3:uid="{0C9126F7-13E5-41A8-B2D7-9C5DFC403CC9}" name="2013" dataDxfId="120">
      <calculatedColumnFormula>Quarter!BM6</calculatedColumnFormula>
    </tableColumn>
    <tableColumn id="18" xr3:uid="{C9E0B58C-4612-40A6-9645-D8B4CE8D4364}" name="2014" dataDxfId="119">
      <calculatedColumnFormula>Quarter!BQ6</calculatedColumnFormula>
    </tableColumn>
    <tableColumn id="19" xr3:uid="{4324D43F-8DFD-4BB9-B8A9-307988B7311D}" name="2015" dataDxfId="118">
      <calculatedColumnFormula>Quarter!BU6</calculatedColumnFormula>
    </tableColumn>
    <tableColumn id="20" xr3:uid="{DAB97770-F085-4BC0-B6AD-C6DB2EF2D0D8}" name="2016" dataDxfId="117">
      <calculatedColumnFormula>Quarter!BY6</calculatedColumnFormula>
    </tableColumn>
    <tableColumn id="21" xr3:uid="{02AE1B42-1CA8-4235-843E-7D25CEB5FB88}" name="2017" dataDxfId="116">
      <calculatedColumnFormula>Quarter!CC6</calculatedColumnFormula>
    </tableColumn>
    <tableColumn id="22" xr3:uid="{CEB2A8E9-99FC-4D20-8E23-EE14A5C85C61}" name="2018" dataDxfId="115">
      <calculatedColumnFormula>Quarter!CG6</calculatedColumnFormula>
    </tableColumn>
    <tableColumn id="23" xr3:uid="{A59BC563-3021-4FE3-A392-9327F84FA2EB}" name="2019" dataDxfId="114">
      <calculatedColumnFormula>Quarter!CK6</calculatedColumnFormula>
    </tableColumn>
    <tableColumn id="24" xr3:uid="{6FCF7E52-E1DB-416F-A872-C3460463201A}" name="2020" dataDxfId="113">
      <calculatedColumnFormula>Quarter!CO6</calculatedColumnFormula>
    </tableColumn>
    <tableColumn id="25" xr3:uid="{ED692355-5A79-44DE-87E6-2B9C6569458A}" name="2021" dataDxfId="112">
      <calculatedColumnFormula>SUM(Quarter!CP6:CS6)</calculatedColumnFormula>
    </tableColumn>
    <tableColumn id="26" xr3:uid="{E58A4CA4-3A8C-45C6-8662-3DB020044C10}" name="2022" dataDxfId="111"/>
    <tableColumn id="27" xr3:uid="{57E77862-28CF-4A65-84E5-074A01E4037C}" name="2023" dataDxfId="110">
      <calculatedColumnFormula>SUM(Quarter!CX6:DA6)</calculatedColumnFormula>
    </tableColumn>
    <tableColumn id="28" xr3:uid="{602F3E3B-2F0B-48D8-875D-119529BD0D68}" name="2024" dataDxfId="109">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54296875" style="10" customWidth="1"/>
    <col min="2" max="256" width="9.1796875" style="2" customWidth="1"/>
    <col min="257" max="16384" width="8.8164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229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255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241</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251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2" t="s">
        <v>234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5" t="s">
        <v>38</v>
      </c>
      <c r="B16" s="145"/>
      <c r="C16" s="145"/>
      <c r="D16" s="145"/>
      <c r="E16" s="14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2" customFormat="1" ht="20.25" customHeight="1" x14ac:dyDescent="0.35">
      <c r="A17" s="162" t="s">
        <v>9</v>
      </c>
    </row>
    <row r="18" spans="1:257" s="3" customFormat="1" ht="20.25" customHeight="1" x14ac:dyDescent="0.35">
      <c r="A18" s="7" t="s">
        <v>222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2" t="s">
        <v>233</v>
      </c>
    </row>
    <row r="23" spans="1:257" s="3" customFormat="1" ht="20.25" customHeight="1" x14ac:dyDescent="0.35">
      <c r="A23" s="2" t="s">
        <v>221</v>
      </c>
    </row>
    <row r="24" spans="1:257" s="3" customFormat="1" ht="20.25" customHeight="1" x14ac:dyDescent="0.45">
      <c r="A24" s="8" t="s">
        <v>12</v>
      </c>
    </row>
    <row r="25" spans="1:257" s="3" customFormat="1" ht="20.25" customHeight="1" x14ac:dyDescent="0.35">
      <c r="A25" s="9" t="s">
        <v>232</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54296875" style="11" customWidth="1"/>
    <col min="2" max="2" width="30.5429687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218</v>
      </c>
      <c r="B10" s="38" t="s">
        <v>45</v>
      </c>
    </row>
    <row r="11" spans="1:2" ht="20.25" customHeight="1" x14ac:dyDescent="0.25">
      <c r="A11" s="37" t="s">
        <v>219</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4"/>
  <sheetViews>
    <sheetView showGridLines="0" zoomScaleNormal="100" workbookViewId="0"/>
  </sheetViews>
  <sheetFormatPr defaultColWidth="9.1796875" defaultRowHeight="15.5" x14ac:dyDescent="0.35"/>
  <cols>
    <col min="1" max="1" width="10" style="2" customWidth="1"/>
    <col min="2" max="2" width="150.5429687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x14ac:dyDescent="0.35">
      <c r="A11" s="39" t="s">
        <v>32</v>
      </c>
      <c r="B11" s="41" t="s">
        <v>252</v>
      </c>
    </row>
    <row r="12" spans="1:2" ht="20.25" customHeight="1" x14ac:dyDescent="0.35">
      <c r="A12" s="39" t="s">
        <v>33</v>
      </c>
      <c r="B12" s="42" t="s">
        <v>62</v>
      </c>
    </row>
    <row r="13" spans="1:2" x14ac:dyDescent="0.35">
      <c r="A13" s="39" t="s">
        <v>49</v>
      </c>
      <c r="B13" s="42" t="s">
        <v>63</v>
      </c>
    </row>
    <row r="14" spans="1:2" x14ac:dyDescent="0.35">
      <c r="A14" s="39" t="s">
        <v>226</v>
      </c>
      <c r="B14" s="148" t="s">
        <v>243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9"/>
  <sheetViews>
    <sheetView showGridLines="0" zoomScaleNormal="100" workbookViewId="0"/>
  </sheetViews>
  <sheetFormatPr defaultColWidth="9.1796875" defaultRowHeight="15.5" x14ac:dyDescent="0.35"/>
  <cols>
    <col min="1" max="1" width="150.54296875" style="2" customWidth="1"/>
    <col min="2" max="16384" width="9.1796875" style="2"/>
  </cols>
  <sheetData>
    <row r="1" spans="1:3" ht="45" customHeight="1" x14ac:dyDescent="0.35">
      <c r="A1" s="1" t="s">
        <v>26</v>
      </c>
    </row>
    <row r="2" spans="1:3" ht="36" customHeight="1" x14ac:dyDescent="0.55000000000000004">
      <c r="A2" s="6" t="s">
        <v>64</v>
      </c>
    </row>
    <row r="3" spans="1:3" ht="42" customHeight="1" x14ac:dyDescent="0.45">
      <c r="A3" s="166" t="s">
        <v>245</v>
      </c>
    </row>
    <row r="4" spans="1:3" s="3" customFormat="1" ht="62" x14ac:dyDescent="0.35">
      <c r="A4" s="164" t="s">
        <v>249</v>
      </c>
      <c r="C4" s="163"/>
    </row>
    <row r="5" spans="1:3" ht="36" customHeight="1" x14ac:dyDescent="0.45">
      <c r="A5" s="165" t="s">
        <v>250</v>
      </c>
    </row>
    <row r="6" spans="1:3" ht="46.5" x14ac:dyDescent="0.35">
      <c r="A6" s="183" t="s">
        <v>253</v>
      </c>
    </row>
    <row r="7" spans="1:3" x14ac:dyDescent="0.35">
      <c r="A7" s="17"/>
    </row>
    <row r="8" spans="1:3" ht="30" customHeight="1" x14ac:dyDescent="0.35">
      <c r="A8" s="18"/>
    </row>
    <row r="9" spans="1:3" ht="30" customHeight="1" x14ac:dyDescent="0.35">
      <c r="A9"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453125" style="2" customWidth="1"/>
    <col min="5" max="5" width="13.1796875" style="2" customWidth="1"/>
    <col min="6" max="6" width="10.453125" style="2" customWidth="1"/>
    <col min="7" max="7" width="10" style="2" customWidth="1"/>
    <col min="8" max="8" width="10.81640625" style="2" customWidth="1"/>
    <col min="9" max="9" width="11.453125" style="2" customWidth="1"/>
    <col min="10" max="10" width="9.1796875" style="2" customWidth="1"/>
    <col min="11" max="11" width="10.54296875" style="2" customWidth="1"/>
    <col min="12" max="12" width="10.1796875" style="2" customWidth="1"/>
    <col min="13" max="13" width="13.54296875" style="2" customWidth="1"/>
    <col min="14" max="14" width="17" style="2" bestFit="1" customWidth="1"/>
    <col min="15" max="15" width="15.54296875" style="2" bestFit="1" customWidth="1"/>
    <col min="16" max="17" width="14.453125" style="2" bestFit="1" customWidth="1"/>
    <col min="18" max="18" width="12" style="2" bestFit="1" customWidth="1"/>
    <col min="19" max="19" width="11.81640625" style="2" bestFit="1" customWidth="1"/>
    <col min="20" max="23" width="9" style="2"/>
    <col min="24" max="24" width="11.81640625" style="2" bestFit="1" customWidth="1"/>
    <col min="25" max="25" width="9" style="2"/>
    <col min="26" max="26" width="11.81640625" style="2" bestFit="1" customWidth="1"/>
    <col min="27" max="247" width="9" style="2"/>
    <col min="248" max="248" width="7.453125" style="2" customWidth="1"/>
    <col min="249" max="249" width="9.5429687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54296875" style="2" bestFit="1" customWidth="1"/>
    <col min="263" max="263" width="10.453125"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81640625" style="2" customWidth="1"/>
    <col min="270" max="270" width="17" style="2" bestFit="1" customWidth="1"/>
    <col min="271" max="271" width="15.54296875" style="2" bestFit="1" customWidth="1"/>
    <col min="272" max="273" width="14.453125" style="2" bestFit="1" customWidth="1"/>
    <col min="274" max="503" width="9" style="2"/>
    <col min="504" max="504" width="7.453125" style="2" customWidth="1"/>
    <col min="505" max="505" width="9.5429687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54296875" style="2" bestFit="1" customWidth="1"/>
    <col min="519" max="519" width="10.453125"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81640625" style="2" customWidth="1"/>
    <col min="526" max="526" width="17" style="2" bestFit="1" customWidth="1"/>
    <col min="527" max="527" width="15.54296875" style="2" bestFit="1" customWidth="1"/>
    <col min="528" max="529" width="14.453125" style="2" bestFit="1" customWidth="1"/>
    <col min="530" max="759" width="9" style="2"/>
    <col min="760" max="760" width="7.453125" style="2" customWidth="1"/>
    <col min="761" max="761" width="9.5429687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54296875" style="2" bestFit="1" customWidth="1"/>
    <col min="775" max="775" width="10.453125"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81640625" style="2" customWidth="1"/>
    <col min="782" max="782" width="17" style="2" bestFit="1" customWidth="1"/>
    <col min="783" max="783" width="15.54296875" style="2" bestFit="1" customWidth="1"/>
    <col min="784" max="785" width="14.453125" style="2" bestFit="1" customWidth="1"/>
    <col min="786" max="1015" width="9" style="2"/>
    <col min="1016" max="1016" width="7.453125" style="2" customWidth="1"/>
    <col min="1017" max="1017" width="9.5429687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54296875" style="2" bestFit="1" customWidth="1"/>
    <col min="1031" max="1031" width="10.453125"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81640625" style="2" customWidth="1"/>
    <col min="1038" max="1038" width="17" style="2" bestFit="1" customWidth="1"/>
    <col min="1039" max="1039" width="15.54296875" style="2" bestFit="1" customWidth="1"/>
    <col min="1040" max="1041" width="14.453125" style="2" bestFit="1" customWidth="1"/>
    <col min="1042" max="1271" width="9" style="2"/>
    <col min="1272" max="1272" width="7.453125" style="2" customWidth="1"/>
    <col min="1273" max="1273" width="9.5429687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54296875" style="2" bestFit="1" customWidth="1"/>
    <col min="1287" max="1287" width="10.453125"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81640625" style="2" customWidth="1"/>
    <col min="1294" max="1294" width="17" style="2" bestFit="1" customWidth="1"/>
    <col min="1295" max="1295" width="15.54296875" style="2" bestFit="1" customWidth="1"/>
    <col min="1296" max="1297" width="14.453125" style="2" bestFit="1" customWidth="1"/>
    <col min="1298" max="1527" width="9" style="2"/>
    <col min="1528" max="1528" width="7.453125" style="2" customWidth="1"/>
    <col min="1529" max="1529" width="9.5429687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54296875" style="2" bestFit="1" customWidth="1"/>
    <col min="1543" max="1543" width="10.453125"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81640625" style="2" customWidth="1"/>
    <col min="1550" max="1550" width="17" style="2" bestFit="1" customWidth="1"/>
    <col min="1551" max="1551" width="15.54296875" style="2" bestFit="1" customWidth="1"/>
    <col min="1552" max="1553" width="14.453125" style="2" bestFit="1" customWidth="1"/>
    <col min="1554" max="1783" width="9" style="2"/>
    <col min="1784" max="1784" width="7.453125" style="2" customWidth="1"/>
    <col min="1785" max="1785" width="9.5429687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54296875" style="2" bestFit="1" customWidth="1"/>
    <col min="1799" max="1799" width="10.453125"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81640625" style="2" customWidth="1"/>
    <col min="1806" max="1806" width="17" style="2" bestFit="1" customWidth="1"/>
    <col min="1807" max="1807" width="15.54296875" style="2" bestFit="1" customWidth="1"/>
    <col min="1808" max="1809" width="14.453125" style="2" bestFit="1" customWidth="1"/>
    <col min="1810" max="2039" width="9" style="2"/>
    <col min="2040" max="2040" width="7.453125" style="2" customWidth="1"/>
    <col min="2041" max="2041" width="9.5429687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54296875" style="2" bestFit="1" customWidth="1"/>
    <col min="2055" max="2055" width="10.453125"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81640625" style="2" customWidth="1"/>
    <col min="2062" max="2062" width="17" style="2" bestFit="1" customWidth="1"/>
    <col min="2063" max="2063" width="15.54296875" style="2" bestFit="1" customWidth="1"/>
    <col min="2064" max="2065" width="14.453125" style="2" bestFit="1" customWidth="1"/>
    <col min="2066" max="2295" width="9" style="2"/>
    <col min="2296" max="2296" width="7.453125" style="2" customWidth="1"/>
    <col min="2297" max="2297" width="9.5429687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54296875" style="2" bestFit="1" customWidth="1"/>
    <col min="2311" max="2311" width="10.453125"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81640625" style="2" customWidth="1"/>
    <col min="2318" max="2318" width="17" style="2" bestFit="1" customWidth="1"/>
    <col min="2319" max="2319" width="15.54296875" style="2" bestFit="1" customWidth="1"/>
    <col min="2320" max="2321" width="14.453125" style="2" bestFit="1" customWidth="1"/>
    <col min="2322" max="2551" width="9" style="2"/>
    <col min="2552" max="2552" width="7.453125" style="2" customWidth="1"/>
    <col min="2553" max="2553" width="9.5429687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54296875" style="2" bestFit="1" customWidth="1"/>
    <col min="2567" max="2567" width="10.453125"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81640625" style="2" customWidth="1"/>
    <col min="2574" max="2574" width="17" style="2" bestFit="1" customWidth="1"/>
    <col min="2575" max="2575" width="15.54296875" style="2" bestFit="1" customWidth="1"/>
    <col min="2576" max="2577" width="14.453125" style="2" bestFit="1" customWidth="1"/>
    <col min="2578" max="2807" width="9" style="2"/>
    <col min="2808" max="2808" width="7.453125" style="2" customWidth="1"/>
    <col min="2809" max="2809" width="9.5429687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54296875" style="2" bestFit="1" customWidth="1"/>
    <col min="2823" max="2823" width="10.453125"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81640625" style="2" customWidth="1"/>
    <col min="2830" max="2830" width="17" style="2" bestFit="1" customWidth="1"/>
    <col min="2831" max="2831" width="15.54296875" style="2" bestFit="1" customWidth="1"/>
    <col min="2832" max="2833" width="14.453125" style="2" bestFit="1" customWidth="1"/>
    <col min="2834" max="3063" width="9" style="2"/>
    <col min="3064" max="3064" width="7.453125" style="2" customWidth="1"/>
    <col min="3065" max="3065" width="9.5429687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54296875" style="2" bestFit="1" customWidth="1"/>
    <col min="3079" max="3079" width="10.453125"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81640625" style="2" customWidth="1"/>
    <col min="3086" max="3086" width="17" style="2" bestFit="1" customWidth="1"/>
    <col min="3087" max="3087" width="15.54296875" style="2" bestFit="1" customWidth="1"/>
    <col min="3088" max="3089" width="14.453125" style="2" bestFit="1" customWidth="1"/>
    <col min="3090" max="3319" width="9" style="2"/>
    <col min="3320" max="3320" width="7.453125" style="2" customWidth="1"/>
    <col min="3321" max="3321" width="9.5429687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54296875" style="2" bestFit="1" customWidth="1"/>
    <col min="3335" max="3335" width="10.453125"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81640625" style="2" customWidth="1"/>
    <col min="3342" max="3342" width="17" style="2" bestFit="1" customWidth="1"/>
    <col min="3343" max="3343" width="15.54296875" style="2" bestFit="1" customWidth="1"/>
    <col min="3344" max="3345" width="14.453125" style="2" bestFit="1" customWidth="1"/>
    <col min="3346" max="3575" width="9" style="2"/>
    <col min="3576" max="3576" width="7.453125" style="2" customWidth="1"/>
    <col min="3577" max="3577" width="9.5429687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54296875" style="2" bestFit="1" customWidth="1"/>
    <col min="3591" max="3591" width="10.453125"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81640625" style="2" customWidth="1"/>
    <col min="3598" max="3598" width="17" style="2" bestFit="1" customWidth="1"/>
    <col min="3599" max="3599" width="15.54296875" style="2" bestFit="1" customWidth="1"/>
    <col min="3600" max="3601" width="14.453125" style="2" bestFit="1" customWidth="1"/>
    <col min="3602" max="3831" width="9" style="2"/>
    <col min="3832" max="3832" width="7.453125" style="2" customWidth="1"/>
    <col min="3833" max="3833" width="9.5429687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54296875" style="2" bestFit="1" customWidth="1"/>
    <col min="3847" max="3847" width="10.453125"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81640625" style="2" customWidth="1"/>
    <col min="3854" max="3854" width="17" style="2" bestFit="1" customWidth="1"/>
    <col min="3855" max="3855" width="15.54296875" style="2" bestFit="1" customWidth="1"/>
    <col min="3856" max="3857" width="14.453125" style="2" bestFit="1" customWidth="1"/>
    <col min="3858" max="4087" width="9" style="2"/>
    <col min="4088" max="4088" width="7.453125" style="2" customWidth="1"/>
    <col min="4089" max="4089" width="9.5429687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54296875" style="2" bestFit="1" customWidth="1"/>
    <col min="4103" max="4103" width="10.453125"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81640625" style="2" customWidth="1"/>
    <col min="4110" max="4110" width="17" style="2" bestFit="1" customWidth="1"/>
    <col min="4111" max="4111" width="15.54296875" style="2" bestFit="1" customWidth="1"/>
    <col min="4112" max="4113" width="14.453125" style="2" bestFit="1" customWidth="1"/>
    <col min="4114" max="4343" width="9" style="2"/>
    <col min="4344" max="4344" width="7.453125" style="2" customWidth="1"/>
    <col min="4345" max="4345" width="9.5429687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54296875" style="2" bestFit="1" customWidth="1"/>
    <col min="4359" max="4359" width="10.453125"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81640625" style="2" customWidth="1"/>
    <col min="4366" max="4366" width="17" style="2" bestFit="1" customWidth="1"/>
    <col min="4367" max="4367" width="15.54296875" style="2" bestFit="1" customWidth="1"/>
    <col min="4368" max="4369" width="14.453125" style="2" bestFit="1" customWidth="1"/>
    <col min="4370" max="4599" width="9" style="2"/>
    <col min="4600" max="4600" width="7.453125" style="2" customWidth="1"/>
    <col min="4601" max="4601" width="9.5429687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54296875" style="2" bestFit="1" customWidth="1"/>
    <col min="4615" max="4615" width="10.453125"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81640625" style="2" customWidth="1"/>
    <col min="4622" max="4622" width="17" style="2" bestFit="1" customWidth="1"/>
    <col min="4623" max="4623" width="15.54296875" style="2" bestFit="1" customWidth="1"/>
    <col min="4624" max="4625" width="14.453125" style="2" bestFit="1" customWidth="1"/>
    <col min="4626" max="4855" width="9" style="2"/>
    <col min="4856" max="4856" width="7.453125" style="2" customWidth="1"/>
    <col min="4857" max="4857" width="9.5429687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54296875" style="2" bestFit="1" customWidth="1"/>
    <col min="4871" max="4871" width="10.453125"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81640625" style="2" customWidth="1"/>
    <col min="4878" max="4878" width="17" style="2" bestFit="1" customWidth="1"/>
    <col min="4879" max="4879" width="15.54296875" style="2" bestFit="1" customWidth="1"/>
    <col min="4880" max="4881" width="14.453125" style="2" bestFit="1" customWidth="1"/>
    <col min="4882" max="5111" width="9" style="2"/>
    <col min="5112" max="5112" width="7.453125" style="2" customWidth="1"/>
    <col min="5113" max="5113" width="9.5429687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54296875" style="2" bestFit="1" customWidth="1"/>
    <col min="5127" max="5127" width="10.453125"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81640625" style="2" customWidth="1"/>
    <col min="5134" max="5134" width="17" style="2" bestFit="1" customWidth="1"/>
    <col min="5135" max="5135" width="15.54296875" style="2" bestFit="1" customWidth="1"/>
    <col min="5136" max="5137" width="14.453125" style="2" bestFit="1" customWidth="1"/>
    <col min="5138" max="5367" width="9" style="2"/>
    <col min="5368" max="5368" width="7.453125" style="2" customWidth="1"/>
    <col min="5369" max="5369" width="9.5429687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54296875" style="2" bestFit="1" customWidth="1"/>
    <col min="5383" max="5383" width="10.453125"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81640625" style="2" customWidth="1"/>
    <col min="5390" max="5390" width="17" style="2" bestFit="1" customWidth="1"/>
    <col min="5391" max="5391" width="15.54296875" style="2" bestFit="1" customWidth="1"/>
    <col min="5392" max="5393" width="14.453125" style="2" bestFit="1" customWidth="1"/>
    <col min="5394" max="5623" width="9" style="2"/>
    <col min="5624" max="5624" width="7.453125" style="2" customWidth="1"/>
    <col min="5625" max="5625" width="9.5429687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54296875" style="2" bestFit="1" customWidth="1"/>
    <col min="5639" max="5639" width="10.453125"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81640625" style="2" customWidth="1"/>
    <col min="5646" max="5646" width="17" style="2" bestFit="1" customWidth="1"/>
    <col min="5647" max="5647" width="15.54296875" style="2" bestFit="1" customWidth="1"/>
    <col min="5648" max="5649" width="14.453125" style="2" bestFit="1" customWidth="1"/>
    <col min="5650" max="5879" width="9" style="2"/>
    <col min="5880" max="5880" width="7.453125" style="2" customWidth="1"/>
    <col min="5881" max="5881" width="9.5429687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54296875" style="2" bestFit="1" customWidth="1"/>
    <col min="5895" max="5895" width="10.453125"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81640625" style="2" customWidth="1"/>
    <col min="5902" max="5902" width="17" style="2" bestFit="1" customWidth="1"/>
    <col min="5903" max="5903" width="15.54296875" style="2" bestFit="1" customWidth="1"/>
    <col min="5904" max="5905" width="14.453125" style="2" bestFit="1" customWidth="1"/>
    <col min="5906" max="6135" width="9" style="2"/>
    <col min="6136" max="6136" width="7.453125" style="2" customWidth="1"/>
    <col min="6137" max="6137" width="9.5429687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54296875" style="2" bestFit="1" customWidth="1"/>
    <col min="6151" max="6151" width="10.453125"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81640625" style="2" customWidth="1"/>
    <col min="6158" max="6158" width="17" style="2" bestFit="1" customWidth="1"/>
    <col min="6159" max="6159" width="15.54296875" style="2" bestFit="1" customWidth="1"/>
    <col min="6160" max="6161" width="14.453125" style="2" bestFit="1" customWidth="1"/>
    <col min="6162" max="6391" width="9" style="2"/>
    <col min="6392" max="6392" width="7.453125" style="2" customWidth="1"/>
    <col min="6393" max="6393" width="9.5429687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54296875" style="2" bestFit="1" customWidth="1"/>
    <col min="6407" max="6407" width="10.453125"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81640625" style="2" customWidth="1"/>
    <col min="6414" max="6414" width="17" style="2" bestFit="1" customWidth="1"/>
    <col min="6415" max="6415" width="15.54296875" style="2" bestFit="1" customWidth="1"/>
    <col min="6416" max="6417" width="14.453125" style="2" bestFit="1" customWidth="1"/>
    <col min="6418" max="6647" width="9" style="2"/>
    <col min="6648" max="6648" width="7.453125" style="2" customWidth="1"/>
    <col min="6649" max="6649" width="9.5429687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54296875" style="2" bestFit="1" customWidth="1"/>
    <col min="6663" max="6663" width="10.453125"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81640625" style="2" customWidth="1"/>
    <col min="6670" max="6670" width="17" style="2" bestFit="1" customWidth="1"/>
    <col min="6671" max="6671" width="15.54296875" style="2" bestFit="1" customWidth="1"/>
    <col min="6672" max="6673" width="14.453125" style="2" bestFit="1" customWidth="1"/>
    <col min="6674" max="6903" width="9" style="2"/>
    <col min="6904" max="6904" width="7.453125" style="2" customWidth="1"/>
    <col min="6905" max="6905" width="9.5429687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54296875" style="2" bestFit="1" customWidth="1"/>
    <col min="6919" max="6919" width="10.453125"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81640625" style="2" customWidth="1"/>
    <col min="6926" max="6926" width="17" style="2" bestFit="1" customWidth="1"/>
    <col min="6927" max="6927" width="15.54296875" style="2" bestFit="1" customWidth="1"/>
    <col min="6928" max="6929" width="14.453125" style="2" bestFit="1" customWidth="1"/>
    <col min="6930" max="7159" width="9" style="2"/>
    <col min="7160" max="7160" width="7.453125" style="2" customWidth="1"/>
    <col min="7161" max="7161" width="9.5429687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54296875" style="2" bestFit="1" customWidth="1"/>
    <col min="7175" max="7175" width="10.453125"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81640625" style="2" customWidth="1"/>
    <col min="7182" max="7182" width="17" style="2" bestFit="1" customWidth="1"/>
    <col min="7183" max="7183" width="15.54296875" style="2" bestFit="1" customWidth="1"/>
    <col min="7184" max="7185" width="14.453125" style="2" bestFit="1" customWidth="1"/>
    <col min="7186" max="7415" width="9" style="2"/>
    <col min="7416" max="7416" width="7.453125" style="2" customWidth="1"/>
    <col min="7417" max="7417" width="9.5429687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54296875" style="2" bestFit="1" customWidth="1"/>
    <col min="7431" max="7431" width="10.453125"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81640625" style="2" customWidth="1"/>
    <col min="7438" max="7438" width="17" style="2" bestFit="1" customWidth="1"/>
    <col min="7439" max="7439" width="15.54296875" style="2" bestFit="1" customWidth="1"/>
    <col min="7440" max="7441" width="14.453125" style="2" bestFit="1" customWidth="1"/>
    <col min="7442" max="7671" width="9" style="2"/>
    <col min="7672" max="7672" width="7.453125" style="2" customWidth="1"/>
    <col min="7673" max="7673" width="9.5429687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54296875" style="2" bestFit="1" customWidth="1"/>
    <col min="7687" max="7687" width="10.453125"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81640625" style="2" customWidth="1"/>
    <col min="7694" max="7694" width="17" style="2" bestFit="1" customWidth="1"/>
    <col min="7695" max="7695" width="15.54296875" style="2" bestFit="1" customWidth="1"/>
    <col min="7696" max="7697" width="14.453125" style="2" bestFit="1" customWidth="1"/>
    <col min="7698" max="7927" width="9" style="2"/>
    <col min="7928" max="7928" width="7.453125" style="2" customWidth="1"/>
    <col min="7929" max="7929" width="9.5429687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54296875" style="2" bestFit="1" customWidth="1"/>
    <col min="7943" max="7943" width="10.453125"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81640625" style="2" customWidth="1"/>
    <col min="7950" max="7950" width="17" style="2" bestFit="1" customWidth="1"/>
    <col min="7951" max="7951" width="15.54296875" style="2" bestFit="1" customWidth="1"/>
    <col min="7952" max="7953" width="14.453125" style="2" bestFit="1" customWidth="1"/>
    <col min="7954" max="8183" width="9" style="2"/>
    <col min="8184" max="8184" width="7.453125" style="2" customWidth="1"/>
    <col min="8185" max="8185" width="9.5429687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54296875" style="2" bestFit="1" customWidth="1"/>
    <col min="8199" max="8199" width="10.453125"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81640625" style="2" customWidth="1"/>
    <col min="8206" max="8206" width="17" style="2" bestFit="1" customWidth="1"/>
    <col min="8207" max="8207" width="15.54296875" style="2" bestFit="1" customWidth="1"/>
    <col min="8208" max="8209" width="14.453125" style="2" bestFit="1" customWidth="1"/>
    <col min="8210" max="8439" width="9" style="2"/>
    <col min="8440" max="8440" width="7.453125" style="2" customWidth="1"/>
    <col min="8441" max="8441" width="9.5429687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54296875" style="2" bestFit="1" customWidth="1"/>
    <col min="8455" max="8455" width="10.453125"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81640625" style="2" customWidth="1"/>
    <col min="8462" max="8462" width="17" style="2" bestFit="1" customWidth="1"/>
    <col min="8463" max="8463" width="15.54296875" style="2" bestFit="1" customWidth="1"/>
    <col min="8464" max="8465" width="14.453125" style="2" bestFit="1" customWidth="1"/>
    <col min="8466" max="8695" width="9" style="2"/>
    <col min="8696" max="8696" width="7.453125" style="2" customWidth="1"/>
    <col min="8697" max="8697" width="9.5429687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54296875" style="2" bestFit="1" customWidth="1"/>
    <col min="8711" max="8711" width="10.453125"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81640625" style="2" customWidth="1"/>
    <col min="8718" max="8718" width="17" style="2" bestFit="1" customWidth="1"/>
    <col min="8719" max="8719" width="15.54296875" style="2" bestFit="1" customWidth="1"/>
    <col min="8720" max="8721" width="14.453125" style="2" bestFit="1" customWidth="1"/>
    <col min="8722" max="8951" width="9" style="2"/>
    <col min="8952" max="8952" width="7.453125" style="2" customWidth="1"/>
    <col min="8953" max="8953" width="9.5429687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54296875" style="2" bestFit="1" customWidth="1"/>
    <col min="8967" max="8967" width="10.453125"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81640625" style="2" customWidth="1"/>
    <col min="8974" max="8974" width="17" style="2" bestFit="1" customWidth="1"/>
    <col min="8975" max="8975" width="15.54296875" style="2" bestFit="1" customWidth="1"/>
    <col min="8976" max="8977" width="14.453125" style="2" bestFit="1" customWidth="1"/>
    <col min="8978" max="9207" width="9" style="2"/>
    <col min="9208" max="9208" width="7.453125" style="2" customWidth="1"/>
    <col min="9209" max="9209" width="9.5429687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54296875" style="2" bestFit="1" customWidth="1"/>
    <col min="9223" max="9223" width="10.453125"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81640625" style="2" customWidth="1"/>
    <col min="9230" max="9230" width="17" style="2" bestFit="1" customWidth="1"/>
    <col min="9231" max="9231" width="15.54296875" style="2" bestFit="1" customWidth="1"/>
    <col min="9232" max="9233" width="14.453125" style="2" bestFit="1" customWidth="1"/>
    <col min="9234" max="9463" width="9" style="2"/>
    <col min="9464" max="9464" width="7.453125" style="2" customWidth="1"/>
    <col min="9465" max="9465" width="9.5429687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54296875" style="2" bestFit="1" customWidth="1"/>
    <col min="9479" max="9479" width="10.453125"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81640625" style="2" customWidth="1"/>
    <col min="9486" max="9486" width="17" style="2" bestFit="1" customWidth="1"/>
    <col min="9487" max="9487" width="15.54296875" style="2" bestFit="1" customWidth="1"/>
    <col min="9488" max="9489" width="14.453125" style="2" bestFit="1" customWidth="1"/>
    <col min="9490" max="9719" width="9" style="2"/>
    <col min="9720" max="9720" width="7.453125" style="2" customWidth="1"/>
    <col min="9721" max="9721" width="9.5429687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54296875" style="2" bestFit="1" customWidth="1"/>
    <col min="9735" max="9735" width="10.453125"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81640625" style="2" customWidth="1"/>
    <col min="9742" max="9742" width="17" style="2" bestFit="1" customWidth="1"/>
    <col min="9743" max="9743" width="15.54296875" style="2" bestFit="1" customWidth="1"/>
    <col min="9744" max="9745" width="14.453125" style="2" bestFit="1" customWidth="1"/>
    <col min="9746" max="9975" width="9" style="2"/>
    <col min="9976" max="9976" width="7.453125" style="2" customWidth="1"/>
    <col min="9977" max="9977" width="9.5429687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54296875" style="2" bestFit="1" customWidth="1"/>
    <col min="9991" max="9991" width="10.453125"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81640625" style="2" customWidth="1"/>
    <col min="9998" max="9998" width="17" style="2" bestFit="1" customWidth="1"/>
    <col min="9999" max="9999" width="15.54296875" style="2" bestFit="1" customWidth="1"/>
    <col min="10000" max="10001" width="14.453125" style="2" bestFit="1" customWidth="1"/>
    <col min="10002" max="10231" width="9" style="2"/>
    <col min="10232" max="10232" width="7.453125" style="2" customWidth="1"/>
    <col min="10233" max="10233" width="9.5429687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54296875" style="2" bestFit="1" customWidth="1"/>
    <col min="10247" max="10247" width="10.453125"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81640625" style="2" customWidth="1"/>
    <col min="10254" max="10254" width="17" style="2" bestFit="1" customWidth="1"/>
    <col min="10255" max="10255" width="15.54296875" style="2" bestFit="1" customWidth="1"/>
    <col min="10256" max="10257" width="14.453125" style="2" bestFit="1" customWidth="1"/>
    <col min="10258" max="10487" width="9" style="2"/>
    <col min="10488" max="10488" width="7.453125" style="2" customWidth="1"/>
    <col min="10489" max="10489" width="9.5429687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54296875" style="2" bestFit="1" customWidth="1"/>
    <col min="10503" max="10503" width="10.453125"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81640625" style="2" customWidth="1"/>
    <col min="10510" max="10510" width="17" style="2" bestFit="1" customWidth="1"/>
    <col min="10511" max="10511" width="15.54296875" style="2" bestFit="1" customWidth="1"/>
    <col min="10512" max="10513" width="14.453125" style="2" bestFit="1" customWidth="1"/>
    <col min="10514" max="10743" width="9" style="2"/>
    <col min="10744" max="10744" width="7.453125" style="2" customWidth="1"/>
    <col min="10745" max="10745" width="9.5429687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54296875" style="2" bestFit="1" customWidth="1"/>
    <col min="10759" max="10759" width="10.453125"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81640625" style="2" customWidth="1"/>
    <col min="10766" max="10766" width="17" style="2" bestFit="1" customWidth="1"/>
    <col min="10767" max="10767" width="15.54296875" style="2" bestFit="1" customWidth="1"/>
    <col min="10768" max="10769" width="14.453125" style="2" bestFit="1" customWidth="1"/>
    <col min="10770" max="10999" width="9" style="2"/>
    <col min="11000" max="11000" width="7.453125" style="2" customWidth="1"/>
    <col min="11001" max="11001" width="9.5429687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54296875" style="2" bestFit="1" customWidth="1"/>
    <col min="11015" max="11015" width="10.453125"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81640625" style="2" customWidth="1"/>
    <col min="11022" max="11022" width="17" style="2" bestFit="1" customWidth="1"/>
    <col min="11023" max="11023" width="15.54296875" style="2" bestFit="1" customWidth="1"/>
    <col min="11024" max="11025" width="14.453125" style="2" bestFit="1" customWidth="1"/>
    <col min="11026" max="11255" width="9" style="2"/>
    <col min="11256" max="11256" width="7.453125" style="2" customWidth="1"/>
    <col min="11257" max="11257" width="9.5429687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54296875" style="2" bestFit="1" customWidth="1"/>
    <col min="11271" max="11271" width="10.453125"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81640625" style="2" customWidth="1"/>
    <col min="11278" max="11278" width="17" style="2" bestFit="1" customWidth="1"/>
    <col min="11279" max="11279" width="15.54296875" style="2" bestFit="1" customWidth="1"/>
    <col min="11280" max="11281" width="14.453125" style="2" bestFit="1" customWidth="1"/>
    <col min="11282" max="11511" width="9" style="2"/>
    <col min="11512" max="11512" width="7.453125" style="2" customWidth="1"/>
    <col min="11513" max="11513" width="9.5429687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54296875" style="2" bestFit="1" customWidth="1"/>
    <col min="11527" max="11527" width="10.453125"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81640625" style="2" customWidth="1"/>
    <col min="11534" max="11534" width="17" style="2" bestFit="1" customWidth="1"/>
    <col min="11535" max="11535" width="15.54296875" style="2" bestFit="1" customWidth="1"/>
    <col min="11536" max="11537" width="14.453125" style="2" bestFit="1" customWidth="1"/>
    <col min="11538" max="11767" width="9" style="2"/>
    <col min="11768" max="11768" width="7.453125" style="2" customWidth="1"/>
    <col min="11769" max="11769" width="9.5429687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54296875" style="2" bestFit="1" customWidth="1"/>
    <col min="11783" max="11783" width="10.453125"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81640625" style="2" customWidth="1"/>
    <col min="11790" max="11790" width="17" style="2" bestFit="1" customWidth="1"/>
    <col min="11791" max="11791" width="15.54296875" style="2" bestFit="1" customWidth="1"/>
    <col min="11792" max="11793" width="14.453125" style="2" bestFit="1" customWidth="1"/>
    <col min="11794" max="12023" width="9" style="2"/>
    <col min="12024" max="12024" width="7.453125" style="2" customWidth="1"/>
    <col min="12025" max="12025" width="9.5429687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54296875" style="2" bestFit="1" customWidth="1"/>
    <col min="12039" max="12039" width="10.453125"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81640625" style="2" customWidth="1"/>
    <col min="12046" max="12046" width="17" style="2" bestFit="1" customWidth="1"/>
    <col min="12047" max="12047" width="15.54296875" style="2" bestFit="1" customWidth="1"/>
    <col min="12048" max="12049" width="14.453125" style="2" bestFit="1" customWidth="1"/>
    <col min="12050" max="12279" width="9" style="2"/>
    <col min="12280" max="12280" width="7.453125" style="2" customWidth="1"/>
    <col min="12281" max="12281" width="9.5429687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54296875" style="2" bestFit="1" customWidth="1"/>
    <col min="12295" max="12295" width="10.453125"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81640625" style="2" customWidth="1"/>
    <col min="12302" max="12302" width="17" style="2" bestFit="1" customWidth="1"/>
    <col min="12303" max="12303" width="15.54296875" style="2" bestFit="1" customWidth="1"/>
    <col min="12304" max="12305" width="14.453125" style="2" bestFit="1" customWidth="1"/>
    <col min="12306" max="12535" width="9" style="2"/>
    <col min="12536" max="12536" width="7.453125" style="2" customWidth="1"/>
    <col min="12537" max="12537" width="9.5429687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54296875" style="2" bestFit="1" customWidth="1"/>
    <col min="12551" max="12551" width="10.453125"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81640625" style="2" customWidth="1"/>
    <col min="12558" max="12558" width="17" style="2" bestFit="1" customWidth="1"/>
    <col min="12559" max="12559" width="15.54296875" style="2" bestFit="1" customWidth="1"/>
    <col min="12560" max="12561" width="14.453125" style="2" bestFit="1" customWidth="1"/>
    <col min="12562" max="12791" width="9" style="2"/>
    <col min="12792" max="12792" width="7.453125" style="2" customWidth="1"/>
    <col min="12793" max="12793" width="9.5429687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54296875" style="2" bestFit="1" customWidth="1"/>
    <col min="12807" max="12807" width="10.453125"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81640625" style="2" customWidth="1"/>
    <col min="12814" max="12814" width="17" style="2" bestFit="1" customWidth="1"/>
    <col min="12815" max="12815" width="15.54296875" style="2" bestFit="1" customWidth="1"/>
    <col min="12816" max="12817" width="14.453125" style="2" bestFit="1" customWidth="1"/>
    <col min="12818" max="13047" width="9" style="2"/>
    <col min="13048" max="13048" width="7.453125" style="2" customWidth="1"/>
    <col min="13049" max="13049" width="9.5429687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54296875" style="2" bestFit="1" customWidth="1"/>
    <col min="13063" max="13063" width="10.453125"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81640625" style="2" customWidth="1"/>
    <col min="13070" max="13070" width="17" style="2" bestFit="1" customWidth="1"/>
    <col min="13071" max="13071" width="15.54296875" style="2" bestFit="1" customWidth="1"/>
    <col min="13072" max="13073" width="14.453125" style="2" bestFit="1" customWidth="1"/>
    <col min="13074" max="13303" width="9" style="2"/>
    <col min="13304" max="13304" width="7.453125" style="2" customWidth="1"/>
    <col min="13305" max="13305" width="9.5429687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54296875" style="2" bestFit="1" customWidth="1"/>
    <col min="13319" max="13319" width="10.453125"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81640625" style="2" customWidth="1"/>
    <col min="13326" max="13326" width="17" style="2" bestFit="1" customWidth="1"/>
    <col min="13327" max="13327" width="15.54296875" style="2" bestFit="1" customWidth="1"/>
    <col min="13328" max="13329" width="14.453125" style="2" bestFit="1" customWidth="1"/>
    <col min="13330" max="13559" width="9" style="2"/>
    <col min="13560" max="13560" width="7.453125" style="2" customWidth="1"/>
    <col min="13561" max="13561" width="9.5429687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54296875" style="2" bestFit="1" customWidth="1"/>
    <col min="13575" max="13575" width="10.453125"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81640625" style="2" customWidth="1"/>
    <col min="13582" max="13582" width="17" style="2" bestFit="1" customWidth="1"/>
    <col min="13583" max="13583" width="15.54296875" style="2" bestFit="1" customWidth="1"/>
    <col min="13584" max="13585" width="14.453125" style="2" bestFit="1" customWidth="1"/>
    <col min="13586" max="13815" width="9" style="2"/>
    <col min="13816" max="13816" width="7.453125" style="2" customWidth="1"/>
    <col min="13817" max="13817" width="9.5429687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54296875" style="2" bestFit="1" customWidth="1"/>
    <col min="13831" max="13831" width="10.453125"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81640625" style="2" customWidth="1"/>
    <col min="13838" max="13838" width="17" style="2" bestFit="1" customWidth="1"/>
    <col min="13839" max="13839" width="15.54296875" style="2" bestFit="1" customWidth="1"/>
    <col min="13840" max="13841" width="14.453125" style="2" bestFit="1" customWidth="1"/>
    <col min="13842" max="14071" width="9" style="2"/>
    <col min="14072" max="14072" width="7.453125" style="2" customWidth="1"/>
    <col min="14073" max="14073" width="9.5429687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54296875" style="2" bestFit="1" customWidth="1"/>
    <col min="14087" max="14087" width="10.453125"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81640625" style="2" customWidth="1"/>
    <col min="14094" max="14094" width="17" style="2" bestFit="1" customWidth="1"/>
    <col min="14095" max="14095" width="15.54296875" style="2" bestFit="1" customWidth="1"/>
    <col min="14096" max="14097" width="14.453125" style="2" bestFit="1" customWidth="1"/>
    <col min="14098" max="14327" width="9" style="2"/>
    <col min="14328" max="14328" width="7.453125" style="2" customWidth="1"/>
    <col min="14329" max="14329" width="9.5429687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54296875" style="2" bestFit="1" customWidth="1"/>
    <col min="14343" max="14343" width="10.453125"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81640625" style="2" customWidth="1"/>
    <col min="14350" max="14350" width="17" style="2" bestFit="1" customWidth="1"/>
    <col min="14351" max="14351" width="15.54296875" style="2" bestFit="1" customWidth="1"/>
    <col min="14352" max="14353" width="14.453125" style="2" bestFit="1" customWidth="1"/>
    <col min="14354" max="14583" width="9" style="2"/>
    <col min="14584" max="14584" width="7.453125" style="2" customWidth="1"/>
    <col min="14585" max="14585" width="9.5429687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54296875" style="2" bestFit="1" customWidth="1"/>
    <col min="14599" max="14599" width="10.453125"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81640625" style="2" customWidth="1"/>
    <col min="14606" max="14606" width="17" style="2" bestFit="1" customWidth="1"/>
    <col min="14607" max="14607" width="15.54296875" style="2" bestFit="1" customWidth="1"/>
    <col min="14608" max="14609" width="14.453125" style="2" bestFit="1" customWidth="1"/>
    <col min="14610" max="14839" width="9" style="2"/>
    <col min="14840" max="14840" width="7.453125" style="2" customWidth="1"/>
    <col min="14841" max="14841" width="9.5429687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54296875" style="2" bestFit="1" customWidth="1"/>
    <col min="14855" max="14855" width="10.453125"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81640625" style="2" customWidth="1"/>
    <col min="14862" max="14862" width="17" style="2" bestFit="1" customWidth="1"/>
    <col min="14863" max="14863" width="15.54296875" style="2" bestFit="1" customWidth="1"/>
    <col min="14864" max="14865" width="14.453125" style="2" bestFit="1" customWidth="1"/>
    <col min="14866" max="15095" width="9" style="2"/>
    <col min="15096" max="15096" width="7.453125" style="2" customWidth="1"/>
    <col min="15097" max="15097" width="9.5429687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54296875" style="2" bestFit="1" customWidth="1"/>
    <col min="15111" max="15111" width="10.453125"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81640625" style="2" customWidth="1"/>
    <col min="15118" max="15118" width="17" style="2" bestFit="1" customWidth="1"/>
    <col min="15119" max="15119" width="15.54296875" style="2" bestFit="1" customWidth="1"/>
    <col min="15120" max="15121" width="14.453125" style="2" bestFit="1" customWidth="1"/>
    <col min="15122" max="15351" width="9" style="2"/>
    <col min="15352" max="15352" width="7.453125" style="2" customWidth="1"/>
    <col min="15353" max="15353" width="9.5429687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54296875" style="2" bestFit="1" customWidth="1"/>
    <col min="15367" max="15367" width="10.453125"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81640625" style="2" customWidth="1"/>
    <col min="15374" max="15374" width="17" style="2" bestFit="1" customWidth="1"/>
    <col min="15375" max="15375" width="15.54296875" style="2" bestFit="1" customWidth="1"/>
    <col min="15376" max="15377" width="14.453125" style="2" bestFit="1" customWidth="1"/>
    <col min="15378" max="15607" width="9" style="2"/>
    <col min="15608" max="15608" width="7.453125" style="2" customWidth="1"/>
    <col min="15609" max="15609" width="9.5429687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54296875" style="2" bestFit="1" customWidth="1"/>
    <col min="15623" max="15623" width="10.453125"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81640625" style="2" customWidth="1"/>
    <col min="15630" max="15630" width="17" style="2" bestFit="1" customWidth="1"/>
    <col min="15631" max="15631" width="15.54296875" style="2" bestFit="1" customWidth="1"/>
    <col min="15632" max="15633" width="14.453125" style="2" bestFit="1" customWidth="1"/>
    <col min="15634" max="15863" width="9" style="2"/>
    <col min="15864" max="15864" width="7.453125" style="2" customWidth="1"/>
    <col min="15865" max="15865" width="9.5429687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54296875" style="2" bestFit="1" customWidth="1"/>
    <col min="15879" max="15879" width="10.453125"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81640625" style="2" customWidth="1"/>
    <col min="15886" max="15886" width="17" style="2" bestFit="1" customWidth="1"/>
    <col min="15887" max="15887" width="15.54296875" style="2" bestFit="1" customWidth="1"/>
    <col min="15888" max="15889" width="14.453125" style="2" bestFit="1" customWidth="1"/>
    <col min="15890" max="16119" width="9" style="2"/>
    <col min="16120" max="16120" width="7.453125" style="2" customWidth="1"/>
    <col min="16121" max="16121" width="9.5429687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54296875" style="2" bestFit="1" customWidth="1"/>
    <col min="16135" max="16135" width="10.453125"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81640625" style="2" customWidth="1"/>
    <col min="16142" max="16142" width="17" style="2" bestFit="1" customWidth="1"/>
    <col min="16143" max="16143" width="15.54296875" style="2" bestFit="1" customWidth="1"/>
    <col min="16144" max="16145" width="14.453125" style="2" bestFit="1" customWidth="1"/>
    <col min="16146" max="16384" width="9" style="2"/>
  </cols>
  <sheetData>
    <row r="1" spans="1:33" ht="45" customHeight="1" x14ac:dyDescent="0.35">
      <c r="A1" s="14" t="s">
        <v>53</v>
      </c>
      <c r="H1" s="140"/>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179</v>
      </c>
    </row>
    <row r="6" spans="1:33" s="23" customFormat="1" ht="61.5" customHeight="1" x14ac:dyDescent="0.35">
      <c r="A6" s="97" t="s">
        <v>180</v>
      </c>
      <c r="B6" s="98" t="s">
        <v>240</v>
      </c>
      <c r="C6" s="146" t="s">
        <v>254</v>
      </c>
      <c r="D6" s="99" t="s">
        <v>205</v>
      </c>
      <c r="E6" s="147" t="s">
        <v>236</v>
      </c>
      <c r="F6" s="147" t="s">
        <v>237</v>
      </c>
      <c r="G6" s="147" t="s">
        <v>238</v>
      </c>
      <c r="H6" s="147" t="s">
        <v>239</v>
      </c>
      <c r="I6" s="147" t="s">
        <v>242</v>
      </c>
      <c r="J6" s="147" t="s">
        <v>244</v>
      </c>
      <c r="K6" s="147" t="s">
        <v>246</v>
      </c>
      <c r="L6" s="147" t="s">
        <v>248</v>
      </c>
      <c r="M6" s="147" t="s">
        <v>247</v>
      </c>
      <c r="N6" s="100" t="s">
        <v>206</v>
      </c>
    </row>
    <row r="7" spans="1:33" s="24" customFormat="1" x14ac:dyDescent="0.35">
      <c r="A7" s="101" t="s">
        <v>207</v>
      </c>
      <c r="B7" s="102">
        <f ca="1">INDIRECT(Calculation!F7,FALSE)</f>
        <v>505.91999999999996</v>
      </c>
      <c r="C7" s="103">
        <f ca="1">INDIRECT(Calculation!G7,FALSE)</f>
        <v>106.50999999999999</v>
      </c>
      <c r="D7" s="104">
        <f ca="1">IF(((C7-B7)/B7)*100&gt;100,"(+)  ",IF(((C7-B7)/B7)*100&lt;-100,"(-)  ",IF(ROUND((((C7-B7)/B7)*100),1)=0,"-  ",((C7-B7)/B7)*100)))</f>
        <v>-78.94726438962681</v>
      </c>
      <c r="E7" s="102">
        <f ca="1">INDIRECT(Calculation!I43,FALSE)</f>
        <v>93.23</v>
      </c>
      <c r="F7" s="103">
        <f ca="1">INDIRECT(Calculation!J43,FALSE)</f>
        <v>120.04</v>
      </c>
      <c r="G7" s="103">
        <f ca="1">INDIRECT(Calculation!K43,FALSE)</f>
        <v>144.38</v>
      </c>
      <c r="H7" s="103">
        <f ca="1">INDIRECT(Calculation!L43,FALSE)</f>
        <v>148.27000000000001</v>
      </c>
      <c r="I7" s="103">
        <f ca="1">INDIRECT(Calculation!M43,FALSE)</f>
        <v>20.27</v>
      </c>
      <c r="J7" s="103">
        <f ca="1">INDIRECT(Calculation!N43,FALSE)</f>
        <v>18.77</v>
      </c>
      <c r="K7" s="103">
        <f ca="1">INDIRECT(Calculation!O43,FALSE)</f>
        <v>29.98</v>
      </c>
      <c r="L7" s="103">
        <f ca="1">INDIRECT(Calculation!P43,FALSE)</f>
        <v>37.49</v>
      </c>
      <c r="M7" s="103">
        <f ca="1">INDIRECT(Calculation!Q43,FALSE)</f>
        <v>31.76</v>
      </c>
      <c r="N7" s="104">
        <f ca="1">IF(((M7-I7)/I7)*100&gt;100,"(+)  ",IF(((M7-I7)/I7)*100&lt;-100,"(-)  ",IF(ROUND((((M7-I7)/I7)*100),1)=0,"-  ",((M7-I7)/I7)*100)))</f>
        <v>56.684755796743971</v>
      </c>
      <c r="O7" s="25"/>
      <c r="P7" s="25"/>
      <c r="Q7" s="25"/>
      <c r="R7" s="25"/>
      <c r="S7" s="25"/>
      <c r="T7" s="25"/>
      <c r="U7" s="25"/>
      <c r="V7" s="25"/>
      <c r="W7" s="25"/>
      <c r="X7" s="25"/>
      <c r="Y7" s="25"/>
      <c r="Z7" s="25"/>
      <c r="AA7" s="25"/>
      <c r="AB7" s="25"/>
      <c r="AC7" s="25"/>
      <c r="AD7" s="25"/>
      <c r="AE7" s="25"/>
      <c r="AF7" s="25"/>
      <c r="AG7" s="25"/>
    </row>
    <row r="8" spans="1:33" s="24" customFormat="1" x14ac:dyDescent="0.35">
      <c r="A8" s="84" t="s">
        <v>208</v>
      </c>
      <c r="B8" s="105">
        <f ca="1">INDIRECT(Calculation!F8,FALSE)</f>
        <v>81.38</v>
      </c>
      <c r="C8" s="106">
        <f ca="1">INDIRECT(Calculation!G8,FALSE)</f>
        <v>105.70000000000002</v>
      </c>
      <c r="D8" s="107">
        <f ca="1">IF(((C8-B8)/B8)*100&gt;100,"(+)  ",IF(((C8-B8)/B8)*100&lt;-100,"(-)  ",IF(ROUND((((C8-B8)/B8)*100),1)=0,"-  ",((C8-B8)/B8)*100)))</f>
        <v>29.884492504300841</v>
      </c>
      <c r="E8" s="105">
        <f ca="1">INDIRECT(Calculation!I44,FALSE)</f>
        <v>26.88</v>
      </c>
      <c r="F8" s="106">
        <f ca="1">INDIRECT(Calculation!J44,FALSE)</f>
        <v>15.28</v>
      </c>
      <c r="G8" s="106">
        <f ca="1">INDIRECT(Calculation!K44,FALSE)</f>
        <v>19.8</v>
      </c>
      <c r="H8" s="106">
        <f ca="1">INDIRECT(Calculation!L44,FALSE)</f>
        <v>19.420000000000002</v>
      </c>
      <c r="I8" s="106">
        <f ca="1">INDIRECT(Calculation!M44,FALSE)</f>
        <v>19.46</v>
      </c>
      <c r="J8" s="106">
        <f ca="1">INDIRECT(Calculation!N44,FALSE)</f>
        <v>18.77</v>
      </c>
      <c r="K8" s="106">
        <f ca="1">INDIRECT(Calculation!O44,FALSE)</f>
        <v>29.98</v>
      </c>
      <c r="L8" s="106">
        <f ca="1">INDIRECT(Calculation!P44,FALSE)</f>
        <v>37.49</v>
      </c>
      <c r="M8" s="106">
        <f ca="1">INDIRECT(Calculation!Q44,FALSE)</f>
        <v>31.76</v>
      </c>
      <c r="N8" s="107">
        <f t="shared" ref="N8:N32" ca="1" si="0">IF(((M8-I8)/I8)*100&gt;100,"(+)  ",IF(((M8-I8)/I8)*100&lt;-100,"(-)  ",IF(ROUND((((M8-I8)/I8)*100),1)=0,"-  ",((M8-I8)/I8)*100)))</f>
        <v>63.206577595066804</v>
      </c>
      <c r="O8" s="141"/>
      <c r="P8" s="25"/>
      <c r="Q8" s="25"/>
      <c r="R8" s="25"/>
      <c r="S8" s="25"/>
      <c r="T8" s="25"/>
      <c r="U8" s="25"/>
      <c r="V8" s="25"/>
      <c r="W8" s="25"/>
      <c r="X8" s="25"/>
      <c r="Y8" s="25"/>
      <c r="Z8" s="25"/>
      <c r="AA8" s="25"/>
      <c r="AB8" s="25"/>
      <c r="AC8" s="25"/>
      <c r="AD8" s="25"/>
      <c r="AE8" s="25"/>
      <c r="AF8" s="25"/>
      <c r="AG8" s="25"/>
    </row>
    <row r="9" spans="1:33" s="24" customFormat="1" x14ac:dyDescent="0.35">
      <c r="A9" s="84" t="s">
        <v>203</v>
      </c>
      <c r="B9" s="109">
        <f ca="1">INDIRECT(Calculation!F9,FALSE)</f>
        <v>424.54999999999995</v>
      </c>
      <c r="C9" s="110">
        <f ca="1">INDIRECT(Calculation!G9,FALSE)</f>
        <v>0.81</v>
      </c>
      <c r="D9" s="107">
        <f ca="1">IF(((C9-B9)/B9)*100&gt;100,"(+)  ",IF(((C9-B9)/B9)*100&lt;-100,"(-)  ",IF(ROUND((((C9-B9)/B9)*100),1)=0,"-  ",((C9-B9)/B9)*100)))</f>
        <v>-99.809209751501598</v>
      </c>
      <c r="E9" s="105">
        <f ca="1">INDIRECT(Calculation!I45,FALSE)</f>
        <v>66.36</v>
      </c>
      <c r="F9" s="106">
        <f ca="1">INDIRECT(Calculation!J45,FALSE)</f>
        <v>104.76</v>
      </c>
      <c r="G9" s="106">
        <f ca="1">INDIRECT(Calculation!K45,FALSE)</f>
        <v>124.58</v>
      </c>
      <c r="H9" s="106">
        <f ca="1">INDIRECT(Calculation!L45,FALSE)</f>
        <v>128.85</v>
      </c>
      <c r="I9" s="106">
        <f ca="1">INDIRECT(Calculation!M45,FALSE)</f>
        <v>0.81</v>
      </c>
      <c r="J9" s="106">
        <f ca="1">INDIRECT(Calculation!N45,FALSE)</f>
        <v>0</v>
      </c>
      <c r="K9" s="106">
        <f ca="1">INDIRECT(Calculation!O45,FALSE)</f>
        <v>0</v>
      </c>
      <c r="L9" s="106">
        <f ca="1">INDIRECT(Calculation!P45,FALSE)</f>
        <v>0</v>
      </c>
      <c r="M9" s="106">
        <f ca="1">INDIRECT(Calculation!Q45,FALSE)</f>
        <v>0</v>
      </c>
      <c r="N9" s="107">
        <f ca="1">IF(((M9-I9)/I9)*100&gt;100,"(+)  ",IF(((M9-I9)/I9)*100&lt;-100,"(-)  ",IF(ROUND((((M9-I9)/I9)*100),1)=0,"-  ",((M9-I9)/I9)*100)))</f>
        <v>-100</v>
      </c>
      <c r="O9" s="25"/>
      <c r="P9" s="25"/>
      <c r="Q9" s="25"/>
      <c r="R9" s="25"/>
      <c r="S9" s="25"/>
      <c r="T9" s="25"/>
      <c r="U9" s="25"/>
      <c r="V9" s="25"/>
      <c r="W9" s="25"/>
      <c r="X9" s="25"/>
      <c r="Y9" s="25"/>
      <c r="Z9" s="25"/>
      <c r="AA9" s="25"/>
      <c r="AB9" s="25"/>
      <c r="AC9" s="25"/>
      <c r="AD9" s="25"/>
      <c r="AE9" s="25"/>
      <c r="AF9" s="25"/>
      <c r="AG9" s="25"/>
    </row>
    <row r="10" spans="1:33" s="24" customFormat="1" x14ac:dyDescent="0.35">
      <c r="A10" s="84" t="s">
        <v>204</v>
      </c>
      <c r="B10" s="109" t="str">
        <f ca="1">INDIRECT(Calculation!F10,FALSE)</f>
        <v>[x]</v>
      </c>
      <c r="C10" s="110" t="str">
        <f ca="1">INDIRECT(Calculation!G10,FALSE)</f>
        <v>[x]</v>
      </c>
      <c r="D10" s="111" t="s">
        <v>209</v>
      </c>
      <c r="E10" s="109" t="str">
        <f ca="1">INDIRECT(Calculation!I46,FALSE)</f>
        <v>[x]</v>
      </c>
      <c r="F10" s="110" t="str">
        <f ca="1">INDIRECT(Calculation!J46,FALSE)</f>
        <v>[x]</v>
      </c>
      <c r="G10" s="110" t="str">
        <f ca="1">INDIRECT(Calculation!K46,FALSE)</f>
        <v>[x]</v>
      </c>
      <c r="H10" s="110" t="str">
        <f ca="1">INDIRECT(Calculation!L46,FALSE)</f>
        <v>[x]</v>
      </c>
      <c r="I10" s="110" t="str">
        <f ca="1">INDIRECT(Calculation!M46,FALSE)</f>
        <v>[x]</v>
      </c>
      <c r="J10" s="110" t="str">
        <f ca="1">INDIRECT(Calculation!N46,FALSE)</f>
        <v>[x]</v>
      </c>
      <c r="K10" s="110" t="str">
        <f ca="1">INDIRECT(Calculation!O46,FALSE)</f>
        <v>[x]</v>
      </c>
      <c r="L10" s="110" t="str">
        <f ca="1">INDIRECT(Calculation!P46,FALSE)</f>
        <v>[x]</v>
      </c>
      <c r="M10" s="110" t="str">
        <f ca="1">INDIRECT(Calculation!Q46,FALSE)</f>
        <v>[x]</v>
      </c>
      <c r="N10" s="111" t="s">
        <v>209</v>
      </c>
      <c r="O10" s="25"/>
      <c r="P10" s="25"/>
      <c r="Q10" s="137"/>
      <c r="R10" s="25"/>
      <c r="S10" s="25"/>
      <c r="T10" s="25"/>
      <c r="U10" s="25"/>
      <c r="V10" s="25"/>
      <c r="W10" s="25"/>
      <c r="X10" s="25"/>
      <c r="Y10" s="25"/>
      <c r="Z10" s="25"/>
      <c r="AA10" s="25"/>
      <c r="AB10" s="25"/>
      <c r="AC10" s="25"/>
      <c r="AD10" s="25"/>
      <c r="AE10" s="25"/>
      <c r="AF10" s="25"/>
      <c r="AG10" s="25"/>
    </row>
    <row r="11" spans="1:33" s="24" customFormat="1" x14ac:dyDescent="0.35">
      <c r="A11" s="84" t="s">
        <v>210</v>
      </c>
      <c r="B11" s="105">
        <f ca="1">INDIRECT(Calculation!F11,FALSE)</f>
        <v>3482.64</v>
      </c>
      <c r="C11" s="106">
        <f ca="1">INDIRECT(Calculation!G11,FALSE)</f>
        <v>1760.6699999999998</v>
      </c>
      <c r="D11" s="107">
        <f ca="1">IF(((C11-B11)/B11)*100&gt;100,"(+)  ",IF(((C11-B11)/B11)*100&lt;-100,"(-)  ",IF(ROUND((((C11-B11)/B11)*100),1)=0,"-  ",((C11-B11)/B11)*100)))</f>
        <v>-49.444387016745921</v>
      </c>
      <c r="E11" s="105">
        <f ca="1">INDIRECT(Calculation!I47,FALSE)</f>
        <v>1268.3800000000001</v>
      </c>
      <c r="F11" s="106">
        <f ca="1">INDIRECT(Calculation!J47,FALSE)</f>
        <v>696.26</v>
      </c>
      <c r="G11" s="106">
        <f ca="1">INDIRECT(Calculation!K47,FALSE)</f>
        <v>565.15</v>
      </c>
      <c r="H11" s="106">
        <f ca="1">INDIRECT(Calculation!L47,FALSE)</f>
        <v>952.85</v>
      </c>
      <c r="I11" s="106">
        <f ca="1">INDIRECT(Calculation!M47,FALSE)</f>
        <v>417.43</v>
      </c>
      <c r="J11" s="106">
        <f ca="1">INDIRECT(Calculation!N47,FALSE)</f>
        <v>398.37</v>
      </c>
      <c r="K11" s="106">
        <f ca="1">INDIRECT(Calculation!O47,FALSE)</f>
        <v>640.88</v>
      </c>
      <c r="L11" s="106">
        <f ca="1">INDIRECT(Calculation!P47,FALSE)</f>
        <v>303.99</v>
      </c>
      <c r="M11" s="108">
        <f ca="1">INDIRECT(Calculation!Q47,FALSE)</f>
        <v>428.9</v>
      </c>
      <c r="N11" s="107">
        <f ca="1">IF(((M11-I11)/I11)*100&gt;100,"(+)  ",IF(((M11-I11)/I11)*100&lt;-100,"(-)  ",IF(ROUND((((M11-I11)/I11)*100),1)=0,"-  ",((M11-I11)/I11)*100)))</f>
        <v>2.747766092518499</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211</v>
      </c>
      <c r="B12" s="105">
        <f ca="1">INDIRECT(Calculation!F12,FALSE)</f>
        <v>730.63</v>
      </c>
      <c r="C12" s="106">
        <f ca="1">INDIRECT(Calculation!G12,FALSE)</f>
        <v>1081.44</v>
      </c>
      <c r="D12" s="107">
        <f ca="1">IF(((C12-B12)/B12)*100&gt;100,"(+)  ",IF(((C12-B12)/B12)*100&lt;-100,"(-)  ",IF(ROUND((((C12-B12)/B12)*100),1)=0,"-  ",((C12-B12)/B12)*100)))</f>
        <v>48.014727016410504</v>
      </c>
      <c r="E12" s="105">
        <f ca="1">INDIRECT(Calculation!I48,FALSE)</f>
        <v>207.88</v>
      </c>
      <c r="F12" s="106">
        <f ca="1">INDIRECT(Calculation!J48,FALSE)</f>
        <v>184.26</v>
      </c>
      <c r="G12" s="106">
        <f ca="1">INDIRECT(Calculation!K48,FALSE)</f>
        <v>136.21</v>
      </c>
      <c r="H12" s="106">
        <f ca="1">INDIRECT(Calculation!L48,FALSE)</f>
        <v>202.28</v>
      </c>
      <c r="I12" s="106">
        <f ca="1">INDIRECT(Calculation!M48,FALSE)</f>
        <v>222.8</v>
      </c>
      <c r="J12" s="106">
        <f ca="1">INDIRECT(Calculation!N48,FALSE)</f>
        <v>215.69</v>
      </c>
      <c r="K12" s="106">
        <f ca="1">INDIRECT(Calculation!O48,FALSE)</f>
        <v>411.87</v>
      </c>
      <c r="L12" s="106">
        <f ca="1">INDIRECT(Calculation!P48,FALSE)</f>
        <v>231.08</v>
      </c>
      <c r="M12" s="108">
        <f ca="1">INDIRECT(Calculation!Q48,FALSE)</f>
        <v>118.73</v>
      </c>
      <c r="N12" s="107">
        <f t="shared" ca="1" si="0"/>
        <v>-46.710053859964098</v>
      </c>
      <c r="O12" s="25"/>
      <c r="P12" s="137"/>
      <c r="Q12" s="137"/>
      <c r="R12" s="25"/>
      <c r="S12" s="27"/>
      <c r="T12" s="27"/>
      <c r="U12" s="27"/>
      <c r="V12" s="27"/>
      <c r="W12" s="25"/>
      <c r="X12" s="25"/>
      <c r="Y12" s="25"/>
      <c r="Z12" s="25"/>
      <c r="AA12" s="25"/>
      <c r="AB12" s="25"/>
      <c r="AC12" s="25"/>
      <c r="AD12" s="25"/>
      <c r="AE12" s="25"/>
      <c r="AF12" s="25"/>
      <c r="AG12" s="25"/>
    </row>
    <row r="13" spans="1:33" s="24" customFormat="1" x14ac:dyDescent="0.35">
      <c r="A13" s="113" t="s">
        <v>212</v>
      </c>
      <c r="B13" s="105">
        <f ca="1">INDIRECT(Calculation!F13,FALSE)</f>
        <v>1209.03</v>
      </c>
      <c r="C13" s="106">
        <f ca="1">INDIRECT(Calculation!G13,FALSE)</f>
        <v>1351.4199999999998</v>
      </c>
      <c r="D13" s="107">
        <f ca="1">IF(((C13-B13)/B13)*100&gt;100,"",IF(((C13-B13)/B13)*100&lt;-100,"(-)  ",IF(ROUND((((C13-B13)/B13)*100),1)=0,"-  ",((C13-B13)/B13)*100)))</f>
        <v>11.777209829367335</v>
      </c>
      <c r="E13" s="105">
        <f ca="1">INDIRECT(Calculation!I49,FALSE)</f>
        <v>184.47</v>
      </c>
      <c r="F13" s="106">
        <f ca="1">INDIRECT(Calculation!J49,FALSE)</f>
        <v>313.77</v>
      </c>
      <c r="G13" s="106">
        <f ca="1">INDIRECT(Calculation!K49,FALSE)</f>
        <v>415.85</v>
      </c>
      <c r="H13" s="106">
        <f ca="1">INDIRECT(Calculation!L49,FALSE)</f>
        <v>294.94</v>
      </c>
      <c r="I13" s="106">
        <f ca="1">INDIRECT(Calculation!M49,FALSE)</f>
        <v>759.06</v>
      </c>
      <c r="J13" s="106">
        <f ca="1">INDIRECT(Calculation!N49,FALSE)</f>
        <v>296.75</v>
      </c>
      <c r="K13" s="106">
        <f ca="1">INDIRECT(Calculation!O49,FALSE)</f>
        <v>141.51</v>
      </c>
      <c r="L13" s="106">
        <f ca="1">INDIRECT(Calculation!P49,FALSE)</f>
        <v>154.1</v>
      </c>
      <c r="M13" s="108">
        <f ca="1">INDIRECT(Calculation!Q49,FALSE)</f>
        <v>-40.659999999999997</v>
      </c>
      <c r="N13" s="107" t="str">
        <f ca="1">IF(((M13-I13)/I13)*100&gt;100,"(+)  ",IF(((M13-I13)/I13)*100&lt;-100," ",IF(ROUND((((M13-I13)/I13)*100),1)=0,"-  ",((M13-I13)/I13)*100)))</f>
        <v xml:space="preserve"> </v>
      </c>
      <c r="O13" s="25"/>
      <c r="P13" s="137"/>
      <c r="Q13" s="25"/>
      <c r="R13" s="25"/>
      <c r="S13" s="25"/>
      <c r="T13" s="25"/>
      <c r="U13" s="25"/>
      <c r="V13" s="25"/>
      <c r="W13" s="25"/>
      <c r="X13" s="25"/>
      <c r="Y13" s="25"/>
      <c r="Z13" s="25"/>
      <c r="AA13" s="25"/>
      <c r="AB13" s="25"/>
      <c r="AC13" s="25"/>
      <c r="AD13" s="25"/>
      <c r="AE13" s="25"/>
      <c r="AF13" s="25"/>
      <c r="AG13" s="25"/>
    </row>
    <row r="14" spans="1:33" s="24" customFormat="1" x14ac:dyDescent="0.35">
      <c r="A14" s="114" t="s">
        <v>162</v>
      </c>
      <c r="B14" s="102">
        <f ca="1">INDIRECT(Calculation!F14,FALSE)</f>
        <v>4466.9799999999996</v>
      </c>
      <c r="C14" s="103">
        <f ca="1">INDIRECT(Calculation!G14,FALSE)</f>
        <v>2137.15</v>
      </c>
      <c r="D14" s="104">
        <f ca="1">IF(((C14-B14)/B14)*100&gt;100,"(+)  ",IF(((C14-B14)/B14)*100&lt;-100,"(-)  ",IF(ROUND((((C14-B14)/B14)*100),1)=0,"-  ",((C14-B14)/B14)*100)))</f>
        <v>-52.156714379737537</v>
      </c>
      <c r="E14" s="102">
        <f ca="1">INDIRECT(Calculation!I50,FALSE)</f>
        <v>1338.21</v>
      </c>
      <c r="F14" s="103">
        <f ca="1">INDIRECT(Calculation!J50,FALSE)</f>
        <v>945.81</v>
      </c>
      <c r="G14" s="115">
        <f ca="1">INDIRECT(Calculation!K50,FALSE)</f>
        <v>989.17</v>
      </c>
      <c r="H14" s="103">
        <f ca="1">INDIRECT(Calculation!L50,FALSE)</f>
        <v>1193.79</v>
      </c>
      <c r="I14" s="103">
        <f ca="1">INDIRECT(Calculation!M50,FALSE)</f>
        <v>973.96</v>
      </c>
      <c r="J14" s="103">
        <f ca="1">INDIRECT(Calculation!N50,FALSE)</f>
        <v>498.19</v>
      </c>
      <c r="K14" s="103">
        <f ca="1">INDIRECT(Calculation!O50,FALSE)</f>
        <v>400.5</v>
      </c>
      <c r="L14" s="103">
        <f ca="1">INDIRECT(Calculation!P50,FALSE)</f>
        <v>264.5</v>
      </c>
      <c r="M14" s="115">
        <f ca="1">INDIRECT(Calculation!Q50,FALSE)</f>
        <v>301.27</v>
      </c>
      <c r="N14" s="104">
        <f t="shared" ca="1" si="0"/>
        <v>-69.067518173230937</v>
      </c>
      <c r="O14" s="25"/>
      <c r="P14" s="182"/>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5">
        <f ca="1">INDIRECT(Calculation!F15,FALSE)</f>
        <v>-3.9000000000000004</v>
      </c>
      <c r="C15" s="106">
        <f ca="1">INDIRECT(Calculation!G15,FALSE)</f>
        <v>-1.5900000000000003</v>
      </c>
      <c r="D15" s="111" t="s">
        <v>209</v>
      </c>
      <c r="E15" s="105">
        <f ca="1">INDIRECT(Calculation!I51,FALSE)</f>
        <v>0</v>
      </c>
      <c r="F15" s="106">
        <f ca="1">INDIRECT(Calculation!J51,FALSE)</f>
        <v>-0.89</v>
      </c>
      <c r="G15" s="106">
        <f ca="1">INDIRECT(Calculation!K51,FALSE)</f>
        <v>1.6</v>
      </c>
      <c r="H15" s="106">
        <f ca="1">INDIRECT(Calculation!L51,FALSE)</f>
        <v>-4.6100000000000003</v>
      </c>
      <c r="I15" s="106">
        <f ca="1">INDIRECT(Calculation!M51,FALSE)</f>
        <v>-0.2</v>
      </c>
      <c r="J15" s="106">
        <f ca="1">INDIRECT(Calculation!N51,FALSE)</f>
        <v>-0.21</v>
      </c>
      <c r="K15" s="106">
        <f ca="1">INDIRECT(Calculation!O51,FALSE)</f>
        <v>2.09</v>
      </c>
      <c r="L15" s="106">
        <f ca="1">INDIRECT(Calculation!P51,FALSE)</f>
        <v>-3.27</v>
      </c>
      <c r="M15" s="116">
        <f ca="1">INDIRECT(Calculation!Q51,FALSE)</f>
        <v>0.27</v>
      </c>
      <c r="N15" s="111" t="s">
        <v>209</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7" t="s">
        <v>164</v>
      </c>
      <c r="B16" s="105">
        <f ca="1">INDIRECT(Calculation!F16,FALSE)</f>
        <v>4470.88</v>
      </c>
      <c r="C16" s="106">
        <f ca="1">INDIRECT(Calculation!G16,FALSE)</f>
        <v>2138.7399999999998</v>
      </c>
      <c r="D16" s="118">
        <f t="shared" ref="D16:D22" ca="1" si="1">IF(((C16-B16)/B16)*100&gt;100,"(+)  ",IF(((C16-B16)/B16)*100&lt;-100,"(-)  ",IF(ROUND((((C16-B16)/B16)*100),1)=0,"-  ",((C16-B16)/B16)*100)))</f>
        <v>-52.162885159073838</v>
      </c>
      <c r="E16" s="105">
        <f ca="1">INDIRECT(Calculation!I52,FALSE)</f>
        <v>1338.21</v>
      </c>
      <c r="F16" s="106">
        <f ca="1">INDIRECT(Calculation!J52,FALSE)</f>
        <v>946.69</v>
      </c>
      <c r="G16" s="106">
        <f ca="1">INDIRECT(Calculation!K52,FALSE)</f>
        <v>987.58</v>
      </c>
      <c r="H16" s="106">
        <f ca="1">INDIRECT(Calculation!L52,FALSE)</f>
        <v>1198.4000000000001</v>
      </c>
      <c r="I16" s="106">
        <f ca="1">INDIRECT(Calculation!M52,FALSE)</f>
        <v>974.16</v>
      </c>
      <c r="J16" s="106">
        <f ca="1">INDIRECT(Calculation!N52,FALSE)</f>
        <v>498.4</v>
      </c>
      <c r="K16" s="106">
        <f ca="1">INDIRECT(Calculation!O52,FALSE)</f>
        <v>398.41</v>
      </c>
      <c r="L16" s="106">
        <f ca="1">INDIRECT(Calculation!P52,FALSE)</f>
        <v>267.77</v>
      </c>
      <c r="M16" s="108">
        <f ca="1">INDIRECT(Calculation!Q52,FALSE)</f>
        <v>300.99</v>
      </c>
      <c r="N16" s="118">
        <f t="shared" ca="1" si="0"/>
        <v>-69.102611480660258</v>
      </c>
      <c r="O16" s="25"/>
      <c r="P16" s="137"/>
      <c r="Q16" s="137"/>
      <c r="R16" s="25"/>
      <c r="S16" s="25"/>
      <c r="T16" s="25"/>
      <c r="U16" s="25"/>
      <c r="V16" s="25"/>
      <c r="W16" s="25"/>
      <c r="X16" s="25"/>
      <c r="Y16" s="25"/>
      <c r="Z16" s="25"/>
      <c r="AA16" s="25"/>
      <c r="AB16" s="25"/>
      <c r="AC16" s="25"/>
      <c r="AD16" s="25"/>
      <c r="AE16" s="25"/>
      <c r="AF16" s="25"/>
      <c r="AG16" s="25"/>
    </row>
    <row r="17" spans="1:33" s="24" customFormat="1" x14ac:dyDescent="0.35">
      <c r="A17" s="114" t="s">
        <v>165</v>
      </c>
      <c r="B17" s="102">
        <f ca="1">INDIRECT(Calculation!F17,FALSE)</f>
        <v>3203.2099999999996</v>
      </c>
      <c r="C17" s="103">
        <f ca="1">INDIRECT(Calculation!G17,FALSE)</f>
        <v>1369.0400000000002</v>
      </c>
      <c r="D17" s="107">
        <f t="shared" ca="1" si="1"/>
        <v>-57.260373188145628</v>
      </c>
      <c r="E17" s="102">
        <f ca="1">INDIRECT(Calculation!I53,FALSE)</f>
        <v>937.25</v>
      </c>
      <c r="F17" s="103">
        <f ca="1">INDIRECT(Calculation!J53,FALSE)</f>
        <v>664.68</v>
      </c>
      <c r="G17" s="103">
        <f ca="1">INDIRECT(Calculation!K53,FALSE)</f>
        <v>726.55</v>
      </c>
      <c r="H17" s="103">
        <f ca="1">INDIRECT(Calculation!L53,FALSE)</f>
        <v>874.73</v>
      </c>
      <c r="I17" s="103">
        <f ca="1">INDIRECT(Calculation!M53,FALSE)</f>
        <v>755.6</v>
      </c>
      <c r="J17" s="103">
        <f ca="1">INDIRECT(Calculation!N53,FALSE)</f>
        <v>324.22000000000003</v>
      </c>
      <c r="K17" s="103">
        <f ca="1">INDIRECT(Calculation!O53,FALSE)</f>
        <v>223.99</v>
      </c>
      <c r="L17" s="103">
        <f ca="1">INDIRECT(Calculation!P53,FALSE)</f>
        <v>65.23</v>
      </c>
      <c r="M17" s="103">
        <f ca="1">INDIRECT(Calculation!Q53,FALSE)</f>
        <v>87.25</v>
      </c>
      <c r="N17" s="107">
        <f t="shared" ca="1" si="0"/>
        <v>-88.452885124404446</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166</v>
      </c>
      <c r="B18" s="105">
        <f ca="1">INDIRECT(Calculation!F18,FALSE)</f>
        <v>1457.03</v>
      </c>
      <c r="C18" s="106">
        <f ca="1">INDIRECT(Calculation!G18,FALSE)</f>
        <v>656.16000000000008</v>
      </c>
      <c r="D18" s="107">
        <f t="shared" ca="1" si="1"/>
        <v>-54.965923831355553</v>
      </c>
      <c r="E18" s="105">
        <f ca="1">INDIRECT(Calculation!I54,FALSE)</f>
        <v>465.74</v>
      </c>
      <c r="F18" s="106">
        <f ca="1">INDIRECT(Calculation!J54,FALSE)</f>
        <v>126.57</v>
      </c>
      <c r="G18" s="106">
        <f ca="1">INDIRECT(Calculation!K54,FALSE)</f>
        <v>337.38</v>
      </c>
      <c r="H18" s="106">
        <f ca="1">INDIRECT(Calculation!L54,FALSE)</f>
        <v>527.34</v>
      </c>
      <c r="I18" s="106">
        <f ca="1">INDIRECT(Calculation!M54,FALSE)</f>
        <v>427.85</v>
      </c>
      <c r="J18" s="106">
        <f ca="1">INDIRECT(Calculation!N54,FALSE)</f>
        <v>134.82</v>
      </c>
      <c r="K18" s="106">
        <f ca="1">INDIRECT(Calculation!O54,FALSE)</f>
        <v>93.41</v>
      </c>
      <c r="L18" s="106">
        <f ca="1">INDIRECT(Calculation!P54,FALSE)</f>
        <v>0.08</v>
      </c>
      <c r="M18" s="106">
        <f ca="1">INDIRECT(Calculation!Q54,FALSE)</f>
        <v>0.14000000000000001</v>
      </c>
      <c r="N18" s="107">
        <f t="shared" ca="1" si="0"/>
        <v>-99.967278251723741</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213</v>
      </c>
      <c r="B19" s="105">
        <f ca="1">INDIRECT(Calculation!F19,FALSE)</f>
        <v>0</v>
      </c>
      <c r="C19" s="106">
        <f ca="1">INDIRECT(Calculation!G19,FALSE)</f>
        <v>0</v>
      </c>
      <c r="D19" s="111" t="s">
        <v>209</v>
      </c>
      <c r="E19" s="105">
        <f ca="1">INDIRECT(Calculation!I55,FALSE)</f>
        <v>0</v>
      </c>
      <c r="F19" s="106">
        <f ca="1">INDIRECT(Calculation!J55,FALSE)</f>
        <v>0</v>
      </c>
      <c r="G19" s="106">
        <f ca="1">INDIRECT(Calculation!K55,FALSE)</f>
        <v>0</v>
      </c>
      <c r="H19" s="106">
        <f ca="1">INDIRECT(Calculation!L55,FALSE)</f>
        <v>0</v>
      </c>
      <c r="I19" s="106">
        <f ca="1">INDIRECT(Calculation!M55,FALSE)</f>
        <v>0</v>
      </c>
      <c r="J19" s="106">
        <f ca="1">INDIRECT(Calculation!N55,FALSE)</f>
        <v>0</v>
      </c>
      <c r="K19" s="106">
        <f ca="1">INDIRECT(Calculation!O55,FALSE)</f>
        <v>0</v>
      </c>
      <c r="L19" s="106">
        <f ca="1">INDIRECT(Calculation!P55,FALSE)</f>
        <v>0</v>
      </c>
      <c r="M19" s="106">
        <f ca="1">INDIRECT(Calculation!Q55,FALSE)</f>
        <v>0</v>
      </c>
      <c r="N19" s="111" t="s">
        <v>209</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167</v>
      </c>
      <c r="B20" s="105">
        <f ca="1">INDIRECT(Calculation!F20,FALSE)</f>
        <v>796.42000000000007</v>
      </c>
      <c r="C20" s="106">
        <f ca="1">INDIRECT(Calculation!G20,FALSE)</f>
        <v>136.05000000000001</v>
      </c>
      <c r="D20" s="107">
        <f t="shared" ca="1" si="1"/>
        <v>-82.917304939604747</v>
      </c>
      <c r="E20" s="105">
        <f ca="1">INDIRECT(Calculation!I56,FALSE)</f>
        <v>237.23</v>
      </c>
      <c r="F20" s="106">
        <f ca="1">INDIRECT(Calculation!J56,FALSE)</f>
        <v>274.48</v>
      </c>
      <c r="G20" s="106">
        <f ca="1">INDIRECT(Calculation!K56,FALSE)</f>
        <v>151.86000000000001</v>
      </c>
      <c r="H20" s="106">
        <f ca="1">INDIRECT(Calculation!L56,FALSE)</f>
        <v>132.85</v>
      </c>
      <c r="I20" s="106">
        <f ca="1">INDIRECT(Calculation!M56,FALSE)</f>
        <v>134.83000000000001</v>
      </c>
      <c r="J20" s="106">
        <f ca="1">INDIRECT(Calculation!N56,FALSE)</f>
        <v>0.48</v>
      </c>
      <c r="K20" s="106">
        <f ca="1">INDIRECT(Calculation!O56,FALSE)</f>
        <v>0.4</v>
      </c>
      <c r="L20" s="106">
        <f ca="1">INDIRECT(Calculation!P56,FALSE)</f>
        <v>0.34</v>
      </c>
      <c r="M20" s="108">
        <f ca="1">INDIRECT(Calculation!Q56,FALSE)</f>
        <v>0.28999999999999998</v>
      </c>
      <c r="N20" s="107">
        <f t="shared" ca="1" si="0"/>
        <v>-99.784914336571987</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168</v>
      </c>
      <c r="B21" s="105">
        <f ca="1">INDIRECT(Calculation!F21,FALSE)</f>
        <v>795.70999999999992</v>
      </c>
      <c r="C21" s="106">
        <f ca="1">INDIRECT(Calculation!G21,FALSE)</f>
        <v>431.84000000000003</v>
      </c>
      <c r="D21" s="107">
        <f t="shared" ca="1" si="1"/>
        <v>-45.728971610260011</v>
      </c>
      <c r="E21" s="105">
        <f ca="1">INDIRECT(Calculation!I57,FALSE)</f>
        <v>197.08</v>
      </c>
      <c r="F21" s="106">
        <f ca="1">INDIRECT(Calculation!J57,FALSE)</f>
        <v>224.79</v>
      </c>
      <c r="G21" s="106">
        <f ca="1">INDIRECT(Calculation!K57,FALSE)</f>
        <v>198.2</v>
      </c>
      <c r="H21" s="106">
        <f ca="1">INDIRECT(Calculation!L57,FALSE)</f>
        <v>175.64</v>
      </c>
      <c r="I21" s="106">
        <f ca="1">INDIRECT(Calculation!M57,FALSE)</f>
        <v>155.62</v>
      </c>
      <c r="J21" s="106">
        <f ca="1">INDIRECT(Calculation!N57,FALSE)</f>
        <v>151.38</v>
      </c>
      <c r="K21" s="106">
        <f ca="1">INDIRECT(Calculation!O57,FALSE)</f>
        <v>93.42</v>
      </c>
      <c r="L21" s="106">
        <f ca="1">INDIRECT(Calculation!P57,FALSE)</f>
        <v>31.42</v>
      </c>
      <c r="M21" s="108">
        <f ca="1">INDIRECT(Calculation!Q57,FALSE)</f>
        <v>60.21</v>
      </c>
      <c r="N21" s="107">
        <f t="shared" ca="1" si="0"/>
        <v>-61.309600308443649</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169</v>
      </c>
      <c r="B22" s="109">
        <f ca="1">INDIRECT(Calculation!F22,FALSE)</f>
        <v>154.03</v>
      </c>
      <c r="C22" s="110">
        <f ca="1">INDIRECT(Calculation!G22,FALSE)</f>
        <v>145</v>
      </c>
      <c r="D22" s="107">
        <f t="shared" ca="1" si="1"/>
        <v>-5.8624943192884515</v>
      </c>
      <c r="E22" s="105">
        <f ca="1">INDIRECT(Calculation!I58,FALSE)</f>
        <v>37.200000000000003</v>
      </c>
      <c r="F22" s="106">
        <f ca="1">INDIRECT(Calculation!J58,FALSE)</f>
        <v>38.83</v>
      </c>
      <c r="G22" s="106">
        <f ca="1">INDIRECT(Calculation!K58,FALSE)</f>
        <v>39.1</v>
      </c>
      <c r="H22" s="106">
        <f ca="1">INDIRECT(Calculation!L58,FALSE)</f>
        <v>38.9</v>
      </c>
      <c r="I22" s="106">
        <f ca="1">INDIRECT(Calculation!M58,FALSE)</f>
        <v>37.299999999999997</v>
      </c>
      <c r="J22" s="106">
        <f ca="1">INDIRECT(Calculation!N58,FALSE)</f>
        <v>37.549999999999997</v>
      </c>
      <c r="K22" s="106">
        <f ca="1">INDIRECT(Calculation!O58,FALSE)</f>
        <v>36.75</v>
      </c>
      <c r="L22" s="106">
        <f ca="1">INDIRECT(Calculation!P58,FALSE)</f>
        <v>33.4</v>
      </c>
      <c r="M22" s="108">
        <f ca="1">INDIRECT(Calculation!Q58,FALSE)</f>
        <v>26.6</v>
      </c>
      <c r="N22" s="107">
        <f t="shared" ca="1" si="0"/>
        <v>-28.686327077747979</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19" t="s">
        <v>170</v>
      </c>
      <c r="B23" s="120" t="str">
        <f ca="1">INDIRECT(Calculation!F23,FALSE)</f>
        <v>[x]</v>
      </c>
      <c r="C23" s="121" t="str">
        <f ca="1">INDIRECT(Calculation!G23,FALSE)</f>
        <v>[x]</v>
      </c>
      <c r="D23" s="122" t="s">
        <v>209</v>
      </c>
      <c r="E23" s="120" t="str">
        <f ca="1">INDIRECT(Calculation!I59,FALSE)</f>
        <v>[x]</v>
      </c>
      <c r="F23" s="121" t="str">
        <f ca="1">INDIRECT(Calculation!J59,FALSE)</f>
        <v>[x]</v>
      </c>
      <c r="G23" s="121" t="str">
        <f ca="1">INDIRECT(Calculation!K59,FALSE)</f>
        <v>[x]</v>
      </c>
      <c r="H23" s="121" t="str">
        <f ca="1">INDIRECT(Calculation!L59,FALSE)</f>
        <v>[x]</v>
      </c>
      <c r="I23" s="121" t="str">
        <f ca="1">INDIRECT(Calculation!M59,FALSE)</f>
        <v>[x]</v>
      </c>
      <c r="J23" s="121" t="str">
        <f ca="1">INDIRECT(Calculation!N59,FALSE)</f>
        <v>[x]</v>
      </c>
      <c r="K23" s="121" t="str">
        <f ca="1">INDIRECT(Calculation!O59,FALSE)</f>
        <v>[x]</v>
      </c>
      <c r="L23" s="121" t="str">
        <f ca="1">INDIRECT(Calculation!P59,FALSE)</f>
        <v>[x]</v>
      </c>
      <c r="M23" s="123" t="str">
        <f ca="1">INDIRECT(Calculation!Q59,FALSE)</f>
        <v>[x]</v>
      </c>
      <c r="N23" s="122" t="s">
        <v>209</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4" t="s">
        <v>171</v>
      </c>
      <c r="B24" s="102">
        <f ca="1">INDIRECT(Calculation!F24,FALSE)</f>
        <v>1267.68</v>
      </c>
      <c r="C24" s="103">
        <f ca="1">INDIRECT(Calculation!G24,FALSE)</f>
        <v>769.68999999999994</v>
      </c>
      <c r="D24" s="104">
        <f t="shared" ref="D24:D33" ca="1" si="2">IF(((C24-B24)/B24)*100&gt;100,"(+)  ",IF(((C24-B24)/B24)*100&lt;-100,"(-)  ",IF(ROUND((((C24-B24)/B24)*100),1)=0,"-  ",((C24-B24)/B24)*100)))</f>
        <v>-39.283573141486819</v>
      </c>
      <c r="E24" s="102">
        <f ca="1">INDIRECT(Calculation!I60,FALSE)</f>
        <v>400.96</v>
      </c>
      <c r="F24" s="103">
        <f ca="1">INDIRECT(Calculation!J60,FALSE)</f>
        <v>282.02</v>
      </c>
      <c r="G24" s="103">
        <f ca="1">INDIRECT(Calculation!K60,FALSE)</f>
        <v>261.02999999999997</v>
      </c>
      <c r="H24" s="103">
        <f ca="1">INDIRECT(Calculation!L60,FALSE)</f>
        <v>323.67</v>
      </c>
      <c r="I24" s="103">
        <f ca="1">INDIRECT(Calculation!M60,FALSE)</f>
        <v>218.56</v>
      </c>
      <c r="J24" s="103">
        <f ca="1">INDIRECT(Calculation!N60,FALSE)</f>
        <v>174.18</v>
      </c>
      <c r="K24" s="103">
        <f ca="1">INDIRECT(Calculation!O60,FALSE)</f>
        <v>174.42</v>
      </c>
      <c r="L24" s="103">
        <f ca="1">INDIRECT(Calculation!P60,FALSE)</f>
        <v>202.53</v>
      </c>
      <c r="M24" s="103">
        <f ca="1">INDIRECT(Calculation!Q60,FALSE)</f>
        <v>213.75</v>
      </c>
      <c r="N24" s="104">
        <f t="shared" ca="1" si="0"/>
        <v>-2.2007686676427536</v>
      </c>
      <c r="O24" s="25"/>
      <c r="P24" s="25"/>
      <c r="Q24" s="25"/>
      <c r="R24" s="25"/>
      <c r="S24" s="25"/>
      <c r="T24" s="25"/>
      <c r="U24" s="25"/>
      <c r="V24" s="25"/>
      <c r="W24" s="25"/>
      <c r="X24" s="25"/>
      <c r="Y24" s="25"/>
      <c r="Z24" s="25"/>
      <c r="AA24" s="25"/>
      <c r="AB24" s="25"/>
      <c r="AC24" s="25"/>
      <c r="AD24" s="25"/>
      <c r="AE24" s="25"/>
      <c r="AF24" s="25"/>
      <c r="AG24" s="25"/>
    </row>
    <row r="25" spans="1:33" x14ac:dyDescent="0.35">
      <c r="A25" s="84" t="s">
        <v>172</v>
      </c>
      <c r="B25" s="105">
        <f ca="1">INDIRECT(Calculation!F25,FALSE)</f>
        <v>32.99</v>
      </c>
      <c r="C25" s="106">
        <f ca="1">INDIRECT(Calculation!G25,FALSE)</f>
        <v>26.25</v>
      </c>
      <c r="D25" s="107">
        <f t="shared" ca="1" si="2"/>
        <v>-20.430433464686274</v>
      </c>
      <c r="E25" s="105">
        <f ca="1">INDIRECT(Calculation!I61,FALSE)</f>
        <v>7.89</v>
      </c>
      <c r="F25" s="106">
        <f ca="1">INDIRECT(Calculation!J61,FALSE)</f>
        <v>8.0399999999999991</v>
      </c>
      <c r="G25" s="106">
        <f ca="1">INDIRECT(Calculation!K61,FALSE)</f>
        <v>8.49</v>
      </c>
      <c r="H25" s="106">
        <f ca="1">INDIRECT(Calculation!L61,FALSE)</f>
        <v>8.57</v>
      </c>
      <c r="I25" s="106">
        <f ca="1">INDIRECT(Calculation!M61,FALSE)</f>
        <v>7.97</v>
      </c>
      <c r="J25" s="106">
        <f ca="1">INDIRECT(Calculation!N61,FALSE)</f>
        <v>7.22</v>
      </c>
      <c r="K25" s="106">
        <f ca="1">INDIRECT(Calculation!O61,FALSE)</f>
        <v>6.32</v>
      </c>
      <c r="L25" s="106">
        <f ca="1">INDIRECT(Calculation!P61,FALSE)</f>
        <v>4.74</v>
      </c>
      <c r="M25" s="112">
        <f ca="1">INDIRECT(Calculation!Q61,FALSE)</f>
        <v>2.78</v>
      </c>
      <c r="N25" s="107">
        <f t="shared" ca="1" si="0"/>
        <v>-65.119196988707657</v>
      </c>
      <c r="Q25" s="179"/>
      <c r="R25" s="25"/>
    </row>
    <row r="26" spans="1:33" x14ac:dyDescent="0.35">
      <c r="A26" s="156" t="s">
        <v>227</v>
      </c>
      <c r="B26" s="105">
        <f ca="1">INDIRECT(Calculation!F26,FALSE)</f>
        <v>996.90000000000009</v>
      </c>
      <c r="C26" s="106">
        <f ca="1">INDIRECT(Calculation!G26,FALSE)</f>
        <v>673.54</v>
      </c>
      <c r="D26" s="107">
        <f t="shared" ca="1" si="2"/>
        <v>-32.436553315277372</v>
      </c>
      <c r="E26" s="149">
        <f ca="1">INDIRECT(Calculation!I62,FALSE)</f>
        <v>286.76</v>
      </c>
      <c r="F26" s="149">
        <f ca="1">INDIRECT(Calculation!J62,FALSE)</f>
        <v>222.36</v>
      </c>
      <c r="G26" s="149">
        <f ca="1">INDIRECT(Calculation!K62,FALSE)</f>
        <v>232.82</v>
      </c>
      <c r="H26" s="149">
        <f ca="1">INDIRECT(Calculation!L62,FALSE)</f>
        <v>254.96</v>
      </c>
      <c r="I26" s="149">
        <f ca="1">INDIRECT(Calculation!M62,FALSE)</f>
        <v>174.62</v>
      </c>
      <c r="J26" s="149">
        <f ca="1">INDIRECT(Calculation!N62,FALSE)</f>
        <v>155.94</v>
      </c>
      <c r="K26" s="149">
        <f ca="1">INDIRECT(Calculation!O62,FALSE)</f>
        <v>158.43</v>
      </c>
      <c r="L26" s="149">
        <f ca="1">INDIRECT(Calculation!P62,FALSE)</f>
        <v>184.55</v>
      </c>
      <c r="M26" s="149">
        <f ca="1">INDIRECT(Calculation!Q62,FALSE)</f>
        <v>186.73</v>
      </c>
      <c r="N26" s="150">
        <f t="shared" ca="1" si="0"/>
        <v>6.9350589852250515</v>
      </c>
      <c r="Q26" s="179"/>
      <c r="R26" s="25"/>
    </row>
    <row r="27" spans="1:33" x14ac:dyDescent="0.35">
      <c r="A27" s="84" t="s">
        <v>173</v>
      </c>
      <c r="B27" s="105">
        <f ca="1">INDIRECT(Calculation!F27,FALSE)</f>
        <v>209.71</v>
      </c>
      <c r="C27" s="106">
        <f ca="1">INDIRECT(Calculation!G27,FALSE)</f>
        <v>40.949999999999996</v>
      </c>
      <c r="D27" s="107">
        <f t="shared" ca="1" si="2"/>
        <v>-80.473034190072013</v>
      </c>
      <c r="E27" s="124">
        <f ca="1">INDIRECT(Calculation!I63,FALSE)</f>
        <v>98.43</v>
      </c>
      <c r="F27" s="108">
        <f ca="1">INDIRECT(Calculation!J63,FALSE)</f>
        <v>44.92</v>
      </c>
      <c r="G27" s="108">
        <f ca="1">INDIRECT(Calculation!K63,FALSE)</f>
        <v>12.82</v>
      </c>
      <c r="H27" s="106">
        <f ca="1">INDIRECT(Calculation!L63,FALSE)</f>
        <v>53.54</v>
      </c>
      <c r="I27" s="106">
        <f ca="1">INDIRECT(Calculation!M63,FALSE)</f>
        <v>28.1</v>
      </c>
      <c r="J27" s="106">
        <f ca="1">INDIRECT(Calculation!N63,FALSE)</f>
        <v>3.59</v>
      </c>
      <c r="K27" s="106">
        <f ca="1">INDIRECT(Calculation!O63,FALSE)</f>
        <v>2.75</v>
      </c>
      <c r="L27" s="106">
        <f ca="1">INDIRECT(Calculation!P63,FALSE)</f>
        <v>6.51</v>
      </c>
      <c r="M27" s="108">
        <f ca="1">INDIRECT(Calculation!Q63,FALSE)</f>
        <v>15.27</v>
      </c>
      <c r="N27" s="107">
        <f t="shared" ca="1" si="0"/>
        <v>-45.658362989323848</v>
      </c>
      <c r="Q27" s="179"/>
      <c r="R27" s="25"/>
    </row>
    <row r="28" spans="1:33" x14ac:dyDescent="0.35">
      <c r="A28" s="130" t="s">
        <v>174</v>
      </c>
      <c r="B28" s="131">
        <f ca="1">INDIRECT(Calculation!F28,FALSE)</f>
        <v>28.07</v>
      </c>
      <c r="C28" s="132">
        <f ca="1">INDIRECT(Calculation!G28,FALSE)</f>
        <v>28.94</v>
      </c>
      <c r="D28" s="118">
        <f t="shared" ca="1" si="2"/>
        <v>3.0993943712148235</v>
      </c>
      <c r="E28" s="131">
        <f ca="1">INDIRECT(Calculation!I64,FALSE)</f>
        <v>7.88</v>
      </c>
      <c r="F28" s="132">
        <f ca="1">INDIRECT(Calculation!J64,FALSE)</f>
        <v>6.69</v>
      </c>
      <c r="G28" s="132">
        <f ca="1">INDIRECT(Calculation!K64,FALSE)</f>
        <v>6.9</v>
      </c>
      <c r="H28" s="132">
        <f ca="1">INDIRECT(Calculation!L64,FALSE)</f>
        <v>6.6</v>
      </c>
      <c r="I28" s="132">
        <f ca="1">INDIRECT(Calculation!M64,FALSE)</f>
        <v>7.87</v>
      </c>
      <c r="J28" s="132">
        <f ca="1">INDIRECT(Calculation!N64,FALSE)</f>
        <v>7.42</v>
      </c>
      <c r="K28" s="132">
        <f ca="1">INDIRECT(Calculation!O64,FALSE)</f>
        <v>6.92</v>
      </c>
      <c r="L28" s="132">
        <f ca="1">INDIRECT(Calculation!P64,FALSE)</f>
        <v>6.73</v>
      </c>
      <c r="M28" s="133">
        <f ca="1">INDIRECT(Calculation!Q64,FALSE)</f>
        <v>8.9600000000000009</v>
      </c>
      <c r="N28" s="118">
        <f t="shared" ca="1" si="0"/>
        <v>13.850063532401535</v>
      </c>
      <c r="Q28" s="179"/>
      <c r="R28" s="25"/>
    </row>
    <row r="29" spans="1:33" x14ac:dyDescent="0.35">
      <c r="A29" s="134" t="s">
        <v>177</v>
      </c>
      <c r="B29" s="127">
        <f ca="1">INDIRECT(Calculation!F30,FALSE)</f>
        <v>1366.84</v>
      </c>
      <c r="C29" s="142">
        <f ca="1">INDIRECT(Calculation!G30,FALSE)</f>
        <v>90.43</v>
      </c>
      <c r="D29" s="107">
        <f t="shared" ca="1" si="2"/>
        <v>-93.384009832899238</v>
      </c>
      <c r="E29" s="127">
        <f ca="1">INDIRECT(Calculation!I66,FALSE)</f>
        <v>2361.41</v>
      </c>
      <c r="F29" s="128">
        <f ca="1">INDIRECT(Calculation!J66,FALSE)</f>
        <v>2077.64</v>
      </c>
      <c r="G29" s="128">
        <f ca="1">INDIRECT(Calculation!K66,FALSE)</f>
        <v>1661.78</v>
      </c>
      <c r="H29" s="128">
        <f ca="1">INDIRECT(Calculation!L66,FALSE)</f>
        <v>1366.84</v>
      </c>
      <c r="I29" s="128">
        <f ca="1">INDIRECT(Calculation!M66,FALSE)</f>
        <v>682.78</v>
      </c>
      <c r="J29" s="128">
        <f ca="1">INDIRECT(Calculation!N66,FALSE)</f>
        <v>386.03</v>
      </c>
      <c r="K29" s="128">
        <f ca="1">INDIRECT(Calculation!O66,FALSE)</f>
        <v>244.53</v>
      </c>
      <c r="L29" s="128">
        <f ca="1">INDIRECT(Calculation!P66,FALSE)</f>
        <v>90.43</v>
      </c>
      <c r="M29" s="129">
        <f ca="1">INDIRECT(Calculation!Q66,FALSE)</f>
        <v>131.09</v>
      </c>
      <c r="N29" s="107">
        <f t="shared" ca="1" si="0"/>
        <v>-80.800550689826878</v>
      </c>
      <c r="Q29" s="179"/>
      <c r="R29" s="25"/>
    </row>
    <row r="30" spans="1:33" x14ac:dyDescent="0.35">
      <c r="A30" s="135" t="s">
        <v>215</v>
      </c>
      <c r="B30" s="105">
        <f ca="1">INDIRECT(Calculation!F32,FALSE)</f>
        <v>718.54</v>
      </c>
      <c r="C30" s="143">
        <f ca="1">INDIRECT(Calculation!G32,FALSE)</f>
        <v>0.61</v>
      </c>
      <c r="D30" s="107">
        <f t="shared" ca="1" si="2"/>
        <v>-99.915105630862584</v>
      </c>
      <c r="E30" s="105">
        <f ca="1">INDIRECT(Calculation!I68,FALSE)</f>
        <v>1462.84</v>
      </c>
      <c r="F30" s="106">
        <f ca="1">INDIRECT(Calculation!J68,FALSE)</f>
        <v>1393.5</v>
      </c>
      <c r="G30" s="106">
        <f ca="1">INDIRECT(Calculation!K68,FALSE)</f>
        <v>1097.3800000000001</v>
      </c>
      <c r="H30" s="106">
        <f ca="1">INDIRECT(Calculation!L68,FALSE)</f>
        <v>718.54</v>
      </c>
      <c r="I30" s="106">
        <f ca="1">INDIRECT(Calculation!M68,FALSE)</f>
        <v>111.83</v>
      </c>
      <c r="J30" s="106">
        <f ca="1">INDIRECT(Calculation!N68,FALSE)</f>
        <v>78.03</v>
      </c>
      <c r="K30" s="106">
        <f ca="1">INDIRECT(Calculation!O68,FALSE)</f>
        <v>0.61</v>
      </c>
      <c r="L30" s="106">
        <f ca="1">INDIRECT(Calculation!P68,FALSE)</f>
        <v>0.61</v>
      </c>
      <c r="M30" s="108">
        <f ca="1">INDIRECT(Calculation!Q68,FALSE)</f>
        <v>0</v>
      </c>
      <c r="N30" s="107">
        <f t="shared" ca="1" si="0"/>
        <v>-100</v>
      </c>
      <c r="Q30" s="179"/>
      <c r="R30" s="25"/>
    </row>
    <row r="31" spans="1:33" x14ac:dyDescent="0.35">
      <c r="A31" s="135" t="s">
        <v>178</v>
      </c>
      <c r="B31" s="105">
        <f ca="1">INDIRECT(Calculation!F33,FALSE)</f>
        <v>331.84</v>
      </c>
      <c r="C31" s="143">
        <f ca="1">INDIRECT(Calculation!G33,FALSE)</f>
        <v>10.050000000000001</v>
      </c>
      <c r="D31" s="107">
        <f t="shared" ca="1" si="2"/>
        <v>-96.971432015429116</v>
      </c>
      <c r="E31" s="105">
        <f ca="1">INDIRECT(Calculation!I69,FALSE)</f>
        <v>126.29</v>
      </c>
      <c r="F31" s="106">
        <f ca="1">INDIRECT(Calculation!J69,FALSE)</f>
        <v>94.31</v>
      </c>
      <c r="G31" s="106">
        <f ca="1">INDIRECT(Calculation!K69,FALSE)</f>
        <v>207</v>
      </c>
      <c r="H31" s="106">
        <f ca="1">INDIRECT(Calculation!L69,FALSE)</f>
        <v>331.84</v>
      </c>
      <c r="I31" s="106">
        <f ca="1">INDIRECT(Calculation!M69,FALSE)</f>
        <v>250.31</v>
      </c>
      <c r="J31" s="106">
        <f ca="1">INDIRECT(Calculation!N69,FALSE)</f>
        <v>145.79</v>
      </c>
      <c r="K31" s="106">
        <f ca="1">INDIRECT(Calculation!O69,FALSE)</f>
        <v>10.89</v>
      </c>
      <c r="L31" s="106">
        <f ca="1">INDIRECT(Calculation!P69,FALSE)</f>
        <v>10.050000000000001</v>
      </c>
      <c r="M31" s="108">
        <f ca="1">INDIRECT(Calculation!Q69,FALSE)</f>
        <v>61.34</v>
      </c>
      <c r="N31" s="107">
        <f t="shared" ca="1" si="0"/>
        <v>-75.494386960169393</v>
      </c>
      <c r="Q31" s="179"/>
      <c r="R31" s="25"/>
    </row>
    <row r="32" spans="1:33" x14ac:dyDescent="0.35">
      <c r="A32" s="157" t="s">
        <v>228</v>
      </c>
      <c r="B32" s="151">
        <f ca="1">INDIRECT(Calculation!F34,FALSE)</f>
        <v>12.13</v>
      </c>
      <c r="C32" s="152">
        <f ca="1">INDIRECT(Calculation!G34,FALSE)</f>
        <v>12.13</v>
      </c>
      <c r="D32" s="150" t="str">
        <f t="shared" ca="1" si="2"/>
        <v xml:space="preserve">-  </v>
      </c>
      <c r="E32" s="151">
        <f ca="1">INDIRECT(Calculation!I70,FALSE)</f>
        <v>42.13</v>
      </c>
      <c r="F32" s="149">
        <f ca="1">INDIRECT(Calculation!J70,FALSE)</f>
        <v>12.13</v>
      </c>
      <c r="G32" s="149">
        <f ca="1">INDIRECT(Calculation!K70,FALSE)</f>
        <v>12.13</v>
      </c>
      <c r="H32" s="149">
        <f ca="1">INDIRECT(Calculation!L70,FALSE)</f>
        <v>12.13</v>
      </c>
      <c r="I32" s="149">
        <f ca="1">INDIRECT(Calculation!M70,FALSE)</f>
        <v>12.13</v>
      </c>
      <c r="J32" s="149">
        <f ca="1">INDIRECT(Calculation!N70,FALSE)</f>
        <v>12.13</v>
      </c>
      <c r="K32" s="149">
        <f ca="1">INDIRECT(Calculation!O70,FALSE)</f>
        <v>12.13</v>
      </c>
      <c r="L32" s="149">
        <f ca="1">INDIRECT(Calculation!P70,FALSE)</f>
        <v>12.13</v>
      </c>
      <c r="M32" s="153">
        <f ca="1">INDIRECT(Calculation!Q70,FALSE)</f>
        <v>12.13</v>
      </c>
      <c r="N32" s="150" t="str">
        <f t="shared" ca="1" si="0"/>
        <v xml:space="preserve">-  </v>
      </c>
      <c r="Q32" s="179"/>
      <c r="R32" s="25"/>
    </row>
    <row r="33" spans="1:25" x14ac:dyDescent="0.35">
      <c r="A33" s="125" t="s">
        <v>214</v>
      </c>
      <c r="B33" s="102">
        <f ca="1">INDIRECT(Calculation!F35,FALSE)</f>
        <v>1378.97</v>
      </c>
      <c r="C33" s="144">
        <f ca="1">INDIRECT(Calculation!G35,FALSE)</f>
        <v>102.56</v>
      </c>
      <c r="D33" s="126">
        <f t="shared" ca="1" si="2"/>
        <v>-92.562564812867578</v>
      </c>
      <c r="E33" s="102">
        <f ca="1">INDIRECT(Calculation!I71,FALSE)</f>
        <v>2403.54</v>
      </c>
      <c r="F33" s="103">
        <f ca="1">INDIRECT(Calculation!J71,FALSE)</f>
        <v>2089.77</v>
      </c>
      <c r="G33" s="103">
        <f ca="1">INDIRECT(Calculation!K71,FALSE)</f>
        <v>1673.92</v>
      </c>
      <c r="H33" s="103">
        <f ca="1">INDIRECT(Calculation!L71,FALSE)</f>
        <v>1378.97</v>
      </c>
      <c r="I33" s="103">
        <f ca="1">INDIRECT(Calculation!M71,FALSE)</f>
        <v>694.91</v>
      </c>
      <c r="J33" s="103">
        <f ca="1">INDIRECT(Calculation!N71,FALSE)</f>
        <v>398.17</v>
      </c>
      <c r="K33" s="103">
        <f ca="1">INDIRECT(Calculation!O71,FALSE)</f>
        <v>256.66000000000003</v>
      </c>
      <c r="L33" s="103">
        <f ca="1">INDIRECT(Calculation!P71,FALSE)</f>
        <v>102.56</v>
      </c>
      <c r="M33" s="103">
        <f ca="1">INDIRECT(Calculation!Q71,FALSE)</f>
        <v>143.22999999999999</v>
      </c>
      <c r="N33" s="126">
        <f ca="1">IF(((M33-I33)/I33)*100&gt;100,"(+)  ",IF(((M33-I33)/I33)*100&lt;-100,"(-)  ",IF(ROUND((((M33-I33)/I33)*100),1)=0,"-  ",((M33-I33)/I33)*100)))</f>
        <v>-79.388697816983495</v>
      </c>
      <c r="P33" s="160"/>
      <c r="Q33" s="179"/>
      <c r="R33" s="25"/>
      <c r="W33" s="140"/>
      <c r="Y33" s="140"/>
    </row>
    <row r="34" spans="1:25" x14ac:dyDescent="0.35">
      <c r="M34" s="136"/>
      <c r="Q34" s="179"/>
    </row>
    <row r="35" spans="1:25" x14ac:dyDescent="0.35">
      <c r="Q35" s="179"/>
    </row>
    <row r="36" spans="1:25" x14ac:dyDescent="0.35">
      <c r="L36" s="140"/>
      <c r="M36" s="184"/>
      <c r="N36" s="140"/>
      <c r="O36" s="140"/>
    </row>
    <row r="37" spans="1:25" x14ac:dyDescent="0.35">
      <c r="M37" s="140"/>
      <c r="N37" s="140"/>
    </row>
    <row r="38" spans="1:25" x14ac:dyDescent="0.35">
      <c r="M38" s="140"/>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D19 N19"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3"/>
  <sheetViews>
    <sheetView showGridLines="0" zoomScaleNormal="100" workbookViewId="0"/>
  </sheetViews>
  <sheetFormatPr defaultColWidth="9" defaultRowHeight="15.5" x14ac:dyDescent="0.35"/>
  <cols>
    <col min="1" max="1" width="40.1796875" style="16" customWidth="1"/>
    <col min="2" max="23" width="9" style="2" customWidth="1"/>
    <col min="24" max="24" width="8.54296875" style="2" customWidth="1"/>
    <col min="25" max="25" width="8" style="2" customWidth="1"/>
    <col min="26" max="26" width="8.54296875" style="2" customWidth="1"/>
    <col min="27" max="27" width="7.453125" style="2" customWidth="1"/>
    <col min="28" max="28" width="12.54296875" style="2" customWidth="1"/>
    <col min="29" max="29" width="14.54296875" style="2" bestFit="1" customWidth="1"/>
    <col min="30" max="30" width="17.54296875" style="2" bestFit="1" customWidth="1"/>
    <col min="31" max="31" width="17.453125" style="2" bestFit="1" customWidth="1"/>
    <col min="32" max="32" width="15.453125" style="2" bestFit="1" customWidth="1"/>
    <col min="33" max="33" width="17.54296875" style="2" bestFit="1" customWidth="1"/>
    <col min="34" max="35" width="12" style="2" bestFit="1" customWidth="1"/>
    <col min="36"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453125" style="2" customWidth="1"/>
    <col min="261" max="261" width="10.81640625" style="2" customWidth="1"/>
    <col min="262" max="262" width="12.453125" style="2" customWidth="1"/>
    <col min="263" max="263" width="9" style="2" customWidth="1"/>
    <col min="264" max="264" width="7.5429687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453125" style="2" customWidth="1"/>
    <col min="283" max="283" width="9" style="2" customWidth="1"/>
    <col min="284" max="284" width="12.54296875" style="2" customWidth="1"/>
    <col min="285" max="285" width="14.54296875" style="2" bestFit="1" customWidth="1"/>
    <col min="286" max="286" width="17.54296875" style="2" bestFit="1" customWidth="1"/>
    <col min="287" max="287" width="17.453125" style="2" bestFit="1" customWidth="1"/>
    <col min="288" max="288" width="15.453125" style="2" bestFit="1" customWidth="1"/>
    <col min="289" max="289" width="17.5429687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453125" style="2" customWidth="1"/>
    <col min="517" max="517" width="10.81640625" style="2" customWidth="1"/>
    <col min="518" max="518" width="12.453125" style="2" customWidth="1"/>
    <col min="519" max="519" width="9" style="2" customWidth="1"/>
    <col min="520" max="520" width="7.5429687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453125" style="2" customWidth="1"/>
    <col min="539" max="539" width="9" style="2" customWidth="1"/>
    <col min="540" max="540" width="12.54296875" style="2" customWidth="1"/>
    <col min="541" max="541" width="14.54296875" style="2" bestFit="1" customWidth="1"/>
    <col min="542" max="542" width="17.54296875" style="2" bestFit="1" customWidth="1"/>
    <col min="543" max="543" width="17.453125" style="2" bestFit="1" customWidth="1"/>
    <col min="544" max="544" width="15.453125" style="2" bestFit="1" customWidth="1"/>
    <col min="545" max="545" width="17.5429687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453125" style="2" customWidth="1"/>
    <col min="773" max="773" width="10.81640625" style="2" customWidth="1"/>
    <col min="774" max="774" width="12.453125" style="2" customWidth="1"/>
    <col min="775" max="775" width="9" style="2" customWidth="1"/>
    <col min="776" max="776" width="7.5429687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453125" style="2" customWidth="1"/>
    <col min="795" max="795" width="9" style="2" customWidth="1"/>
    <col min="796" max="796" width="12.54296875" style="2" customWidth="1"/>
    <col min="797" max="797" width="14.54296875" style="2" bestFit="1" customWidth="1"/>
    <col min="798" max="798" width="17.54296875" style="2" bestFit="1" customWidth="1"/>
    <col min="799" max="799" width="17.453125" style="2" bestFit="1" customWidth="1"/>
    <col min="800" max="800" width="15.453125" style="2" bestFit="1" customWidth="1"/>
    <col min="801" max="801" width="17.5429687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453125" style="2" customWidth="1"/>
    <col min="1029" max="1029" width="10.81640625" style="2" customWidth="1"/>
    <col min="1030" max="1030" width="12.453125" style="2" customWidth="1"/>
    <col min="1031" max="1031" width="9" style="2" customWidth="1"/>
    <col min="1032" max="1032" width="7.5429687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453125"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453125" style="2" bestFit="1" customWidth="1"/>
    <col min="1056" max="1056" width="15.453125" style="2" bestFit="1" customWidth="1"/>
    <col min="1057" max="1057" width="17.5429687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453125" style="2" customWidth="1"/>
    <col min="1285" max="1285" width="10.81640625" style="2" customWidth="1"/>
    <col min="1286" max="1286" width="12.453125" style="2" customWidth="1"/>
    <col min="1287" max="1287" width="9" style="2" customWidth="1"/>
    <col min="1288" max="1288" width="7.5429687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453125"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453125" style="2" bestFit="1" customWidth="1"/>
    <col min="1312" max="1312" width="15.453125" style="2" bestFit="1" customWidth="1"/>
    <col min="1313" max="1313" width="17.5429687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453125" style="2" customWidth="1"/>
    <col min="1541" max="1541" width="10.81640625" style="2" customWidth="1"/>
    <col min="1542" max="1542" width="12.453125" style="2" customWidth="1"/>
    <col min="1543" max="1543" width="9" style="2" customWidth="1"/>
    <col min="1544" max="1544" width="7.5429687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453125"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453125" style="2" bestFit="1" customWidth="1"/>
    <col min="1568" max="1568" width="15.453125" style="2" bestFit="1" customWidth="1"/>
    <col min="1569" max="1569" width="17.5429687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453125" style="2" customWidth="1"/>
    <col min="1797" max="1797" width="10.81640625" style="2" customWidth="1"/>
    <col min="1798" max="1798" width="12.453125" style="2" customWidth="1"/>
    <col min="1799" max="1799" width="9" style="2" customWidth="1"/>
    <col min="1800" max="1800" width="7.5429687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453125"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453125" style="2" bestFit="1" customWidth="1"/>
    <col min="1824" max="1824" width="15.453125" style="2" bestFit="1" customWidth="1"/>
    <col min="1825" max="1825" width="17.5429687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453125" style="2" customWidth="1"/>
    <col min="2053" max="2053" width="10.81640625" style="2" customWidth="1"/>
    <col min="2054" max="2054" width="12.453125" style="2" customWidth="1"/>
    <col min="2055" max="2055" width="9" style="2" customWidth="1"/>
    <col min="2056" max="2056" width="7.5429687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453125"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453125" style="2" bestFit="1" customWidth="1"/>
    <col min="2080" max="2080" width="15.453125" style="2" bestFit="1" customWidth="1"/>
    <col min="2081" max="2081" width="17.5429687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453125" style="2" customWidth="1"/>
    <col min="2309" max="2309" width="10.81640625" style="2" customWidth="1"/>
    <col min="2310" max="2310" width="12.453125" style="2" customWidth="1"/>
    <col min="2311" max="2311" width="9" style="2" customWidth="1"/>
    <col min="2312" max="2312" width="7.5429687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453125"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453125" style="2" bestFit="1" customWidth="1"/>
    <col min="2336" max="2336" width="15.453125" style="2" bestFit="1" customWidth="1"/>
    <col min="2337" max="2337" width="17.5429687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453125" style="2" customWidth="1"/>
    <col min="2565" max="2565" width="10.81640625" style="2" customWidth="1"/>
    <col min="2566" max="2566" width="12.453125" style="2" customWidth="1"/>
    <col min="2567" max="2567" width="9" style="2" customWidth="1"/>
    <col min="2568" max="2568" width="7.5429687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453125"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453125" style="2" bestFit="1" customWidth="1"/>
    <col min="2592" max="2592" width="15.453125" style="2" bestFit="1" customWidth="1"/>
    <col min="2593" max="2593" width="17.5429687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453125" style="2" customWidth="1"/>
    <col min="2821" max="2821" width="10.81640625" style="2" customWidth="1"/>
    <col min="2822" max="2822" width="12.453125" style="2" customWidth="1"/>
    <col min="2823" max="2823" width="9" style="2" customWidth="1"/>
    <col min="2824" max="2824" width="7.5429687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453125"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453125" style="2" bestFit="1" customWidth="1"/>
    <col min="2848" max="2848" width="15.453125" style="2" bestFit="1" customWidth="1"/>
    <col min="2849" max="2849" width="17.5429687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453125" style="2" customWidth="1"/>
    <col min="3077" max="3077" width="10.81640625" style="2" customWidth="1"/>
    <col min="3078" max="3078" width="12.453125" style="2" customWidth="1"/>
    <col min="3079" max="3079" width="9" style="2" customWidth="1"/>
    <col min="3080" max="3080" width="7.5429687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453125"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453125" style="2" bestFit="1" customWidth="1"/>
    <col min="3104" max="3104" width="15.453125" style="2" bestFit="1" customWidth="1"/>
    <col min="3105" max="3105" width="17.5429687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453125" style="2" customWidth="1"/>
    <col min="3333" max="3333" width="10.81640625" style="2" customWidth="1"/>
    <col min="3334" max="3334" width="12.453125" style="2" customWidth="1"/>
    <col min="3335" max="3335" width="9" style="2" customWidth="1"/>
    <col min="3336" max="3336" width="7.5429687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453125"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453125" style="2" bestFit="1" customWidth="1"/>
    <col min="3360" max="3360" width="15.453125" style="2" bestFit="1" customWidth="1"/>
    <col min="3361" max="3361" width="17.5429687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453125" style="2" customWidth="1"/>
    <col min="3589" max="3589" width="10.81640625" style="2" customWidth="1"/>
    <col min="3590" max="3590" width="12.453125" style="2" customWidth="1"/>
    <col min="3591" max="3591" width="9" style="2" customWidth="1"/>
    <col min="3592" max="3592" width="7.5429687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453125"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453125" style="2" bestFit="1" customWidth="1"/>
    <col min="3616" max="3616" width="15.453125" style="2" bestFit="1" customWidth="1"/>
    <col min="3617" max="3617" width="17.5429687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453125" style="2" customWidth="1"/>
    <col min="3845" max="3845" width="10.81640625" style="2" customWidth="1"/>
    <col min="3846" max="3846" width="12.453125" style="2" customWidth="1"/>
    <col min="3847" max="3847" width="9" style="2" customWidth="1"/>
    <col min="3848" max="3848" width="7.5429687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453125"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453125" style="2" bestFit="1" customWidth="1"/>
    <col min="3872" max="3872" width="15.453125" style="2" bestFit="1" customWidth="1"/>
    <col min="3873" max="3873" width="17.5429687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453125" style="2" customWidth="1"/>
    <col min="4101" max="4101" width="10.81640625" style="2" customWidth="1"/>
    <col min="4102" max="4102" width="12.453125" style="2" customWidth="1"/>
    <col min="4103" max="4103" width="9" style="2" customWidth="1"/>
    <col min="4104" max="4104" width="7.5429687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453125"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453125" style="2" bestFit="1" customWidth="1"/>
    <col min="4128" max="4128" width="15.453125" style="2" bestFit="1" customWidth="1"/>
    <col min="4129" max="4129" width="17.5429687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453125" style="2" customWidth="1"/>
    <col min="4357" max="4357" width="10.81640625" style="2" customWidth="1"/>
    <col min="4358" max="4358" width="12.453125" style="2" customWidth="1"/>
    <col min="4359" max="4359" width="9" style="2" customWidth="1"/>
    <col min="4360" max="4360" width="7.5429687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453125"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453125" style="2" bestFit="1" customWidth="1"/>
    <col min="4384" max="4384" width="15.453125" style="2" bestFit="1" customWidth="1"/>
    <col min="4385" max="4385" width="17.5429687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453125" style="2" customWidth="1"/>
    <col min="4613" max="4613" width="10.81640625" style="2" customWidth="1"/>
    <col min="4614" max="4614" width="12.453125" style="2" customWidth="1"/>
    <col min="4615" max="4615" width="9" style="2" customWidth="1"/>
    <col min="4616" max="4616" width="7.5429687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453125"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453125" style="2" bestFit="1" customWidth="1"/>
    <col min="4640" max="4640" width="15.453125" style="2" bestFit="1" customWidth="1"/>
    <col min="4641" max="4641" width="17.5429687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453125" style="2" customWidth="1"/>
    <col min="4869" max="4869" width="10.81640625" style="2" customWidth="1"/>
    <col min="4870" max="4870" width="12.453125" style="2" customWidth="1"/>
    <col min="4871" max="4871" width="9" style="2" customWidth="1"/>
    <col min="4872" max="4872" width="7.5429687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453125"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453125" style="2" bestFit="1" customWidth="1"/>
    <col min="4896" max="4896" width="15.453125" style="2" bestFit="1" customWidth="1"/>
    <col min="4897" max="4897" width="17.5429687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453125" style="2" customWidth="1"/>
    <col min="5125" max="5125" width="10.81640625" style="2" customWidth="1"/>
    <col min="5126" max="5126" width="12.453125" style="2" customWidth="1"/>
    <col min="5127" max="5127" width="9" style="2" customWidth="1"/>
    <col min="5128" max="5128" width="7.5429687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453125"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453125" style="2" bestFit="1" customWidth="1"/>
    <col min="5152" max="5152" width="15.453125" style="2" bestFit="1" customWidth="1"/>
    <col min="5153" max="5153" width="17.5429687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453125" style="2" customWidth="1"/>
    <col min="5381" max="5381" width="10.81640625" style="2" customWidth="1"/>
    <col min="5382" max="5382" width="12.453125" style="2" customWidth="1"/>
    <col min="5383" max="5383" width="9" style="2" customWidth="1"/>
    <col min="5384" max="5384" width="7.5429687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453125"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453125" style="2" bestFit="1" customWidth="1"/>
    <col min="5408" max="5408" width="15.453125" style="2" bestFit="1" customWidth="1"/>
    <col min="5409" max="5409" width="17.5429687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453125" style="2" customWidth="1"/>
    <col min="5637" max="5637" width="10.81640625" style="2" customWidth="1"/>
    <col min="5638" max="5638" width="12.453125" style="2" customWidth="1"/>
    <col min="5639" max="5639" width="9" style="2" customWidth="1"/>
    <col min="5640" max="5640" width="7.5429687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453125"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453125" style="2" bestFit="1" customWidth="1"/>
    <col min="5664" max="5664" width="15.453125" style="2" bestFit="1" customWidth="1"/>
    <col min="5665" max="5665" width="17.5429687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453125" style="2" customWidth="1"/>
    <col min="5893" max="5893" width="10.81640625" style="2" customWidth="1"/>
    <col min="5894" max="5894" width="12.453125" style="2" customWidth="1"/>
    <col min="5895" max="5895" width="9" style="2" customWidth="1"/>
    <col min="5896" max="5896" width="7.5429687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453125"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453125" style="2" bestFit="1" customWidth="1"/>
    <col min="5920" max="5920" width="15.453125" style="2" bestFit="1" customWidth="1"/>
    <col min="5921" max="5921" width="17.5429687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453125" style="2" customWidth="1"/>
    <col min="6149" max="6149" width="10.81640625" style="2" customWidth="1"/>
    <col min="6150" max="6150" width="12.453125" style="2" customWidth="1"/>
    <col min="6151" max="6151" width="9" style="2" customWidth="1"/>
    <col min="6152" max="6152" width="7.5429687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453125"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453125" style="2" bestFit="1" customWidth="1"/>
    <col min="6176" max="6176" width="15.453125" style="2" bestFit="1" customWidth="1"/>
    <col min="6177" max="6177" width="17.5429687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453125" style="2" customWidth="1"/>
    <col min="6405" max="6405" width="10.81640625" style="2" customWidth="1"/>
    <col min="6406" max="6406" width="12.453125" style="2" customWidth="1"/>
    <col min="6407" max="6407" width="9" style="2" customWidth="1"/>
    <col min="6408" max="6408" width="7.5429687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453125"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453125" style="2" bestFit="1" customWidth="1"/>
    <col min="6432" max="6432" width="15.453125" style="2" bestFit="1" customWidth="1"/>
    <col min="6433" max="6433" width="17.5429687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453125" style="2" customWidth="1"/>
    <col min="6661" max="6661" width="10.81640625" style="2" customWidth="1"/>
    <col min="6662" max="6662" width="12.453125" style="2" customWidth="1"/>
    <col min="6663" max="6663" width="9" style="2" customWidth="1"/>
    <col min="6664" max="6664" width="7.5429687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453125"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453125" style="2" bestFit="1" customWidth="1"/>
    <col min="6688" max="6688" width="15.453125" style="2" bestFit="1" customWidth="1"/>
    <col min="6689" max="6689" width="17.5429687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453125" style="2" customWidth="1"/>
    <col min="6917" max="6917" width="10.81640625" style="2" customWidth="1"/>
    <col min="6918" max="6918" width="12.453125" style="2" customWidth="1"/>
    <col min="6919" max="6919" width="9" style="2" customWidth="1"/>
    <col min="6920" max="6920" width="7.5429687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453125"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453125" style="2" bestFit="1" customWidth="1"/>
    <col min="6944" max="6944" width="15.453125" style="2" bestFit="1" customWidth="1"/>
    <col min="6945" max="6945" width="17.5429687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453125" style="2" customWidth="1"/>
    <col min="7173" max="7173" width="10.81640625" style="2" customWidth="1"/>
    <col min="7174" max="7174" width="12.453125" style="2" customWidth="1"/>
    <col min="7175" max="7175" width="9" style="2" customWidth="1"/>
    <col min="7176" max="7176" width="7.5429687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453125"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453125" style="2" bestFit="1" customWidth="1"/>
    <col min="7200" max="7200" width="15.453125" style="2" bestFit="1" customWidth="1"/>
    <col min="7201" max="7201" width="17.5429687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453125" style="2" customWidth="1"/>
    <col min="7429" max="7429" width="10.81640625" style="2" customWidth="1"/>
    <col min="7430" max="7430" width="12.453125" style="2" customWidth="1"/>
    <col min="7431" max="7431" width="9" style="2" customWidth="1"/>
    <col min="7432" max="7432" width="7.5429687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453125"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453125" style="2" bestFit="1" customWidth="1"/>
    <col min="7456" max="7456" width="15.453125" style="2" bestFit="1" customWidth="1"/>
    <col min="7457" max="7457" width="17.5429687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453125" style="2" customWidth="1"/>
    <col min="7685" max="7685" width="10.81640625" style="2" customWidth="1"/>
    <col min="7686" max="7686" width="12.453125" style="2" customWidth="1"/>
    <col min="7687" max="7687" width="9" style="2" customWidth="1"/>
    <col min="7688" max="7688" width="7.5429687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453125"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453125" style="2" bestFit="1" customWidth="1"/>
    <col min="7712" max="7712" width="15.453125" style="2" bestFit="1" customWidth="1"/>
    <col min="7713" max="7713" width="17.5429687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453125" style="2" customWidth="1"/>
    <col min="7941" max="7941" width="10.81640625" style="2" customWidth="1"/>
    <col min="7942" max="7942" width="12.453125" style="2" customWidth="1"/>
    <col min="7943" max="7943" width="9" style="2" customWidth="1"/>
    <col min="7944" max="7944" width="7.5429687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453125"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453125" style="2" bestFit="1" customWidth="1"/>
    <col min="7968" max="7968" width="15.453125" style="2" bestFit="1" customWidth="1"/>
    <col min="7969" max="7969" width="17.5429687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453125" style="2" customWidth="1"/>
    <col min="8197" max="8197" width="10.81640625" style="2" customWidth="1"/>
    <col min="8198" max="8198" width="12.453125" style="2" customWidth="1"/>
    <col min="8199" max="8199" width="9" style="2" customWidth="1"/>
    <col min="8200" max="8200" width="7.5429687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453125"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453125" style="2" bestFit="1" customWidth="1"/>
    <col min="8224" max="8224" width="15.453125" style="2" bestFit="1" customWidth="1"/>
    <col min="8225" max="8225" width="17.5429687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453125" style="2" customWidth="1"/>
    <col min="8453" max="8453" width="10.81640625" style="2" customWidth="1"/>
    <col min="8454" max="8454" width="12.453125" style="2" customWidth="1"/>
    <col min="8455" max="8455" width="9" style="2" customWidth="1"/>
    <col min="8456" max="8456" width="7.5429687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453125"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453125" style="2" bestFit="1" customWidth="1"/>
    <col min="8480" max="8480" width="15.453125" style="2" bestFit="1" customWidth="1"/>
    <col min="8481" max="8481" width="17.5429687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453125" style="2" customWidth="1"/>
    <col min="8709" max="8709" width="10.81640625" style="2" customWidth="1"/>
    <col min="8710" max="8710" width="12.453125" style="2" customWidth="1"/>
    <col min="8711" max="8711" width="9" style="2" customWidth="1"/>
    <col min="8712" max="8712" width="7.5429687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453125"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453125" style="2" bestFit="1" customWidth="1"/>
    <col min="8736" max="8736" width="15.453125" style="2" bestFit="1" customWidth="1"/>
    <col min="8737" max="8737" width="17.5429687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453125" style="2" customWidth="1"/>
    <col min="8965" max="8965" width="10.81640625" style="2" customWidth="1"/>
    <col min="8966" max="8966" width="12.453125" style="2" customWidth="1"/>
    <col min="8967" max="8967" width="9" style="2" customWidth="1"/>
    <col min="8968" max="8968" width="7.5429687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453125"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453125" style="2" bestFit="1" customWidth="1"/>
    <col min="8992" max="8992" width="15.453125" style="2" bestFit="1" customWidth="1"/>
    <col min="8993" max="8993" width="17.5429687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453125" style="2" customWidth="1"/>
    <col min="9221" max="9221" width="10.81640625" style="2" customWidth="1"/>
    <col min="9222" max="9222" width="12.453125" style="2" customWidth="1"/>
    <col min="9223" max="9223" width="9" style="2" customWidth="1"/>
    <col min="9224" max="9224" width="7.5429687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453125"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453125" style="2" bestFit="1" customWidth="1"/>
    <col min="9248" max="9248" width="15.453125" style="2" bestFit="1" customWidth="1"/>
    <col min="9249" max="9249" width="17.5429687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453125" style="2" customWidth="1"/>
    <col min="9477" max="9477" width="10.81640625" style="2" customWidth="1"/>
    <col min="9478" max="9478" width="12.453125" style="2" customWidth="1"/>
    <col min="9479" max="9479" width="9" style="2" customWidth="1"/>
    <col min="9480" max="9480" width="7.5429687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453125"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453125" style="2" bestFit="1" customWidth="1"/>
    <col min="9504" max="9504" width="15.453125" style="2" bestFit="1" customWidth="1"/>
    <col min="9505" max="9505" width="17.5429687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453125" style="2" customWidth="1"/>
    <col min="9733" max="9733" width="10.81640625" style="2" customWidth="1"/>
    <col min="9734" max="9734" width="12.453125" style="2" customWidth="1"/>
    <col min="9735" max="9735" width="9" style="2" customWidth="1"/>
    <col min="9736" max="9736" width="7.5429687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453125"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453125" style="2" bestFit="1" customWidth="1"/>
    <col min="9760" max="9760" width="15.453125" style="2" bestFit="1" customWidth="1"/>
    <col min="9761" max="9761" width="17.5429687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453125" style="2" customWidth="1"/>
    <col min="9989" max="9989" width="10.81640625" style="2" customWidth="1"/>
    <col min="9990" max="9990" width="12.453125" style="2" customWidth="1"/>
    <col min="9991" max="9991" width="9" style="2" customWidth="1"/>
    <col min="9992" max="9992" width="7.5429687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453125"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453125" style="2" bestFit="1" customWidth="1"/>
    <col min="10016" max="10016" width="15.453125" style="2" bestFit="1" customWidth="1"/>
    <col min="10017" max="10017" width="17.5429687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453125" style="2" customWidth="1"/>
    <col min="10245" max="10245" width="10.81640625" style="2" customWidth="1"/>
    <col min="10246" max="10246" width="12.453125" style="2" customWidth="1"/>
    <col min="10247" max="10247" width="9" style="2" customWidth="1"/>
    <col min="10248" max="10248" width="7.5429687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453125"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453125" style="2" bestFit="1" customWidth="1"/>
    <col min="10272" max="10272" width="15.453125" style="2" bestFit="1" customWidth="1"/>
    <col min="10273" max="10273" width="17.5429687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453125" style="2" customWidth="1"/>
    <col min="10501" max="10501" width="10.81640625" style="2" customWidth="1"/>
    <col min="10502" max="10502" width="12.453125" style="2" customWidth="1"/>
    <col min="10503" max="10503" width="9" style="2" customWidth="1"/>
    <col min="10504" max="10504" width="7.5429687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453125"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453125" style="2" bestFit="1" customWidth="1"/>
    <col min="10528" max="10528" width="15.453125" style="2" bestFit="1" customWidth="1"/>
    <col min="10529" max="10529" width="17.5429687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453125" style="2" customWidth="1"/>
    <col min="10757" max="10757" width="10.81640625" style="2" customWidth="1"/>
    <col min="10758" max="10758" width="12.453125" style="2" customWidth="1"/>
    <col min="10759" max="10759" width="9" style="2" customWidth="1"/>
    <col min="10760" max="10760" width="7.5429687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453125"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453125" style="2" bestFit="1" customWidth="1"/>
    <col min="10784" max="10784" width="15.453125" style="2" bestFit="1" customWidth="1"/>
    <col min="10785" max="10785" width="17.5429687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453125" style="2" customWidth="1"/>
    <col min="11013" max="11013" width="10.81640625" style="2" customWidth="1"/>
    <col min="11014" max="11014" width="12.453125" style="2" customWidth="1"/>
    <col min="11015" max="11015" width="9" style="2" customWidth="1"/>
    <col min="11016" max="11016" width="7.5429687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453125"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453125" style="2" bestFit="1" customWidth="1"/>
    <col min="11040" max="11040" width="15.453125" style="2" bestFit="1" customWidth="1"/>
    <col min="11041" max="11041" width="17.5429687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453125" style="2" customWidth="1"/>
    <col min="11269" max="11269" width="10.81640625" style="2" customWidth="1"/>
    <col min="11270" max="11270" width="12.453125" style="2" customWidth="1"/>
    <col min="11271" max="11271" width="9" style="2" customWidth="1"/>
    <col min="11272" max="11272" width="7.5429687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453125"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453125" style="2" bestFit="1" customWidth="1"/>
    <col min="11296" max="11296" width="15.453125" style="2" bestFit="1" customWidth="1"/>
    <col min="11297" max="11297" width="17.5429687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453125" style="2" customWidth="1"/>
    <col min="11525" max="11525" width="10.81640625" style="2" customWidth="1"/>
    <col min="11526" max="11526" width="12.453125" style="2" customWidth="1"/>
    <col min="11527" max="11527" width="9" style="2" customWidth="1"/>
    <col min="11528" max="11528" width="7.5429687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453125"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453125" style="2" bestFit="1" customWidth="1"/>
    <col min="11552" max="11552" width="15.453125" style="2" bestFit="1" customWidth="1"/>
    <col min="11553" max="11553" width="17.5429687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453125" style="2" customWidth="1"/>
    <col min="11781" max="11781" width="10.81640625" style="2" customWidth="1"/>
    <col min="11782" max="11782" width="12.453125" style="2" customWidth="1"/>
    <col min="11783" max="11783" width="9" style="2" customWidth="1"/>
    <col min="11784" max="11784" width="7.5429687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453125"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453125" style="2" bestFit="1" customWidth="1"/>
    <col min="11808" max="11808" width="15.453125" style="2" bestFit="1" customWidth="1"/>
    <col min="11809" max="11809" width="17.5429687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453125" style="2" customWidth="1"/>
    <col min="12037" max="12037" width="10.81640625" style="2" customWidth="1"/>
    <col min="12038" max="12038" width="12.453125" style="2" customWidth="1"/>
    <col min="12039" max="12039" width="9" style="2" customWidth="1"/>
    <col min="12040" max="12040" width="7.5429687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453125"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453125" style="2" bestFit="1" customWidth="1"/>
    <col min="12064" max="12064" width="15.453125" style="2" bestFit="1" customWidth="1"/>
    <col min="12065" max="12065" width="17.5429687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453125" style="2" customWidth="1"/>
    <col min="12293" max="12293" width="10.81640625" style="2" customWidth="1"/>
    <col min="12294" max="12294" width="12.453125" style="2" customWidth="1"/>
    <col min="12295" max="12295" width="9" style="2" customWidth="1"/>
    <col min="12296" max="12296" width="7.5429687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453125"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453125" style="2" bestFit="1" customWidth="1"/>
    <col min="12320" max="12320" width="15.453125" style="2" bestFit="1" customWidth="1"/>
    <col min="12321" max="12321" width="17.5429687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453125" style="2" customWidth="1"/>
    <col min="12549" max="12549" width="10.81640625" style="2" customWidth="1"/>
    <col min="12550" max="12550" width="12.453125" style="2" customWidth="1"/>
    <col min="12551" max="12551" width="9" style="2" customWidth="1"/>
    <col min="12552" max="12552" width="7.5429687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453125"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453125" style="2" bestFit="1" customWidth="1"/>
    <col min="12576" max="12576" width="15.453125" style="2" bestFit="1" customWidth="1"/>
    <col min="12577" max="12577" width="17.5429687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453125" style="2" customWidth="1"/>
    <col min="12805" max="12805" width="10.81640625" style="2" customWidth="1"/>
    <col min="12806" max="12806" width="12.453125" style="2" customWidth="1"/>
    <col min="12807" max="12807" width="9" style="2" customWidth="1"/>
    <col min="12808" max="12808" width="7.5429687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453125"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453125" style="2" bestFit="1" customWidth="1"/>
    <col min="12832" max="12832" width="15.453125" style="2" bestFit="1" customWidth="1"/>
    <col min="12833" max="12833" width="17.5429687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453125" style="2" customWidth="1"/>
    <col min="13061" max="13061" width="10.81640625" style="2" customWidth="1"/>
    <col min="13062" max="13062" width="12.453125" style="2" customWidth="1"/>
    <col min="13063" max="13063" width="9" style="2" customWidth="1"/>
    <col min="13064" max="13064" width="7.5429687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453125"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453125" style="2" bestFit="1" customWidth="1"/>
    <col min="13088" max="13088" width="15.453125" style="2" bestFit="1" customWidth="1"/>
    <col min="13089" max="13089" width="17.5429687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453125" style="2" customWidth="1"/>
    <col min="13317" max="13317" width="10.81640625" style="2" customWidth="1"/>
    <col min="13318" max="13318" width="12.453125" style="2" customWidth="1"/>
    <col min="13319" max="13319" width="9" style="2" customWidth="1"/>
    <col min="13320" max="13320" width="7.5429687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453125"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453125" style="2" bestFit="1" customWidth="1"/>
    <col min="13344" max="13344" width="15.453125" style="2" bestFit="1" customWidth="1"/>
    <col min="13345" max="13345" width="17.5429687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453125" style="2" customWidth="1"/>
    <col min="13573" max="13573" width="10.81640625" style="2" customWidth="1"/>
    <col min="13574" max="13574" width="12.453125" style="2" customWidth="1"/>
    <col min="13575" max="13575" width="9" style="2" customWidth="1"/>
    <col min="13576" max="13576" width="7.5429687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453125"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453125" style="2" bestFit="1" customWidth="1"/>
    <col min="13600" max="13600" width="15.453125" style="2" bestFit="1" customWidth="1"/>
    <col min="13601" max="13601" width="17.5429687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453125" style="2" customWidth="1"/>
    <col min="13829" max="13829" width="10.81640625" style="2" customWidth="1"/>
    <col min="13830" max="13830" width="12.453125" style="2" customWidth="1"/>
    <col min="13831" max="13831" width="9" style="2" customWidth="1"/>
    <col min="13832" max="13832" width="7.5429687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453125"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453125" style="2" bestFit="1" customWidth="1"/>
    <col min="13856" max="13856" width="15.453125" style="2" bestFit="1" customWidth="1"/>
    <col min="13857" max="13857" width="17.5429687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453125" style="2" customWidth="1"/>
    <col min="14085" max="14085" width="10.81640625" style="2" customWidth="1"/>
    <col min="14086" max="14086" width="12.453125" style="2" customWidth="1"/>
    <col min="14087" max="14087" width="9" style="2" customWidth="1"/>
    <col min="14088" max="14088" width="7.5429687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453125"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453125" style="2" bestFit="1" customWidth="1"/>
    <col min="14112" max="14112" width="15.453125" style="2" bestFit="1" customWidth="1"/>
    <col min="14113" max="14113" width="17.5429687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453125" style="2" customWidth="1"/>
    <col min="14341" max="14341" width="10.81640625" style="2" customWidth="1"/>
    <col min="14342" max="14342" width="12.453125" style="2" customWidth="1"/>
    <col min="14343" max="14343" width="9" style="2" customWidth="1"/>
    <col min="14344" max="14344" width="7.5429687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453125"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453125" style="2" bestFit="1" customWidth="1"/>
    <col min="14368" max="14368" width="15.453125" style="2" bestFit="1" customWidth="1"/>
    <col min="14369" max="14369" width="17.5429687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453125" style="2" customWidth="1"/>
    <col min="14597" max="14597" width="10.81640625" style="2" customWidth="1"/>
    <col min="14598" max="14598" width="12.453125" style="2" customWidth="1"/>
    <col min="14599" max="14599" width="9" style="2" customWidth="1"/>
    <col min="14600" max="14600" width="7.5429687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453125"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453125" style="2" bestFit="1" customWidth="1"/>
    <col min="14624" max="14624" width="15.453125" style="2" bestFit="1" customWidth="1"/>
    <col min="14625" max="14625" width="17.5429687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453125" style="2" customWidth="1"/>
    <col min="14853" max="14853" width="10.81640625" style="2" customWidth="1"/>
    <col min="14854" max="14854" width="12.453125" style="2" customWidth="1"/>
    <col min="14855" max="14855" width="9" style="2" customWidth="1"/>
    <col min="14856" max="14856" width="7.5429687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453125"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453125" style="2" bestFit="1" customWidth="1"/>
    <col min="14880" max="14880" width="15.453125" style="2" bestFit="1" customWidth="1"/>
    <col min="14881" max="14881" width="17.5429687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453125" style="2" customWidth="1"/>
    <col min="15109" max="15109" width="10.81640625" style="2" customWidth="1"/>
    <col min="15110" max="15110" width="12.453125" style="2" customWidth="1"/>
    <col min="15111" max="15111" width="9" style="2" customWidth="1"/>
    <col min="15112" max="15112" width="7.5429687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453125"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453125" style="2" bestFit="1" customWidth="1"/>
    <col min="15136" max="15136" width="15.453125" style="2" bestFit="1" customWidth="1"/>
    <col min="15137" max="15137" width="17.5429687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453125" style="2" customWidth="1"/>
    <col min="15365" max="15365" width="10.81640625" style="2" customWidth="1"/>
    <col min="15366" max="15366" width="12.453125" style="2" customWidth="1"/>
    <col min="15367" max="15367" width="9" style="2" customWidth="1"/>
    <col min="15368" max="15368" width="7.5429687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453125"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453125" style="2" bestFit="1" customWidth="1"/>
    <col min="15392" max="15392" width="15.453125" style="2" bestFit="1" customWidth="1"/>
    <col min="15393" max="15393" width="17.5429687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453125" style="2" customWidth="1"/>
    <col min="15621" max="15621" width="10.81640625" style="2" customWidth="1"/>
    <col min="15622" max="15622" width="12.453125" style="2" customWidth="1"/>
    <col min="15623" max="15623" width="9" style="2" customWidth="1"/>
    <col min="15624" max="15624" width="7.5429687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453125"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453125" style="2" bestFit="1" customWidth="1"/>
    <col min="15648" max="15648" width="15.453125" style="2" bestFit="1" customWidth="1"/>
    <col min="15649" max="15649" width="17.5429687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453125" style="2" customWidth="1"/>
    <col min="15877" max="15877" width="10.81640625" style="2" customWidth="1"/>
    <col min="15878" max="15878" width="12.453125" style="2" customWidth="1"/>
    <col min="15879" max="15879" width="9" style="2" customWidth="1"/>
    <col min="15880" max="15880" width="7.5429687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453125"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453125" style="2" bestFit="1" customWidth="1"/>
    <col min="15904" max="15904" width="15.453125" style="2" bestFit="1" customWidth="1"/>
    <col min="15905" max="15905" width="17.5429687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453125" style="2" customWidth="1"/>
    <col min="16133" max="16133" width="10.81640625" style="2" customWidth="1"/>
    <col min="16134" max="16134" width="12.453125" style="2" customWidth="1"/>
    <col min="16135" max="16135" width="9" style="2" customWidth="1"/>
    <col min="16136" max="16136" width="7.5429687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453125"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453125" style="2" bestFit="1" customWidth="1"/>
    <col min="16160" max="16160" width="15.453125" style="2" bestFit="1" customWidth="1"/>
    <col min="16161" max="16161" width="17.5429687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179</v>
      </c>
    </row>
    <row r="4" spans="1:34" ht="16" thickBot="1" x14ac:dyDescent="0.4">
      <c r="A4" s="78" t="s">
        <v>180</v>
      </c>
      <c r="B4" s="79" t="s">
        <v>181</v>
      </c>
      <c r="C4" s="79" t="s">
        <v>182</v>
      </c>
      <c r="D4" s="79" t="s">
        <v>183</v>
      </c>
      <c r="E4" s="79" t="s">
        <v>184</v>
      </c>
      <c r="F4" s="79" t="s">
        <v>51</v>
      </c>
      <c r="G4" s="79" t="s">
        <v>185</v>
      </c>
      <c r="H4" s="79" t="s">
        <v>186</v>
      </c>
      <c r="I4" s="79" t="s">
        <v>187</v>
      </c>
      <c r="J4" s="79" t="s">
        <v>188</v>
      </c>
      <c r="K4" s="80" t="s">
        <v>189</v>
      </c>
      <c r="L4" s="80" t="s">
        <v>190</v>
      </c>
      <c r="M4" s="80" t="s">
        <v>191</v>
      </c>
      <c r="N4" s="80" t="s">
        <v>192</v>
      </c>
      <c r="O4" s="80" t="s">
        <v>193</v>
      </c>
      <c r="P4" s="80" t="s">
        <v>194</v>
      </c>
      <c r="Q4" s="80" t="s">
        <v>195</v>
      </c>
      <c r="R4" s="80" t="s">
        <v>196</v>
      </c>
      <c r="S4" s="80" t="s">
        <v>197</v>
      </c>
      <c r="T4" s="80" t="s">
        <v>198</v>
      </c>
      <c r="U4" s="80" t="s">
        <v>199</v>
      </c>
      <c r="V4" s="80" t="s">
        <v>200</v>
      </c>
      <c r="W4" s="80" t="s">
        <v>201</v>
      </c>
      <c r="X4" s="80" t="s">
        <v>202</v>
      </c>
      <c r="Y4" s="80" t="s">
        <v>224</v>
      </c>
      <c r="Z4" s="80" t="s">
        <v>235</v>
      </c>
      <c r="AA4" s="80" t="s">
        <v>240</v>
      </c>
      <c r="AB4" s="80" t="s">
        <v>254</v>
      </c>
    </row>
    <row r="5" spans="1:34" x14ac:dyDescent="0.35">
      <c r="A5" s="81" t="s">
        <v>158</v>
      </c>
      <c r="B5" s="168">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82">
        <f>SUM(Quarter!DB6:DE6)</f>
        <v>106.50999999999999</v>
      </c>
      <c r="AC5" s="180"/>
      <c r="AD5" s="140"/>
      <c r="AE5" s="140"/>
      <c r="AG5" s="140"/>
    </row>
    <row r="6" spans="1:34" x14ac:dyDescent="0.35">
      <c r="A6" s="83" t="s">
        <v>159</v>
      </c>
      <c r="B6" s="169">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B6" s="82">
        <f>SUM(Quarter!DB7:DE7)</f>
        <v>105.70000000000002</v>
      </c>
      <c r="AC6" s="180"/>
    </row>
    <row r="7" spans="1:34" x14ac:dyDescent="0.35">
      <c r="A7" s="167" t="s">
        <v>203</v>
      </c>
      <c r="B7" s="169">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c r="AB7" s="82">
        <f>SUM(Quarter!DB8:DE8)</f>
        <v>0.81</v>
      </c>
    </row>
    <row r="8" spans="1:34" x14ac:dyDescent="0.35">
      <c r="A8" s="167" t="s">
        <v>204</v>
      </c>
      <c r="B8" s="169">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85" t="s">
        <v>161</v>
      </c>
    </row>
    <row r="9" spans="1:34" x14ac:dyDescent="0.35">
      <c r="A9" s="84" t="s">
        <v>210</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82">
        <f>SUM(Quarter!DB10:DE10)</f>
        <v>1760.6699999999998</v>
      </c>
      <c r="AC9" s="140"/>
    </row>
    <row r="10" spans="1:34" x14ac:dyDescent="0.35">
      <c r="A10" s="84" t="s">
        <v>211</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c r="AB10" s="82">
        <f>SUM(Quarter!DB11:DE11)</f>
        <v>1081.44</v>
      </c>
    </row>
    <row r="11" spans="1:34" x14ac:dyDescent="0.35">
      <c r="A11" s="138" t="s">
        <v>212</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c r="AB11" s="82">
        <f>SUM(Quarter!DB12:DE12)</f>
        <v>1351.4199999999998</v>
      </c>
    </row>
    <row r="12" spans="1:34" x14ac:dyDescent="0.35">
      <c r="A12" s="88" t="s">
        <v>162</v>
      </c>
      <c r="B12" s="170">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c r="AB12" s="89">
        <f>SUM(Quarter!DB13:DE13)</f>
        <v>2137.15</v>
      </c>
    </row>
    <row r="13" spans="1:34" x14ac:dyDescent="0.35">
      <c r="A13" s="81" t="s">
        <v>163</v>
      </c>
      <c r="B13" s="171">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c r="AB13" s="90">
        <f>SUM(Quarter!DB14:DE14)</f>
        <v>-1.5900000000000003</v>
      </c>
    </row>
    <row r="14" spans="1:34" x14ac:dyDescent="0.35">
      <c r="A14" s="91" t="s">
        <v>164</v>
      </c>
      <c r="B14" s="172">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82">
        <f>SUM(Quarter!DB15:DE15)</f>
        <v>2138.7399999999998</v>
      </c>
      <c r="AC14" s="140"/>
      <c r="AE14" s="140"/>
      <c r="AG14" s="140"/>
      <c r="AH14" s="140"/>
    </row>
    <row r="15" spans="1:34" x14ac:dyDescent="0.35">
      <c r="A15" s="88" t="s">
        <v>165</v>
      </c>
      <c r="B15" s="169">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4501.26</v>
      </c>
      <c r="AA15" s="89">
        <f>SUM(Quarter!CX16:DA16)</f>
        <v>3203.2099999999996</v>
      </c>
      <c r="AB15" s="89">
        <f>SUM(Quarter!DB16:DE16)</f>
        <v>1369.0400000000002</v>
      </c>
      <c r="AE15" s="140"/>
    </row>
    <row r="16" spans="1:34" x14ac:dyDescent="0.35">
      <c r="A16" s="83" t="s">
        <v>166</v>
      </c>
      <c r="B16" s="169">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c r="AB16" s="82">
        <f>SUM(Quarter!DB17:DE17)</f>
        <v>656.16000000000008</v>
      </c>
    </row>
    <row r="17" spans="1:32" x14ac:dyDescent="0.35">
      <c r="A17" s="167" t="s">
        <v>213</v>
      </c>
      <c r="B17" s="169">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0</v>
      </c>
      <c r="AA17" s="82">
        <f>SUM(Quarter!CX18:DA18)</f>
        <v>0</v>
      </c>
      <c r="AB17" s="82">
        <f>SUM(Quarter!DB18:DE18)</f>
        <v>0</v>
      </c>
    </row>
    <row r="18" spans="1:32" x14ac:dyDescent="0.35">
      <c r="A18" s="83" t="s">
        <v>167</v>
      </c>
      <c r="B18" s="169">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c r="AB18" s="82">
        <f>SUM(Quarter!DB19:DE19)</f>
        <v>136.05000000000001</v>
      </c>
      <c r="AD18" s="140"/>
      <c r="AE18" s="140"/>
      <c r="AF18" s="140"/>
    </row>
    <row r="19" spans="1:32" x14ac:dyDescent="0.35">
      <c r="A19" s="83" t="s">
        <v>168</v>
      </c>
      <c r="B19" s="169">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c r="AB19" s="82">
        <f>SUM(Quarter!DB20:DE20)</f>
        <v>431.84000000000003</v>
      </c>
    </row>
    <row r="20" spans="1:32" x14ac:dyDescent="0.35">
      <c r="A20" s="83" t="s">
        <v>169</v>
      </c>
      <c r="B20" s="169">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c r="AB20" s="82">
        <f>SUM(Quarter!DB21:DE21)</f>
        <v>145</v>
      </c>
    </row>
    <row r="21" spans="1:32" x14ac:dyDescent="0.35">
      <c r="A21" s="92" t="s">
        <v>170</v>
      </c>
      <c r="B21" s="173">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c r="AB21" s="94" t="s">
        <v>161</v>
      </c>
    </row>
    <row r="22" spans="1:32" x14ac:dyDescent="0.35">
      <c r="A22" s="88" t="s">
        <v>171</v>
      </c>
      <c r="B22" s="169">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1569.6899999999998</v>
      </c>
      <c r="AA22" s="89">
        <f>SUM(Quarter!CX23:DA23)</f>
        <v>1267.68</v>
      </c>
      <c r="AB22" s="89">
        <f>SUM(Quarter!DB23:DE23)</f>
        <v>769.68999999999994</v>
      </c>
      <c r="AC22" s="140"/>
    </row>
    <row r="23" spans="1:32" x14ac:dyDescent="0.35">
      <c r="A23" s="83" t="s">
        <v>172</v>
      </c>
      <c r="B23" s="169">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c r="AB23" s="82">
        <f>SUM(Quarter!DB24:DE24)</f>
        <v>26.25</v>
      </c>
    </row>
    <row r="24" spans="1:32" x14ac:dyDescent="0.35">
      <c r="A24" s="156" t="s">
        <v>227</v>
      </c>
      <c r="B24" s="169">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4">
        <f>SUM(Quarter!CT25:CW25)</f>
        <v>1065.5999999999999</v>
      </c>
      <c r="AA24" s="154">
        <f>SUM(Quarter!CX25:DA25)</f>
        <v>996.90000000000009</v>
      </c>
      <c r="AB24" s="154">
        <f>SUM(Quarter!DB25:DE25)</f>
        <v>673.54</v>
      </c>
    </row>
    <row r="25" spans="1:32" x14ac:dyDescent="0.35">
      <c r="A25" s="83" t="s">
        <v>173</v>
      </c>
      <c r="B25" s="169">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c r="AB25" s="82">
        <f>SUM(Quarter!DB26:DE26)</f>
        <v>40.949999999999996</v>
      </c>
    </row>
    <row r="26" spans="1:32" x14ac:dyDescent="0.35">
      <c r="A26" s="96" t="s">
        <v>174</v>
      </c>
      <c r="B26" s="172">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v>
      </c>
      <c r="AA26" s="82">
        <f>SUM(Quarter!CX27:DA27)</f>
        <v>28.07</v>
      </c>
      <c r="AB26" s="82">
        <f>SUM(Quarter!DB27:DE27)</f>
        <v>28.94</v>
      </c>
    </row>
    <row r="27" spans="1:32" x14ac:dyDescent="0.35">
      <c r="A27" s="134" t="s">
        <v>177</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2418.88</v>
      </c>
      <c r="AA27" s="89">
        <f>Quarter!DA28</f>
        <v>1366.84</v>
      </c>
      <c r="AB27" s="89">
        <f>Quarter!DE28</f>
        <v>90.43</v>
      </c>
    </row>
    <row r="28" spans="1:32" x14ac:dyDescent="0.35">
      <c r="A28" s="135" t="s">
        <v>215</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c r="AB28" s="82">
        <f>Quarter!DE29</f>
        <v>0.61</v>
      </c>
    </row>
    <row r="29" spans="1:32" x14ac:dyDescent="0.35">
      <c r="A29" s="135" t="s">
        <v>178</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c r="AB29" s="82">
        <f>Quarter!DE30</f>
        <v>10.050000000000001</v>
      </c>
    </row>
    <row r="30" spans="1:32" x14ac:dyDescent="0.35">
      <c r="A30" s="157" t="s">
        <v>228</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4">
        <f>Quarter!CK31</f>
        <v>985.46</v>
      </c>
      <c r="X30" s="154">
        <f>Quarter!CO31</f>
        <v>847.66</v>
      </c>
      <c r="Y30" s="154">
        <f>Quarter!CS31</f>
        <v>704.13</v>
      </c>
      <c r="Z30" s="154">
        <f>Quarter!CW31</f>
        <v>169.13</v>
      </c>
      <c r="AA30" s="154">
        <f>Quarter!DA31</f>
        <v>12.13</v>
      </c>
      <c r="AB30" s="154">
        <f>Quarter!DE31</f>
        <v>12.13</v>
      </c>
    </row>
    <row r="31" spans="1:32" x14ac:dyDescent="0.35">
      <c r="A31" s="139" t="s">
        <v>214</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2588.0100000000002</v>
      </c>
      <c r="AA31" s="82">
        <f>Quarter!DA32</f>
        <v>1378.97</v>
      </c>
      <c r="AB31" s="82">
        <f>Quarter!DE32</f>
        <v>102.56</v>
      </c>
    </row>
    <row r="33" spans="28:28" x14ac:dyDescent="0.35">
      <c r="AB33" s="160">
        <f>AB14/R14-1</f>
        <v>-0.95571488264363147</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I34"/>
  <sheetViews>
    <sheetView showGridLines="0" zoomScaleNormal="100" workbookViewId="0">
      <pane xSplit="1" ySplit="5" topLeftCell="CX6" activePane="bottomRight" state="frozen"/>
      <selection activeCell="A2" sqref="A2"/>
      <selection pane="topRight" activeCell="A2" sqref="A2"/>
      <selection pane="bottomLeft" activeCell="A2" sqref="A2"/>
      <selection pane="bottomRight" activeCell="CX5" sqref="CX5"/>
    </sheetView>
  </sheetViews>
  <sheetFormatPr defaultColWidth="9" defaultRowHeight="15.5" x14ac:dyDescent="0.35"/>
  <cols>
    <col min="1" max="1" width="40.81640625" style="2" customWidth="1"/>
    <col min="2" max="2" width="8.1796875" style="2" customWidth="1"/>
    <col min="3" max="3" width="10.453125" style="2" customWidth="1"/>
    <col min="4" max="6" width="8.1796875" style="2" customWidth="1"/>
    <col min="7" max="7" width="9.54296875" style="2" customWidth="1"/>
    <col min="8" max="10" width="8.1796875" style="2" customWidth="1"/>
    <col min="11" max="11" width="10.54296875" style="2" customWidth="1"/>
    <col min="12" max="14" width="8.1796875" style="2" customWidth="1"/>
    <col min="15" max="15" width="10.54296875" style="2" customWidth="1"/>
    <col min="16" max="18" width="8.1796875" style="2" customWidth="1"/>
    <col min="19" max="19" width="10.1796875" style="2" customWidth="1"/>
    <col min="20" max="22" width="8.1796875" style="2" customWidth="1"/>
    <col min="23" max="23" width="9.81640625" style="2" customWidth="1"/>
    <col min="24" max="26" width="8.1796875" style="2" customWidth="1"/>
    <col min="27" max="27" width="9.54296875" style="2" customWidth="1"/>
    <col min="28" max="30" width="8.1796875" style="2" customWidth="1"/>
    <col min="31" max="31" width="9.54296875" style="2" customWidth="1"/>
    <col min="32" max="34" width="8.1796875" style="2" customWidth="1"/>
    <col min="35" max="35" width="8.54296875" style="2" bestFit="1" customWidth="1"/>
    <col min="36" max="38" width="8.1796875" style="2" customWidth="1"/>
    <col min="39" max="39" width="8.54296875" style="2" customWidth="1"/>
    <col min="40" max="42" width="8.1796875" style="2" customWidth="1"/>
    <col min="43" max="43" width="8.54296875" style="2" customWidth="1"/>
    <col min="44" max="46" width="8.1796875" style="2" customWidth="1"/>
    <col min="47" max="47" width="9.54296875" style="2" customWidth="1"/>
    <col min="48" max="50" width="8.1796875" style="2" customWidth="1"/>
    <col min="51" max="51" width="10" style="2" customWidth="1"/>
    <col min="52" max="54" width="8.1796875" style="2" customWidth="1"/>
    <col min="55" max="55" width="9.54296875" style="2" customWidth="1"/>
    <col min="56" max="58" width="8.1796875" style="2" customWidth="1"/>
    <col min="59" max="59" width="9.453125" style="2" customWidth="1"/>
    <col min="60" max="62" width="8.1796875" style="2" customWidth="1"/>
    <col min="63" max="63" width="9.1796875" style="2" customWidth="1"/>
    <col min="64" max="66" width="8.1796875" style="2" customWidth="1"/>
    <col min="67" max="67" width="9.453125" style="2" customWidth="1"/>
    <col min="68" max="70" width="8.1796875" style="2" customWidth="1"/>
    <col min="71" max="71" width="9.453125" style="2" customWidth="1"/>
    <col min="72" max="74" width="8.1796875" style="2" customWidth="1"/>
    <col min="75" max="75" width="9.453125" style="2" customWidth="1"/>
    <col min="76" max="78" width="8.1796875" style="2" customWidth="1"/>
    <col min="79" max="79" width="10" style="2" customWidth="1"/>
    <col min="80" max="82" width="8.1796875" style="2" customWidth="1"/>
    <col min="83" max="83" width="9" style="2" customWidth="1"/>
    <col min="84" max="86" width="8.1796875" style="2" customWidth="1"/>
    <col min="87" max="87" width="9.81640625" style="2" customWidth="1"/>
    <col min="88" max="88" width="9.453125" style="2" customWidth="1"/>
    <col min="89" max="89" width="9.1796875" style="2" customWidth="1"/>
    <col min="90" max="90" width="8.1796875" style="2" customWidth="1"/>
    <col min="91" max="91" width="9.453125" style="2" customWidth="1"/>
    <col min="92" max="93" width="9.1796875" style="2" customWidth="1"/>
    <col min="94" max="102" width="11.54296875" style="2" customWidth="1"/>
    <col min="103" max="103" width="14.453125" style="2" customWidth="1"/>
    <col min="104" max="104" width="12.453125" style="2" bestFit="1" customWidth="1"/>
    <col min="105" max="105" width="13.453125" style="2" customWidth="1"/>
    <col min="106" max="107" width="12.453125" style="2" bestFit="1" customWidth="1"/>
    <col min="108" max="108" width="13.1796875" style="2" customWidth="1"/>
    <col min="109" max="109" width="12.54296875" style="2" customWidth="1"/>
    <col min="110" max="110" width="12.26953125" style="2" bestFit="1" customWidth="1"/>
    <col min="111" max="111" width="13" style="2" bestFit="1" customWidth="1"/>
    <col min="112" max="112" width="9" style="2"/>
    <col min="113" max="114" width="12.26953125" style="2" bestFit="1" customWidth="1"/>
    <col min="115" max="250" width="9" style="2"/>
    <col min="251" max="251" width="7.453125" style="2" customWidth="1"/>
    <col min="252" max="252" width="10.54296875" style="2" customWidth="1"/>
    <col min="253" max="253" width="9" style="2" customWidth="1"/>
    <col min="254" max="254" width="17.54296875" style="2" customWidth="1"/>
    <col min="255" max="255" width="9" style="2" customWidth="1"/>
    <col min="256" max="256" width="19.5429687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54296875" style="2" customWidth="1"/>
    <col min="266" max="266" width="10" style="2" customWidth="1"/>
    <col min="267" max="267" width="9" style="2"/>
    <col min="268" max="268" width="10" style="2" customWidth="1"/>
    <col min="269" max="270" width="8" style="2" customWidth="1"/>
    <col min="271" max="277" width="10" style="2" customWidth="1"/>
    <col min="278" max="278" width="11.453125" style="2" customWidth="1"/>
    <col min="279" max="279" width="10" style="2" customWidth="1"/>
    <col min="280" max="280" width="8.453125" style="2" customWidth="1"/>
    <col min="281" max="282" width="10" style="2" customWidth="1"/>
    <col min="283" max="283" width="11.453125" style="2" customWidth="1"/>
    <col min="284" max="284" width="9" style="2" customWidth="1"/>
    <col min="285" max="285" width="11.453125" style="2" customWidth="1"/>
    <col min="286" max="286" width="15.453125" style="2" bestFit="1" customWidth="1"/>
    <col min="287" max="506" width="9" style="2"/>
    <col min="507" max="507" width="7.453125" style="2" customWidth="1"/>
    <col min="508" max="508" width="10.54296875" style="2" customWidth="1"/>
    <col min="509" max="509" width="9" style="2" customWidth="1"/>
    <col min="510" max="510" width="17.54296875" style="2" customWidth="1"/>
    <col min="511" max="511" width="9" style="2" customWidth="1"/>
    <col min="512" max="512" width="19.5429687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54296875" style="2" customWidth="1"/>
    <col min="522" max="522" width="10" style="2" customWidth="1"/>
    <col min="523" max="523" width="9" style="2"/>
    <col min="524" max="524" width="10" style="2" customWidth="1"/>
    <col min="525" max="526" width="8" style="2" customWidth="1"/>
    <col min="527" max="533" width="10" style="2" customWidth="1"/>
    <col min="534" max="534" width="11.453125" style="2" customWidth="1"/>
    <col min="535" max="535" width="10" style="2" customWidth="1"/>
    <col min="536" max="536" width="8.453125" style="2" customWidth="1"/>
    <col min="537" max="538" width="10" style="2" customWidth="1"/>
    <col min="539" max="539" width="11.453125" style="2" customWidth="1"/>
    <col min="540" max="540" width="9" style="2" customWidth="1"/>
    <col min="541" max="541" width="11.453125" style="2" customWidth="1"/>
    <col min="542" max="542" width="15.453125" style="2" bestFit="1" customWidth="1"/>
    <col min="543" max="762" width="9" style="2"/>
    <col min="763" max="763" width="7.453125" style="2" customWidth="1"/>
    <col min="764" max="764" width="10.54296875" style="2" customWidth="1"/>
    <col min="765" max="765" width="9" style="2" customWidth="1"/>
    <col min="766" max="766" width="17.54296875" style="2" customWidth="1"/>
    <col min="767" max="767" width="9" style="2" customWidth="1"/>
    <col min="768" max="768" width="19.5429687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54296875" style="2" customWidth="1"/>
    <col min="778" max="778" width="10" style="2" customWidth="1"/>
    <col min="779" max="779" width="9" style="2"/>
    <col min="780" max="780" width="10" style="2" customWidth="1"/>
    <col min="781" max="782" width="8" style="2" customWidth="1"/>
    <col min="783" max="789" width="10" style="2" customWidth="1"/>
    <col min="790" max="790" width="11.453125" style="2" customWidth="1"/>
    <col min="791" max="791" width="10" style="2" customWidth="1"/>
    <col min="792" max="792" width="8.453125" style="2" customWidth="1"/>
    <col min="793" max="794" width="10" style="2" customWidth="1"/>
    <col min="795" max="795" width="11.453125" style="2" customWidth="1"/>
    <col min="796" max="796" width="9" style="2" customWidth="1"/>
    <col min="797" max="797" width="11.453125" style="2" customWidth="1"/>
    <col min="798" max="798" width="15.453125" style="2" bestFit="1" customWidth="1"/>
    <col min="799" max="1018" width="9" style="2"/>
    <col min="1019" max="1019" width="7.453125" style="2" customWidth="1"/>
    <col min="1020" max="1020" width="10.54296875" style="2" customWidth="1"/>
    <col min="1021" max="1021" width="9" style="2" customWidth="1"/>
    <col min="1022" max="1022" width="17.54296875" style="2" customWidth="1"/>
    <col min="1023" max="1023" width="9" style="2" customWidth="1"/>
    <col min="1024" max="1024" width="19.5429687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54296875" style="2" customWidth="1"/>
    <col min="1034" max="1034" width="10" style="2" customWidth="1"/>
    <col min="1035" max="1035" width="9" style="2"/>
    <col min="1036" max="1036" width="10" style="2" customWidth="1"/>
    <col min="1037" max="1038" width="8" style="2" customWidth="1"/>
    <col min="1039" max="1045" width="10" style="2" customWidth="1"/>
    <col min="1046" max="1046" width="11.453125" style="2" customWidth="1"/>
    <col min="1047" max="1047" width="10" style="2" customWidth="1"/>
    <col min="1048" max="1048" width="8.453125" style="2" customWidth="1"/>
    <col min="1049" max="1050" width="10" style="2" customWidth="1"/>
    <col min="1051" max="1051" width="11.453125" style="2" customWidth="1"/>
    <col min="1052" max="1052" width="9" style="2" customWidth="1"/>
    <col min="1053" max="1053" width="11.453125" style="2" customWidth="1"/>
    <col min="1054" max="1054" width="15.453125" style="2" bestFit="1" customWidth="1"/>
    <col min="1055" max="1274" width="9" style="2"/>
    <col min="1275" max="1275" width="7.453125" style="2" customWidth="1"/>
    <col min="1276" max="1276" width="10.54296875" style="2" customWidth="1"/>
    <col min="1277" max="1277" width="9" style="2" customWidth="1"/>
    <col min="1278" max="1278" width="17.54296875" style="2" customWidth="1"/>
    <col min="1279" max="1279" width="9" style="2" customWidth="1"/>
    <col min="1280" max="1280" width="19.5429687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54296875" style="2" customWidth="1"/>
    <col min="1290" max="1290" width="10" style="2" customWidth="1"/>
    <col min="1291" max="1291" width="9" style="2"/>
    <col min="1292" max="1292" width="10" style="2" customWidth="1"/>
    <col min="1293" max="1294" width="8" style="2" customWidth="1"/>
    <col min="1295" max="1301" width="10" style="2" customWidth="1"/>
    <col min="1302" max="1302" width="11.453125" style="2" customWidth="1"/>
    <col min="1303" max="1303" width="10" style="2" customWidth="1"/>
    <col min="1304" max="1304" width="8.453125" style="2" customWidth="1"/>
    <col min="1305" max="1306" width="10" style="2" customWidth="1"/>
    <col min="1307" max="1307" width="11.453125" style="2" customWidth="1"/>
    <col min="1308" max="1308" width="9" style="2" customWidth="1"/>
    <col min="1309" max="1309" width="11.453125" style="2" customWidth="1"/>
    <col min="1310" max="1310" width="15.453125" style="2" bestFit="1" customWidth="1"/>
    <col min="1311" max="1530" width="9" style="2"/>
    <col min="1531" max="1531" width="7.453125" style="2" customWidth="1"/>
    <col min="1532" max="1532" width="10.54296875" style="2" customWidth="1"/>
    <col min="1533" max="1533" width="9" style="2" customWidth="1"/>
    <col min="1534" max="1534" width="17.54296875" style="2" customWidth="1"/>
    <col min="1535" max="1535" width="9" style="2" customWidth="1"/>
    <col min="1536" max="1536" width="19.5429687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54296875" style="2" customWidth="1"/>
    <col min="1546" max="1546" width="10" style="2" customWidth="1"/>
    <col min="1547" max="1547" width="9" style="2"/>
    <col min="1548" max="1548" width="10" style="2" customWidth="1"/>
    <col min="1549" max="1550" width="8" style="2" customWidth="1"/>
    <col min="1551" max="1557" width="10" style="2" customWidth="1"/>
    <col min="1558" max="1558" width="11.453125" style="2" customWidth="1"/>
    <col min="1559" max="1559" width="10" style="2" customWidth="1"/>
    <col min="1560" max="1560" width="8.453125" style="2" customWidth="1"/>
    <col min="1561" max="1562" width="10" style="2" customWidth="1"/>
    <col min="1563" max="1563" width="11.453125" style="2" customWidth="1"/>
    <col min="1564" max="1564" width="9" style="2" customWidth="1"/>
    <col min="1565" max="1565" width="11.453125" style="2" customWidth="1"/>
    <col min="1566" max="1566" width="15.453125" style="2" bestFit="1" customWidth="1"/>
    <col min="1567" max="1786" width="9" style="2"/>
    <col min="1787" max="1787" width="7.453125" style="2" customWidth="1"/>
    <col min="1788" max="1788" width="10.54296875" style="2" customWidth="1"/>
    <col min="1789" max="1789" width="9" style="2" customWidth="1"/>
    <col min="1790" max="1790" width="17.54296875" style="2" customWidth="1"/>
    <col min="1791" max="1791" width="9" style="2" customWidth="1"/>
    <col min="1792" max="1792" width="19.5429687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54296875" style="2" customWidth="1"/>
    <col min="1802" max="1802" width="10" style="2" customWidth="1"/>
    <col min="1803" max="1803" width="9" style="2"/>
    <col min="1804" max="1804" width="10" style="2" customWidth="1"/>
    <col min="1805" max="1806" width="8" style="2" customWidth="1"/>
    <col min="1807" max="1813" width="10" style="2" customWidth="1"/>
    <col min="1814" max="1814" width="11.453125" style="2" customWidth="1"/>
    <col min="1815" max="1815" width="10" style="2" customWidth="1"/>
    <col min="1816" max="1816" width="8.453125" style="2" customWidth="1"/>
    <col min="1817" max="1818" width="10" style="2" customWidth="1"/>
    <col min="1819" max="1819" width="11.453125" style="2" customWidth="1"/>
    <col min="1820" max="1820" width="9" style="2" customWidth="1"/>
    <col min="1821" max="1821" width="11.453125" style="2" customWidth="1"/>
    <col min="1822" max="1822" width="15.453125" style="2" bestFit="1" customWidth="1"/>
    <col min="1823" max="2042" width="9" style="2"/>
    <col min="2043" max="2043" width="7.453125" style="2" customWidth="1"/>
    <col min="2044" max="2044" width="10.54296875" style="2" customWidth="1"/>
    <col min="2045" max="2045" width="9" style="2" customWidth="1"/>
    <col min="2046" max="2046" width="17.54296875" style="2" customWidth="1"/>
    <col min="2047" max="2047" width="9" style="2" customWidth="1"/>
    <col min="2048" max="2048" width="19.5429687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54296875" style="2" customWidth="1"/>
    <col min="2058" max="2058" width="10" style="2" customWidth="1"/>
    <col min="2059" max="2059" width="9" style="2"/>
    <col min="2060" max="2060" width="10" style="2" customWidth="1"/>
    <col min="2061" max="2062" width="8" style="2" customWidth="1"/>
    <col min="2063" max="2069" width="10" style="2" customWidth="1"/>
    <col min="2070" max="2070" width="11.453125" style="2" customWidth="1"/>
    <col min="2071" max="2071" width="10" style="2" customWidth="1"/>
    <col min="2072" max="2072" width="8.453125" style="2" customWidth="1"/>
    <col min="2073" max="2074" width="10" style="2" customWidth="1"/>
    <col min="2075" max="2075" width="11.453125" style="2" customWidth="1"/>
    <col min="2076" max="2076" width="9" style="2" customWidth="1"/>
    <col min="2077" max="2077" width="11.453125" style="2" customWidth="1"/>
    <col min="2078" max="2078" width="15.453125" style="2" bestFit="1" customWidth="1"/>
    <col min="2079" max="2298" width="9" style="2"/>
    <col min="2299" max="2299" width="7.453125" style="2" customWidth="1"/>
    <col min="2300" max="2300" width="10.54296875" style="2" customWidth="1"/>
    <col min="2301" max="2301" width="9" style="2" customWidth="1"/>
    <col min="2302" max="2302" width="17.54296875" style="2" customWidth="1"/>
    <col min="2303" max="2303" width="9" style="2" customWidth="1"/>
    <col min="2304" max="2304" width="19.5429687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54296875" style="2" customWidth="1"/>
    <col min="2314" max="2314" width="10" style="2" customWidth="1"/>
    <col min="2315" max="2315" width="9" style="2"/>
    <col min="2316" max="2316" width="10" style="2" customWidth="1"/>
    <col min="2317" max="2318" width="8" style="2" customWidth="1"/>
    <col min="2319" max="2325" width="10" style="2" customWidth="1"/>
    <col min="2326" max="2326" width="11.453125" style="2" customWidth="1"/>
    <col min="2327" max="2327" width="10" style="2" customWidth="1"/>
    <col min="2328" max="2328" width="8.453125" style="2" customWidth="1"/>
    <col min="2329" max="2330" width="10" style="2" customWidth="1"/>
    <col min="2331" max="2331" width="11.453125" style="2" customWidth="1"/>
    <col min="2332" max="2332" width="9" style="2" customWidth="1"/>
    <col min="2333" max="2333" width="11.453125" style="2" customWidth="1"/>
    <col min="2334" max="2334" width="15.453125" style="2" bestFit="1" customWidth="1"/>
    <col min="2335" max="2554" width="9" style="2"/>
    <col min="2555" max="2555" width="7.453125" style="2" customWidth="1"/>
    <col min="2556" max="2556" width="10.54296875" style="2" customWidth="1"/>
    <col min="2557" max="2557" width="9" style="2" customWidth="1"/>
    <col min="2558" max="2558" width="17.54296875" style="2" customWidth="1"/>
    <col min="2559" max="2559" width="9" style="2" customWidth="1"/>
    <col min="2560" max="2560" width="19.5429687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54296875" style="2" customWidth="1"/>
    <col min="2570" max="2570" width="10" style="2" customWidth="1"/>
    <col min="2571" max="2571" width="9" style="2"/>
    <col min="2572" max="2572" width="10" style="2" customWidth="1"/>
    <col min="2573" max="2574" width="8" style="2" customWidth="1"/>
    <col min="2575" max="2581" width="10" style="2" customWidth="1"/>
    <col min="2582" max="2582" width="11.453125" style="2" customWidth="1"/>
    <col min="2583" max="2583" width="10" style="2" customWidth="1"/>
    <col min="2584" max="2584" width="8.453125" style="2" customWidth="1"/>
    <col min="2585" max="2586" width="10" style="2" customWidth="1"/>
    <col min="2587" max="2587" width="11.453125" style="2" customWidth="1"/>
    <col min="2588" max="2588" width="9" style="2" customWidth="1"/>
    <col min="2589" max="2589" width="11.453125" style="2" customWidth="1"/>
    <col min="2590" max="2590" width="15.453125" style="2" bestFit="1" customWidth="1"/>
    <col min="2591" max="2810" width="9" style="2"/>
    <col min="2811" max="2811" width="7.453125" style="2" customWidth="1"/>
    <col min="2812" max="2812" width="10.54296875" style="2" customWidth="1"/>
    <col min="2813" max="2813" width="9" style="2" customWidth="1"/>
    <col min="2814" max="2814" width="17.54296875" style="2" customWidth="1"/>
    <col min="2815" max="2815" width="9" style="2" customWidth="1"/>
    <col min="2816" max="2816" width="19.5429687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54296875" style="2" customWidth="1"/>
    <col min="2826" max="2826" width="10" style="2" customWidth="1"/>
    <col min="2827" max="2827" width="9" style="2"/>
    <col min="2828" max="2828" width="10" style="2" customWidth="1"/>
    <col min="2829" max="2830" width="8" style="2" customWidth="1"/>
    <col min="2831" max="2837" width="10" style="2" customWidth="1"/>
    <col min="2838" max="2838" width="11.453125" style="2" customWidth="1"/>
    <col min="2839" max="2839" width="10" style="2" customWidth="1"/>
    <col min="2840" max="2840" width="8.453125" style="2" customWidth="1"/>
    <col min="2841" max="2842" width="10" style="2" customWidth="1"/>
    <col min="2843" max="2843" width="11.453125" style="2" customWidth="1"/>
    <col min="2844" max="2844" width="9" style="2" customWidth="1"/>
    <col min="2845" max="2845" width="11.453125" style="2" customWidth="1"/>
    <col min="2846" max="2846" width="15.453125" style="2" bestFit="1" customWidth="1"/>
    <col min="2847" max="3066" width="9" style="2"/>
    <col min="3067" max="3067" width="7.453125" style="2" customWidth="1"/>
    <col min="3068" max="3068" width="10.54296875" style="2" customWidth="1"/>
    <col min="3069" max="3069" width="9" style="2" customWidth="1"/>
    <col min="3070" max="3070" width="17.54296875" style="2" customWidth="1"/>
    <col min="3071" max="3071" width="9" style="2" customWidth="1"/>
    <col min="3072" max="3072" width="19.5429687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54296875" style="2" customWidth="1"/>
    <col min="3082" max="3082" width="10" style="2" customWidth="1"/>
    <col min="3083" max="3083" width="9" style="2"/>
    <col min="3084" max="3084" width="10" style="2" customWidth="1"/>
    <col min="3085" max="3086" width="8" style="2" customWidth="1"/>
    <col min="3087" max="3093" width="10" style="2" customWidth="1"/>
    <col min="3094" max="3094" width="11.453125" style="2" customWidth="1"/>
    <col min="3095" max="3095" width="10" style="2" customWidth="1"/>
    <col min="3096" max="3096" width="8.453125" style="2" customWidth="1"/>
    <col min="3097" max="3098" width="10" style="2" customWidth="1"/>
    <col min="3099" max="3099" width="11.453125" style="2" customWidth="1"/>
    <col min="3100" max="3100" width="9" style="2" customWidth="1"/>
    <col min="3101" max="3101" width="11.453125" style="2" customWidth="1"/>
    <col min="3102" max="3102" width="15.453125" style="2" bestFit="1" customWidth="1"/>
    <col min="3103" max="3322" width="9" style="2"/>
    <col min="3323" max="3323" width="7.453125" style="2" customWidth="1"/>
    <col min="3324" max="3324" width="10.54296875" style="2" customWidth="1"/>
    <col min="3325" max="3325" width="9" style="2" customWidth="1"/>
    <col min="3326" max="3326" width="17.54296875" style="2" customWidth="1"/>
    <col min="3327" max="3327" width="9" style="2" customWidth="1"/>
    <col min="3328" max="3328" width="19.5429687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54296875" style="2" customWidth="1"/>
    <col min="3338" max="3338" width="10" style="2" customWidth="1"/>
    <col min="3339" max="3339" width="9" style="2"/>
    <col min="3340" max="3340" width="10" style="2" customWidth="1"/>
    <col min="3341" max="3342" width="8" style="2" customWidth="1"/>
    <col min="3343" max="3349" width="10" style="2" customWidth="1"/>
    <col min="3350" max="3350" width="11.453125" style="2" customWidth="1"/>
    <col min="3351" max="3351" width="10" style="2" customWidth="1"/>
    <col min="3352" max="3352" width="8.453125" style="2" customWidth="1"/>
    <col min="3353" max="3354" width="10" style="2" customWidth="1"/>
    <col min="3355" max="3355" width="11.453125" style="2" customWidth="1"/>
    <col min="3356" max="3356" width="9" style="2" customWidth="1"/>
    <col min="3357" max="3357" width="11.453125" style="2" customWidth="1"/>
    <col min="3358" max="3358" width="15.453125" style="2" bestFit="1" customWidth="1"/>
    <col min="3359" max="3578" width="9" style="2"/>
    <col min="3579" max="3579" width="7.453125" style="2" customWidth="1"/>
    <col min="3580" max="3580" width="10.54296875" style="2" customWidth="1"/>
    <col min="3581" max="3581" width="9" style="2" customWidth="1"/>
    <col min="3582" max="3582" width="17.54296875" style="2" customWidth="1"/>
    <col min="3583" max="3583" width="9" style="2" customWidth="1"/>
    <col min="3584" max="3584" width="19.5429687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54296875" style="2" customWidth="1"/>
    <col min="3594" max="3594" width="10" style="2" customWidth="1"/>
    <col min="3595" max="3595" width="9" style="2"/>
    <col min="3596" max="3596" width="10" style="2" customWidth="1"/>
    <col min="3597" max="3598" width="8" style="2" customWidth="1"/>
    <col min="3599" max="3605" width="10" style="2" customWidth="1"/>
    <col min="3606" max="3606" width="11.453125" style="2" customWidth="1"/>
    <col min="3607" max="3607" width="10" style="2" customWidth="1"/>
    <col min="3608" max="3608" width="8.453125" style="2" customWidth="1"/>
    <col min="3609" max="3610" width="10" style="2" customWidth="1"/>
    <col min="3611" max="3611" width="11.453125" style="2" customWidth="1"/>
    <col min="3612" max="3612" width="9" style="2" customWidth="1"/>
    <col min="3613" max="3613" width="11.453125" style="2" customWidth="1"/>
    <col min="3614" max="3614" width="15.453125" style="2" bestFit="1" customWidth="1"/>
    <col min="3615" max="3834" width="9" style="2"/>
    <col min="3835" max="3835" width="7.453125" style="2" customWidth="1"/>
    <col min="3836" max="3836" width="10.54296875" style="2" customWidth="1"/>
    <col min="3837" max="3837" width="9" style="2" customWidth="1"/>
    <col min="3838" max="3838" width="17.54296875" style="2" customWidth="1"/>
    <col min="3839" max="3839" width="9" style="2" customWidth="1"/>
    <col min="3840" max="3840" width="19.5429687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54296875" style="2" customWidth="1"/>
    <col min="3850" max="3850" width="10" style="2" customWidth="1"/>
    <col min="3851" max="3851" width="9" style="2"/>
    <col min="3852" max="3852" width="10" style="2" customWidth="1"/>
    <col min="3853" max="3854" width="8" style="2" customWidth="1"/>
    <col min="3855" max="3861" width="10" style="2" customWidth="1"/>
    <col min="3862" max="3862" width="11.453125" style="2" customWidth="1"/>
    <col min="3863" max="3863" width="10" style="2" customWidth="1"/>
    <col min="3864" max="3864" width="8.453125" style="2" customWidth="1"/>
    <col min="3865" max="3866" width="10" style="2" customWidth="1"/>
    <col min="3867" max="3867" width="11.453125" style="2" customWidth="1"/>
    <col min="3868" max="3868" width="9" style="2" customWidth="1"/>
    <col min="3869" max="3869" width="11.453125" style="2" customWidth="1"/>
    <col min="3870" max="3870" width="15.453125" style="2" bestFit="1" customWidth="1"/>
    <col min="3871" max="4090" width="9" style="2"/>
    <col min="4091" max="4091" width="7.453125" style="2" customWidth="1"/>
    <col min="4092" max="4092" width="10.54296875" style="2" customWidth="1"/>
    <col min="4093" max="4093" width="9" style="2" customWidth="1"/>
    <col min="4094" max="4094" width="17.54296875" style="2" customWidth="1"/>
    <col min="4095" max="4095" width="9" style="2" customWidth="1"/>
    <col min="4096" max="4096" width="19.5429687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54296875" style="2" customWidth="1"/>
    <col min="4106" max="4106" width="10" style="2" customWidth="1"/>
    <col min="4107" max="4107" width="9" style="2"/>
    <col min="4108" max="4108" width="10" style="2" customWidth="1"/>
    <col min="4109" max="4110" width="8" style="2" customWidth="1"/>
    <col min="4111" max="4117" width="10" style="2" customWidth="1"/>
    <col min="4118" max="4118" width="11.453125" style="2" customWidth="1"/>
    <col min="4119" max="4119" width="10" style="2" customWidth="1"/>
    <col min="4120" max="4120" width="8.453125" style="2" customWidth="1"/>
    <col min="4121" max="4122" width="10" style="2" customWidth="1"/>
    <col min="4123" max="4123" width="11.453125" style="2" customWidth="1"/>
    <col min="4124" max="4124" width="9" style="2" customWidth="1"/>
    <col min="4125" max="4125" width="11.453125" style="2" customWidth="1"/>
    <col min="4126" max="4126" width="15.453125" style="2" bestFit="1" customWidth="1"/>
    <col min="4127" max="4346" width="9" style="2"/>
    <col min="4347" max="4347" width="7.453125" style="2" customWidth="1"/>
    <col min="4348" max="4348" width="10.54296875" style="2" customWidth="1"/>
    <col min="4349" max="4349" width="9" style="2" customWidth="1"/>
    <col min="4350" max="4350" width="17.54296875" style="2" customWidth="1"/>
    <col min="4351" max="4351" width="9" style="2" customWidth="1"/>
    <col min="4352" max="4352" width="19.5429687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54296875" style="2" customWidth="1"/>
    <col min="4362" max="4362" width="10" style="2" customWidth="1"/>
    <col min="4363" max="4363" width="9" style="2"/>
    <col min="4364" max="4364" width="10" style="2" customWidth="1"/>
    <col min="4365" max="4366" width="8" style="2" customWidth="1"/>
    <col min="4367" max="4373" width="10" style="2" customWidth="1"/>
    <col min="4374" max="4374" width="11.453125" style="2" customWidth="1"/>
    <col min="4375" max="4375" width="10" style="2" customWidth="1"/>
    <col min="4376" max="4376" width="8.453125" style="2" customWidth="1"/>
    <col min="4377" max="4378" width="10" style="2" customWidth="1"/>
    <col min="4379" max="4379" width="11.453125" style="2" customWidth="1"/>
    <col min="4380" max="4380" width="9" style="2" customWidth="1"/>
    <col min="4381" max="4381" width="11.453125" style="2" customWidth="1"/>
    <col min="4382" max="4382" width="15.453125" style="2" bestFit="1" customWidth="1"/>
    <col min="4383" max="4602" width="9" style="2"/>
    <col min="4603" max="4603" width="7.453125" style="2" customWidth="1"/>
    <col min="4604" max="4604" width="10.54296875" style="2" customWidth="1"/>
    <col min="4605" max="4605" width="9" style="2" customWidth="1"/>
    <col min="4606" max="4606" width="17.54296875" style="2" customWidth="1"/>
    <col min="4607" max="4607" width="9" style="2" customWidth="1"/>
    <col min="4608" max="4608" width="19.5429687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54296875" style="2" customWidth="1"/>
    <col min="4618" max="4618" width="10" style="2" customWidth="1"/>
    <col min="4619" max="4619" width="9" style="2"/>
    <col min="4620" max="4620" width="10" style="2" customWidth="1"/>
    <col min="4621" max="4622" width="8" style="2" customWidth="1"/>
    <col min="4623" max="4629" width="10" style="2" customWidth="1"/>
    <col min="4630" max="4630" width="11.453125" style="2" customWidth="1"/>
    <col min="4631" max="4631" width="10" style="2" customWidth="1"/>
    <col min="4632" max="4632" width="8.453125" style="2" customWidth="1"/>
    <col min="4633" max="4634" width="10" style="2" customWidth="1"/>
    <col min="4635" max="4635" width="11.453125" style="2" customWidth="1"/>
    <col min="4636" max="4636" width="9" style="2" customWidth="1"/>
    <col min="4637" max="4637" width="11.453125" style="2" customWidth="1"/>
    <col min="4638" max="4638" width="15.453125" style="2" bestFit="1" customWidth="1"/>
    <col min="4639" max="4858" width="9" style="2"/>
    <col min="4859" max="4859" width="7.453125" style="2" customWidth="1"/>
    <col min="4860" max="4860" width="10.54296875" style="2" customWidth="1"/>
    <col min="4861" max="4861" width="9" style="2" customWidth="1"/>
    <col min="4862" max="4862" width="17.54296875" style="2" customWidth="1"/>
    <col min="4863" max="4863" width="9" style="2" customWidth="1"/>
    <col min="4864" max="4864" width="19.5429687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54296875" style="2" customWidth="1"/>
    <col min="4874" max="4874" width="10" style="2" customWidth="1"/>
    <col min="4875" max="4875" width="9" style="2"/>
    <col min="4876" max="4876" width="10" style="2" customWidth="1"/>
    <col min="4877" max="4878" width="8" style="2" customWidth="1"/>
    <col min="4879" max="4885" width="10" style="2" customWidth="1"/>
    <col min="4886" max="4886" width="11.453125" style="2" customWidth="1"/>
    <col min="4887" max="4887" width="10" style="2" customWidth="1"/>
    <col min="4888" max="4888" width="8.453125" style="2" customWidth="1"/>
    <col min="4889" max="4890" width="10" style="2" customWidth="1"/>
    <col min="4891" max="4891" width="11.453125" style="2" customWidth="1"/>
    <col min="4892" max="4892" width="9" style="2" customWidth="1"/>
    <col min="4893" max="4893" width="11.453125" style="2" customWidth="1"/>
    <col min="4894" max="4894" width="15.453125" style="2" bestFit="1" customWidth="1"/>
    <col min="4895" max="5114" width="9" style="2"/>
    <col min="5115" max="5115" width="7.453125" style="2" customWidth="1"/>
    <col min="5116" max="5116" width="10.54296875" style="2" customWidth="1"/>
    <col min="5117" max="5117" width="9" style="2" customWidth="1"/>
    <col min="5118" max="5118" width="17.54296875" style="2" customWidth="1"/>
    <col min="5119" max="5119" width="9" style="2" customWidth="1"/>
    <col min="5120" max="5120" width="19.5429687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54296875" style="2" customWidth="1"/>
    <col min="5130" max="5130" width="10" style="2" customWidth="1"/>
    <col min="5131" max="5131" width="9" style="2"/>
    <col min="5132" max="5132" width="10" style="2" customWidth="1"/>
    <col min="5133" max="5134" width="8" style="2" customWidth="1"/>
    <col min="5135" max="5141" width="10" style="2" customWidth="1"/>
    <col min="5142" max="5142" width="11.453125" style="2" customWidth="1"/>
    <col min="5143" max="5143" width="10" style="2" customWidth="1"/>
    <col min="5144" max="5144" width="8.453125" style="2" customWidth="1"/>
    <col min="5145" max="5146" width="10" style="2" customWidth="1"/>
    <col min="5147" max="5147" width="11.453125" style="2" customWidth="1"/>
    <col min="5148" max="5148" width="9" style="2" customWidth="1"/>
    <col min="5149" max="5149" width="11.453125" style="2" customWidth="1"/>
    <col min="5150" max="5150" width="15.453125" style="2" bestFit="1" customWidth="1"/>
    <col min="5151" max="5370" width="9" style="2"/>
    <col min="5371" max="5371" width="7.453125" style="2" customWidth="1"/>
    <col min="5372" max="5372" width="10.54296875" style="2" customWidth="1"/>
    <col min="5373" max="5373" width="9" style="2" customWidth="1"/>
    <col min="5374" max="5374" width="17.54296875" style="2" customWidth="1"/>
    <col min="5375" max="5375" width="9" style="2" customWidth="1"/>
    <col min="5376" max="5376" width="19.5429687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54296875" style="2" customWidth="1"/>
    <col min="5386" max="5386" width="10" style="2" customWidth="1"/>
    <col min="5387" max="5387" width="9" style="2"/>
    <col min="5388" max="5388" width="10" style="2" customWidth="1"/>
    <col min="5389" max="5390" width="8" style="2" customWidth="1"/>
    <col min="5391" max="5397" width="10" style="2" customWidth="1"/>
    <col min="5398" max="5398" width="11.453125" style="2" customWidth="1"/>
    <col min="5399" max="5399" width="10" style="2" customWidth="1"/>
    <col min="5400" max="5400" width="8.453125" style="2" customWidth="1"/>
    <col min="5401" max="5402" width="10" style="2" customWidth="1"/>
    <col min="5403" max="5403" width="11.453125" style="2" customWidth="1"/>
    <col min="5404" max="5404" width="9" style="2" customWidth="1"/>
    <col min="5405" max="5405" width="11.453125" style="2" customWidth="1"/>
    <col min="5406" max="5406" width="15.453125" style="2" bestFit="1" customWidth="1"/>
    <col min="5407" max="5626" width="9" style="2"/>
    <col min="5627" max="5627" width="7.453125" style="2" customWidth="1"/>
    <col min="5628" max="5628" width="10.54296875" style="2" customWidth="1"/>
    <col min="5629" max="5629" width="9" style="2" customWidth="1"/>
    <col min="5630" max="5630" width="17.54296875" style="2" customWidth="1"/>
    <col min="5631" max="5631" width="9" style="2" customWidth="1"/>
    <col min="5632" max="5632" width="19.5429687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54296875" style="2" customWidth="1"/>
    <col min="5642" max="5642" width="10" style="2" customWidth="1"/>
    <col min="5643" max="5643" width="9" style="2"/>
    <col min="5644" max="5644" width="10" style="2" customWidth="1"/>
    <col min="5645" max="5646" width="8" style="2" customWidth="1"/>
    <col min="5647" max="5653" width="10" style="2" customWidth="1"/>
    <col min="5654" max="5654" width="11.453125" style="2" customWidth="1"/>
    <col min="5655" max="5655" width="10" style="2" customWidth="1"/>
    <col min="5656" max="5656" width="8.453125" style="2" customWidth="1"/>
    <col min="5657" max="5658" width="10" style="2" customWidth="1"/>
    <col min="5659" max="5659" width="11.453125" style="2" customWidth="1"/>
    <col min="5660" max="5660" width="9" style="2" customWidth="1"/>
    <col min="5661" max="5661" width="11.453125" style="2" customWidth="1"/>
    <col min="5662" max="5662" width="15.453125" style="2" bestFit="1" customWidth="1"/>
    <col min="5663" max="5882" width="9" style="2"/>
    <col min="5883" max="5883" width="7.453125" style="2" customWidth="1"/>
    <col min="5884" max="5884" width="10.54296875" style="2" customWidth="1"/>
    <col min="5885" max="5885" width="9" style="2" customWidth="1"/>
    <col min="5886" max="5886" width="17.54296875" style="2" customWidth="1"/>
    <col min="5887" max="5887" width="9" style="2" customWidth="1"/>
    <col min="5888" max="5888" width="19.5429687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54296875" style="2" customWidth="1"/>
    <col min="5898" max="5898" width="10" style="2" customWidth="1"/>
    <col min="5899" max="5899" width="9" style="2"/>
    <col min="5900" max="5900" width="10" style="2" customWidth="1"/>
    <col min="5901" max="5902" width="8" style="2" customWidth="1"/>
    <col min="5903" max="5909" width="10" style="2" customWidth="1"/>
    <col min="5910" max="5910" width="11.453125" style="2" customWidth="1"/>
    <col min="5911" max="5911" width="10" style="2" customWidth="1"/>
    <col min="5912" max="5912" width="8.453125" style="2" customWidth="1"/>
    <col min="5913" max="5914" width="10" style="2" customWidth="1"/>
    <col min="5915" max="5915" width="11.453125" style="2" customWidth="1"/>
    <col min="5916" max="5916" width="9" style="2" customWidth="1"/>
    <col min="5917" max="5917" width="11.453125" style="2" customWidth="1"/>
    <col min="5918" max="5918" width="15.453125" style="2" bestFit="1" customWidth="1"/>
    <col min="5919" max="6138" width="9" style="2"/>
    <col min="6139" max="6139" width="7.453125" style="2" customWidth="1"/>
    <col min="6140" max="6140" width="10.54296875" style="2" customWidth="1"/>
    <col min="6141" max="6141" width="9" style="2" customWidth="1"/>
    <col min="6142" max="6142" width="17.54296875" style="2" customWidth="1"/>
    <col min="6143" max="6143" width="9" style="2" customWidth="1"/>
    <col min="6144" max="6144" width="19.5429687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54296875" style="2" customWidth="1"/>
    <col min="6154" max="6154" width="10" style="2" customWidth="1"/>
    <col min="6155" max="6155" width="9" style="2"/>
    <col min="6156" max="6156" width="10" style="2" customWidth="1"/>
    <col min="6157" max="6158" width="8" style="2" customWidth="1"/>
    <col min="6159" max="6165" width="10" style="2" customWidth="1"/>
    <col min="6166" max="6166" width="11.453125" style="2" customWidth="1"/>
    <col min="6167" max="6167" width="10" style="2" customWidth="1"/>
    <col min="6168" max="6168" width="8.453125" style="2" customWidth="1"/>
    <col min="6169" max="6170" width="10" style="2" customWidth="1"/>
    <col min="6171" max="6171" width="11.453125" style="2" customWidth="1"/>
    <col min="6172" max="6172" width="9" style="2" customWidth="1"/>
    <col min="6173" max="6173" width="11.453125" style="2" customWidth="1"/>
    <col min="6174" max="6174" width="15.453125" style="2" bestFit="1" customWidth="1"/>
    <col min="6175" max="6394" width="9" style="2"/>
    <col min="6395" max="6395" width="7.453125" style="2" customWidth="1"/>
    <col min="6396" max="6396" width="10.54296875" style="2" customWidth="1"/>
    <col min="6397" max="6397" width="9" style="2" customWidth="1"/>
    <col min="6398" max="6398" width="17.54296875" style="2" customWidth="1"/>
    <col min="6399" max="6399" width="9" style="2" customWidth="1"/>
    <col min="6400" max="6400" width="19.5429687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54296875" style="2" customWidth="1"/>
    <col min="6410" max="6410" width="10" style="2" customWidth="1"/>
    <col min="6411" max="6411" width="9" style="2"/>
    <col min="6412" max="6412" width="10" style="2" customWidth="1"/>
    <col min="6413" max="6414" width="8" style="2" customWidth="1"/>
    <col min="6415" max="6421" width="10" style="2" customWidth="1"/>
    <col min="6422" max="6422" width="11.453125" style="2" customWidth="1"/>
    <col min="6423" max="6423" width="10" style="2" customWidth="1"/>
    <col min="6424" max="6424" width="8.453125" style="2" customWidth="1"/>
    <col min="6425" max="6426" width="10" style="2" customWidth="1"/>
    <col min="6427" max="6427" width="11.453125" style="2" customWidth="1"/>
    <col min="6428" max="6428" width="9" style="2" customWidth="1"/>
    <col min="6429" max="6429" width="11.453125" style="2" customWidth="1"/>
    <col min="6430" max="6430" width="15.453125" style="2" bestFit="1" customWidth="1"/>
    <col min="6431" max="6650" width="9" style="2"/>
    <col min="6651" max="6651" width="7.453125" style="2" customWidth="1"/>
    <col min="6652" max="6652" width="10.54296875" style="2" customWidth="1"/>
    <col min="6653" max="6653" width="9" style="2" customWidth="1"/>
    <col min="6654" max="6654" width="17.54296875" style="2" customWidth="1"/>
    <col min="6655" max="6655" width="9" style="2" customWidth="1"/>
    <col min="6656" max="6656" width="19.5429687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54296875" style="2" customWidth="1"/>
    <col min="6666" max="6666" width="10" style="2" customWidth="1"/>
    <col min="6667" max="6667" width="9" style="2"/>
    <col min="6668" max="6668" width="10" style="2" customWidth="1"/>
    <col min="6669" max="6670" width="8" style="2" customWidth="1"/>
    <col min="6671" max="6677" width="10" style="2" customWidth="1"/>
    <col min="6678" max="6678" width="11.453125" style="2" customWidth="1"/>
    <col min="6679" max="6679" width="10" style="2" customWidth="1"/>
    <col min="6680" max="6680" width="8.453125" style="2" customWidth="1"/>
    <col min="6681" max="6682" width="10" style="2" customWidth="1"/>
    <col min="6683" max="6683" width="11.453125" style="2" customWidth="1"/>
    <col min="6684" max="6684" width="9" style="2" customWidth="1"/>
    <col min="6685" max="6685" width="11.453125" style="2" customWidth="1"/>
    <col min="6686" max="6686" width="15.453125" style="2" bestFit="1" customWidth="1"/>
    <col min="6687" max="6906" width="9" style="2"/>
    <col min="6907" max="6907" width="7.453125" style="2" customWidth="1"/>
    <col min="6908" max="6908" width="10.54296875" style="2" customWidth="1"/>
    <col min="6909" max="6909" width="9" style="2" customWidth="1"/>
    <col min="6910" max="6910" width="17.54296875" style="2" customWidth="1"/>
    <col min="6911" max="6911" width="9" style="2" customWidth="1"/>
    <col min="6912" max="6912" width="19.5429687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54296875" style="2" customWidth="1"/>
    <col min="6922" max="6922" width="10" style="2" customWidth="1"/>
    <col min="6923" max="6923" width="9" style="2"/>
    <col min="6924" max="6924" width="10" style="2" customWidth="1"/>
    <col min="6925" max="6926" width="8" style="2" customWidth="1"/>
    <col min="6927" max="6933" width="10" style="2" customWidth="1"/>
    <col min="6934" max="6934" width="11.453125" style="2" customWidth="1"/>
    <col min="6935" max="6935" width="10" style="2" customWidth="1"/>
    <col min="6936" max="6936" width="8.453125" style="2" customWidth="1"/>
    <col min="6937" max="6938" width="10" style="2" customWidth="1"/>
    <col min="6939" max="6939" width="11.453125" style="2" customWidth="1"/>
    <col min="6940" max="6940" width="9" style="2" customWidth="1"/>
    <col min="6941" max="6941" width="11.453125" style="2" customWidth="1"/>
    <col min="6942" max="6942" width="15.453125" style="2" bestFit="1" customWidth="1"/>
    <col min="6943" max="7162" width="9" style="2"/>
    <col min="7163" max="7163" width="7.453125" style="2" customWidth="1"/>
    <col min="7164" max="7164" width="10.54296875" style="2" customWidth="1"/>
    <col min="7165" max="7165" width="9" style="2" customWidth="1"/>
    <col min="7166" max="7166" width="17.54296875" style="2" customWidth="1"/>
    <col min="7167" max="7167" width="9" style="2" customWidth="1"/>
    <col min="7168" max="7168" width="19.5429687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54296875" style="2" customWidth="1"/>
    <col min="7178" max="7178" width="10" style="2" customWidth="1"/>
    <col min="7179" max="7179" width="9" style="2"/>
    <col min="7180" max="7180" width="10" style="2" customWidth="1"/>
    <col min="7181" max="7182" width="8" style="2" customWidth="1"/>
    <col min="7183" max="7189" width="10" style="2" customWidth="1"/>
    <col min="7190" max="7190" width="11.453125" style="2" customWidth="1"/>
    <col min="7191" max="7191" width="10" style="2" customWidth="1"/>
    <col min="7192" max="7192" width="8.453125" style="2" customWidth="1"/>
    <col min="7193" max="7194" width="10" style="2" customWidth="1"/>
    <col min="7195" max="7195" width="11.453125" style="2" customWidth="1"/>
    <col min="7196" max="7196" width="9" style="2" customWidth="1"/>
    <col min="7197" max="7197" width="11.453125" style="2" customWidth="1"/>
    <col min="7198" max="7198" width="15.453125" style="2" bestFit="1" customWidth="1"/>
    <col min="7199" max="7418" width="9" style="2"/>
    <col min="7419" max="7419" width="7.453125" style="2" customWidth="1"/>
    <col min="7420" max="7420" width="10.54296875" style="2" customWidth="1"/>
    <col min="7421" max="7421" width="9" style="2" customWidth="1"/>
    <col min="7422" max="7422" width="17.54296875" style="2" customWidth="1"/>
    <col min="7423" max="7423" width="9" style="2" customWidth="1"/>
    <col min="7424" max="7424" width="19.5429687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54296875" style="2" customWidth="1"/>
    <col min="7434" max="7434" width="10" style="2" customWidth="1"/>
    <col min="7435" max="7435" width="9" style="2"/>
    <col min="7436" max="7436" width="10" style="2" customWidth="1"/>
    <col min="7437" max="7438" width="8" style="2" customWidth="1"/>
    <col min="7439" max="7445" width="10" style="2" customWidth="1"/>
    <col min="7446" max="7446" width="11.453125" style="2" customWidth="1"/>
    <col min="7447" max="7447" width="10" style="2" customWidth="1"/>
    <col min="7448" max="7448" width="8.453125" style="2" customWidth="1"/>
    <col min="7449" max="7450" width="10" style="2" customWidth="1"/>
    <col min="7451" max="7451" width="11.453125" style="2" customWidth="1"/>
    <col min="7452" max="7452" width="9" style="2" customWidth="1"/>
    <col min="7453" max="7453" width="11.453125" style="2" customWidth="1"/>
    <col min="7454" max="7454" width="15.453125" style="2" bestFit="1" customWidth="1"/>
    <col min="7455" max="7674" width="9" style="2"/>
    <col min="7675" max="7675" width="7.453125" style="2" customWidth="1"/>
    <col min="7676" max="7676" width="10.54296875" style="2" customWidth="1"/>
    <col min="7677" max="7677" width="9" style="2" customWidth="1"/>
    <col min="7678" max="7678" width="17.54296875" style="2" customWidth="1"/>
    <col min="7679" max="7679" width="9" style="2" customWidth="1"/>
    <col min="7680" max="7680" width="19.5429687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54296875" style="2" customWidth="1"/>
    <col min="7690" max="7690" width="10" style="2" customWidth="1"/>
    <col min="7691" max="7691" width="9" style="2"/>
    <col min="7692" max="7692" width="10" style="2" customWidth="1"/>
    <col min="7693" max="7694" width="8" style="2" customWidth="1"/>
    <col min="7695" max="7701" width="10" style="2" customWidth="1"/>
    <col min="7702" max="7702" width="11.453125" style="2" customWidth="1"/>
    <col min="7703" max="7703" width="10" style="2" customWidth="1"/>
    <col min="7704" max="7704" width="8.453125" style="2" customWidth="1"/>
    <col min="7705" max="7706" width="10" style="2" customWidth="1"/>
    <col min="7707" max="7707" width="11.453125" style="2" customWidth="1"/>
    <col min="7708" max="7708" width="9" style="2" customWidth="1"/>
    <col min="7709" max="7709" width="11.453125" style="2" customWidth="1"/>
    <col min="7710" max="7710" width="15.453125" style="2" bestFit="1" customWidth="1"/>
    <col min="7711" max="7930" width="9" style="2"/>
    <col min="7931" max="7931" width="7.453125" style="2" customWidth="1"/>
    <col min="7932" max="7932" width="10.54296875" style="2" customWidth="1"/>
    <col min="7933" max="7933" width="9" style="2" customWidth="1"/>
    <col min="7934" max="7934" width="17.54296875" style="2" customWidth="1"/>
    <col min="7935" max="7935" width="9" style="2" customWidth="1"/>
    <col min="7936" max="7936" width="19.5429687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54296875" style="2" customWidth="1"/>
    <col min="7946" max="7946" width="10" style="2" customWidth="1"/>
    <col min="7947" max="7947" width="9" style="2"/>
    <col min="7948" max="7948" width="10" style="2" customWidth="1"/>
    <col min="7949" max="7950" width="8" style="2" customWidth="1"/>
    <col min="7951" max="7957" width="10" style="2" customWidth="1"/>
    <col min="7958" max="7958" width="11.453125" style="2" customWidth="1"/>
    <col min="7959" max="7959" width="10" style="2" customWidth="1"/>
    <col min="7960" max="7960" width="8.453125" style="2" customWidth="1"/>
    <col min="7961" max="7962" width="10" style="2" customWidth="1"/>
    <col min="7963" max="7963" width="11.453125" style="2" customWidth="1"/>
    <col min="7964" max="7964" width="9" style="2" customWidth="1"/>
    <col min="7965" max="7965" width="11.453125" style="2" customWidth="1"/>
    <col min="7966" max="7966" width="15.453125" style="2" bestFit="1" customWidth="1"/>
    <col min="7967" max="8186" width="9" style="2"/>
    <col min="8187" max="8187" width="7.453125" style="2" customWidth="1"/>
    <col min="8188" max="8188" width="10.54296875" style="2" customWidth="1"/>
    <col min="8189" max="8189" width="9" style="2" customWidth="1"/>
    <col min="8190" max="8190" width="17.54296875" style="2" customWidth="1"/>
    <col min="8191" max="8191" width="9" style="2" customWidth="1"/>
    <col min="8192" max="8192" width="19.5429687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54296875" style="2" customWidth="1"/>
    <col min="8202" max="8202" width="10" style="2" customWidth="1"/>
    <col min="8203" max="8203" width="9" style="2"/>
    <col min="8204" max="8204" width="10" style="2" customWidth="1"/>
    <col min="8205" max="8206" width="8" style="2" customWidth="1"/>
    <col min="8207" max="8213" width="10" style="2" customWidth="1"/>
    <col min="8214" max="8214" width="11.453125" style="2" customWidth="1"/>
    <col min="8215" max="8215" width="10" style="2" customWidth="1"/>
    <col min="8216" max="8216" width="8.453125" style="2" customWidth="1"/>
    <col min="8217" max="8218" width="10" style="2" customWidth="1"/>
    <col min="8219" max="8219" width="11.453125" style="2" customWidth="1"/>
    <col min="8220" max="8220" width="9" style="2" customWidth="1"/>
    <col min="8221" max="8221" width="11.453125" style="2" customWidth="1"/>
    <col min="8222" max="8222" width="15.453125" style="2" bestFit="1" customWidth="1"/>
    <col min="8223" max="8442" width="9" style="2"/>
    <col min="8443" max="8443" width="7.453125" style="2" customWidth="1"/>
    <col min="8444" max="8444" width="10.54296875" style="2" customWidth="1"/>
    <col min="8445" max="8445" width="9" style="2" customWidth="1"/>
    <col min="8446" max="8446" width="17.54296875" style="2" customWidth="1"/>
    <col min="8447" max="8447" width="9" style="2" customWidth="1"/>
    <col min="8448" max="8448" width="19.5429687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54296875" style="2" customWidth="1"/>
    <col min="8458" max="8458" width="10" style="2" customWidth="1"/>
    <col min="8459" max="8459" width="9" style="2"/>
    <col min="8460" max="8460" width="10" style="2" customWidth="1"/>
    <col min="8461" max="8462" width="8" style="2" customWidth="1"/>
    <col min="8463" max="8469" width="10" style="2" customWidth="1"/>
    <col min="8470" max="8470" width="11.453125" style="2" customWidth="1"/>
    <col min="8471" max="8471" width="10" style="2" customWidth="1"/>
    <col min="8472" max="8472" width="8.453125" style="2" customWidth="1"/>
    <col min="8473" max="8474" width="10" style="2" customWidth="1"/>
    <col min="8475" max="8475" width="11.453125" style="2" customWidth="1"/>
    <col min="8476" max="8476" width="9" style="2" customWidth="1"/>
    <col min="8477" max="8477" width="11.453125" style="2" customWidth="1"/>
    <col min="8478" max="8478" width="15.453125" style="2" bestFit="1" customWidth="1"/>
    <col min="8479" max="8698" width="9" style="2"/>
    <col min="8699" max="8699" width="7.453125" style="2" customWidth="1"/>
    <col min="8700" max="8700" width="10.54296875" style="2" customWidth="1"/>
    <col min="8701" max="8701" width="9" style="2" customWidth="1"/>
    <col min="8702" max="8702" width="17.54296875" style="2" customWidth="1"/>
    <col min="8703" max="8703" width="9" style="2" customWidth="1"/>
    <col min="8704" max="8704" width="19.5429687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54296875" style="2" customWidth="1"/>
    <col min="8714" max="8714" width="10" style="2" customWidth="1"/>
    <col min="8715" max="8715" width="9" style="2"/>
    <col min="8716" max="8716" width="10" style="2" customWidth="1"/>
    <col min="8717" max="8718" width="8" style="2" customWidth="1"/>
    <col min="8719" max="8725" width="10" style="2" customWidth="1"/>
    <col min="8726" max="8726" width="11.453125" style="2" customWidth="1"/>
    <col min="8727" max="8727" width="10" style="2" customWidth="1"/>
    <col min="8728" max="8728" width="8.453125" style="2" customWidth="1"/>
    <col min="8729" max="8730" width="10" style="2" customWidth="1"/>
    <col min="8731" max="8731" width="11.453125" style="2" customWidth="1"/>
    <col min="8732" max="8732" width="9" style="2" customWidth="1"/>
    <col min="8733" max="8733" width="11.453125" style="2" customWidth="1"/>
    <col min="8734" max="8734" width="15.453125" style="2" bestFit="1" customWidth="1"/>
    <col min="8735" max="8954" width="9" style="2"/>
    <col min="8955" max="8955" width="7.453125" style="2" customWidth="1"/>
    <col min="8956" max="8956" width="10.54296875" style="2" customWidth="1"/>
    <col min="8957" max="8957" width="9" style="2" customWidth="1"/>
    <col min="8958" max="8958" width="17.54296875" style="2" customWidth="1"/>
    <col min="8959" max="8959" width="9" style="2" customWidth="1"/>
    <col min="8960" max="8960" width="19.5429687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54296875" style="2" customWidth="1"/>
    <col min="8970" max="8970" width="10" style="2" customWidth="1"/>
    <col min="8971" max="8971" width="9" style="2"/>
    <col min="8972" max="8972" width="10" style="2" customWidth="1"/>
    <col min="8973" max="8974" width="8" style="2" customWidth="1"/>
    <col min="8975" max="8981" width="10" style="2" customWidth="1"/>
    <col min="8982" max="8982" width="11.453125" style="2" customWidth="1"/>
    <col min="8983" max="8983" width="10" style="2" customWidth="1"/>
    <col min="8984" max="8984" width="8.453125" style="2" customWidth="1"/>
    <col min="8985" max="8986" width="10" style="2" customWidth="1"/>
    <col min="8987" max="8987" width="11.453125" style="2" customWidth="1"/>
    <col min="8988" max="8988" width="9" style="2" customWidth="1"/>
    <col min="8989" max="8989" width="11.453125" style="2" customWidth="1"/>
    <col min="8990" max="8990" width="15.453125" style="2" bestFit="1" customWidth="1"/>
    <col min="8991" max="9210" width="9" style="2"/>
    <col min="9211" max="9211" width="7.453125" style="2" customWidth="1"/>
    <col min="9212" max="9212" width="10.54296875" style="2" customWidth="1"/>
    <col min="9213" max="9213" width="9" style="2" customWidth="1"/>
    <col min="9214" max="9214" width="17.54296875" style="2" customWidth="1"/>
    <col min="9215" max="9215" width="9" style="2" customWidth="1"/>
    <col min="9216" max="9216" width="19.5429687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54296875" style="2" customWidth="1"/>
    <col min="9226" max="9226" width="10" style="2" customWidth="1"/>
    <col min="9227" max="9227" width="9" style="2"/>
    <col min="9228" max="9228" width="10" style="2" customWidth="1"/>
    <col min="9229" max="9230" width="8" style="2" customWidth="1"/>
    <col min="9231" max="9237" width="10" style="2" customWidth="1"/>
    <col min="9238" max="9238" width="11.453125" style="2" customWidth="1"/>
    <col min="9239" max="9239" width="10" style="2" customWidth="1"/>
    <col min="9240" max="9240" width="8.453125" style="2" customWidth="1"/>
    <col min="9241" max="9242" width="10" style="2" customWidth="1"/>
    <col min="9243" max="9243" width="11.453125" style="2" customWidth="1"/>
    <col min="9244" max="9244" width="9" style="2" customWidth="1"/>
    <col min="9245" max="9245" width="11.453125" style="2" customWidth="1"/>
    <col min="9246" max="9246" width="15.453125" style="2" bestFit="1" customWidth="1"/>
    <col min="9247" max="9466" width="9" style="2"/>
    <col min="9467" max="9467" width="7.453125" style="2" customWidth="1"/>
    <col min="9468" max="9468" width="10.54296875" style="2" customWidth="1"/>
    <col min="9469" max="9469" width="9" style="2" customWidth="1"/>
    <col min="9470" max="9470" width="17.54296875" style="2" customWidth="1"/>
    <col min="9471" max="9471" width="9" style="2" customWidth="1"/>
    <col min="9472" max="9472" width="19.5429687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54296875" style="2" customWidth="1"/>
    <col min="9482" max="9482" width="10" style="2" customWidth="1"/>
    <col min="9483" max="9483" width="9" style="2"/>
    <col min="9484" max="9484" width="10" style="2" customWidth="1"/>
    <col min="9485" max="9486" width="8" style="2" customWidth="1"/>
    <col min="9487" max="9493" width="10" style="2" customWidth="1"/>
    <col min="9494" max="9494" width="11.453125" style="2" customWidth="1"/>
    <col min="9495" max="9495" width="10" style="2" customWidth="1"/>
    <col min="9496" max="9496" width="8.453125" style="2" customWidth="1"/>
    <col min="9497" max="9498" width="10" style="2" customWidth="1"/>
    <col min="9499" max="9499" width="11.453125" style="2" customWidth="1"/>
    <col min="9500" max="9500" width="9" style="2" customWidth="1"/>
    <col min="9501" max="9501" width="11.453125" style="2" customWidth="1"/>
    <col min="9502" max="9502" width="15.453125" style="2" bestFit="1" customWidth="1"/>
    <col min="9503" max="9722" width="9" style="2"/>
    <col min="9723" max="9723" width="7.453125" style="2" customWidth="1"/>
    <col min="9724" max="9724" width="10.54296875" style="2" customWidth="1"/>
    <col min="9725" max="9725" width="9" style="2" customWidth="1"/>
    <col min="9726" max="9726" width="17.54296875" style="2" customWidth="1"/>
    <col min="9727" max="9727" width="9" style="2" customWidth="1"/>
    <col min="9728" max="9728" width="19.5429687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54296875" style="2" customWidth="1"/>
    <col min="9738" max="9738" width="10" style="2" customWidth="1"/>
    <col min="9739" max="9739" width="9" style="2"/>
    <col min="9740" max="9740" width="10" style="2" customWidth="1"/>
    <col min="9741" max="9742" width="8" style="2" customWidth="1"/>
    <col min="9743" max="9749" width="10" style="2" customWidth="1"/>
    <col min="9750" max="9750" width="11.453125" style="2" customWidth="1"/>
    <col min="9751" max="9751" width="10" style="2" customWidth="1"/>
    <col min="9752" max="9752" width="8.453125" style="2" customWidth="1"/>
    <col min="9753" max="9754" width="10" style="2" customWidth="1"/>
    <col min="9755" max="9755" width="11.453125" style="2" customWidth="1"/>
    <col min="9756" max="9756" width="9" style="2" customWidth="1"/>
    <col min="9757" max="9757" width="11.453125" style="2" customWidth="1"/>
    <col min="9758" max="9758" width="15.453125" style="2" bestFit="1" customWidth="1"/>
    <col min="9759" max="9978" width="9" style="2"/>
    <col min="9979" max="9979" width="7.453125" style="2" customWidth="1"/>
    <col min="9980" max="9980" width="10.54296875" style="2" customWidth="1"/>
    <col min="9981" max="9981" width="9" style="2" customWidth="1"/>
    <col min="9982" max="9982" width="17.54296875" style="2" customWidth="1"/>
    <col min="9983" max="9983" width="9" style="2" customWidth="1"/>
    <col min="9984" max="9984" width="19.5429687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54296875" style="2" customWidth="1"/>
    <col min="9994" max="9994" width="10" style="2" customWidth="1"/>
    <col min="9995" max="9995" width="9" style="2"/>
    <col min="9996" max="9996" width="10" style="2" customWidth="1"/>
    <col min="9997" max="9998" width="8" style="2" customWidth="1"/>
    <col min="9999" max="10005" width="10" style="2" customWidth="1"/>
    <col min="10006" max="10006" width="11.453125" style="2" customWidth="1"/>
    <col min="10007" max="10007" width="10" style="2" customWidth="1"/>
    <col min="10008" max="10008" width="8.453125" style="2" customWidth="1"/>
    <col min="10009" max="10010" width="10" style="2" customWidth="1"/>
    <col min="10011" max="10011" width="11.453125" style="2" customWidth="1"/>
    <col min="10012" max="10012" width="9" style="2" customWidth="1"/>
    <col min="10013" max="10013" width="11.453125" style="2" customWidth="1"/>
    <col min="10014" max="10014" width="15.453125" style="2" bestFit="1" customWidth="1"/>
    <col min="10015" max="10234" width="9" style="2"/>
    <col min="10235" max="10235" width="7.453125" style="2" customWidth="1"/>
    <col min="10236" max="10236" width="10.54296875" style="2" customWidth="1"/>
    <col min="10237" max="10237" width="9" style="2" customWidth="1"/>
    <col min="10238" max="10238" width="17.54296875" style="2" customWidth="1"/>
    <col min="10239" max="10239" width="9" style="2" customWidth="1"/>
    <col min="10240" max="10240" width="19.5429687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5429687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453125" style="2" customWidth="1"/>
    <col min="10263" max="10263" width="10" style="2" customWidth="1"/>
    <col min="10264" max="10264" width="8.453125" style="2" customWidth="1"/>
    <col min="10265" max="10266" width="10" style="2" customWidth="1"/>
    <col min="10267" max="10267" width="11.453125" style="2" customWidth="1"/>
    <col min="10268" max="10268" width="9" style="2" customWidth="1"/>
    <col min="10269" max="10269" width="11.453125" style="2" customWidth="1"/>
    <col min="10270" max="10270" width="15.453125" style="2" bestFit="1" customWidth="1"/>
    <col min="10271" max="10490" width="9" style="2"/>
    <col min="10491" max="10491" width="7.453125" style="2" customWidth="1"/>
    <col min="10492" max="10492" width="10.54296875" style="2" customWidth="1"/>
    <col min="10493" max="10493" width="9" style="2" customWidth="1"/>
    <col min="10494" max="10494" width="17.54296875" style="2" customWidth="1"/>
    <col min="10495" max="10495" width="9" style="2" customWidth="1"/>
    <col min="10496" max="10496" width="19.5429687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5429687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453125" style="2" customWidth="1"/>
    <col min="10519" max="10519" width="10" style="2" customWidth="1"/>
    <col min="10520" max="10520" width="8.453125" style="2" customWidth="1"/>
    <col min="10521" max="10522" width="10" style="2" customWidth="1"/>
    <col min="10523" max="10523" width="11.453125" style="2" customWidth="1"/>
    <col min="10524" max="10524" width="9" style="2" customWidth="1"/>
    <col min="10525" max="10525" width="11.453125" style="2" customWidth="1"/>
    <col min="10526" max="10526" width="15.453125" style="2" bestFit="1" customWidth="1"/>
    <col min="10527" max="10746" width="9" style="2"/>
    <col min="10747" max="10747" width="7.453125" style="2" customWidth="1"/>
    <col min="10748" max="10748" width="10.54296875" style="2" customWidth="1"/>
    <col min="10749" max="10749" width="9" style="2" customWidth="1"/>
    <col min="10750" max="10750" width="17.54296875" style="2" customWidth="1"/>
    <col min="10751" max="10751" width="9" style="2" customWidth="1"/>
    <col min="10752" max="10752" width="19.5429687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5429687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453125" style="2" customWidth="1"/>
    <col min="10775" max="10775" width="10" style="2" customWidth="1"/>
    <col min="10776" max="10776" width="8.453125" style="2" customWidth="1"/>
    <col min="10777" max="10778" width="10" style="2" customWidth="1"/>
    <col min="10779" max="10779" width="11.453125" style="2" customWidth="1"/>
    <col min="10780" max="10780" width="9" style="2" customWidth="1"/>
    <col min="10781" max="10781" width="11.453125" style="2" customWidth="1"/>
    <col min="10782" max="10782" width="15.453125" style="2" bestFit="1" customWidth="1"/>
    <col min="10783" max="11002" width="9" style="2"/>
    <col min="11003" max="11003" width="7.453125" style="2" customWidth="1"/>
    <col min="11004" max="11004" width="10.54296875" style="2" customWidth="1"/>
    <col min="11005" max="11005" width="9" style="2" customWidth="1"/>
    <col min="11006" max="11006" width="17.54296875" style="2" customWidth="1"/>
    <col min="11007" max="11007" width="9" style="2" customWidth="1"/>
    <col min="11008" max="11008" width="19.5429687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5429687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453125" style="2" customWidth="1"/>
    <col min="11031" max="11031" width="10" style="2" customWidth="1"/>
    <col min="11032" max="11032" width="8.453125" style="2" customWidth="1"/>
    <col min="11033" max="11034" width="10" style="2" customWidth="1"/>
    <col min="11035" max="11035" width="11.453125" style="2" customWidth="1"/>
    <col min="11036" max="11036" width="9" style="2" customWidth="1"/>
    <col min="11037" max="11037" width="11.453125" style="2" customWidth="1"/>
    <col min="11038" max="11038" width="15.453125" style="2" bestFit="1" customWidth="1"/>
    <col min="11039" max="11258" width="9" style="2"/>
    <col min="11259" max="11259" width="7.453125" style="2" customWidth="1"/>
    <col min="11260" max="11260" width="10.54296875" style="2" customWidth="1"/>
    <col min="11261" max="11261" width="9" style="2" customWidth="1"/>
    <col min="11262" max="11262" width="17.54296875" style="2" customWidth="1"/>
    <col min="11263" max="11263" width="9" style="2" customWidth="1"/>
    <col min="11264" max="11264" width="19.5429687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5429687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453125" style="2" customWidth="1"/>
    <col min="11287" max="11287" width="10" style="2" customWidth="1"/>
    <col min="11288" max="11288" width="8.453125" style="2" customWidth="1"/>
    <col min="11289" max="11290" width="10" style="2" customWidth="1"/>
    <col min="11291" max="11291" width="11.453125" style="2" customWidth="1"/>
    <col min="11292" max="11292" width="9" style="2" customWidth="1"/>
    <col min="11293" max="11293" width="11.453125" style="2" customWidth="1"/>
    <col min="11294" max="11294" width="15.453125" style="2" bestFit="1" customWidth="1"/>
    <col min="11295" max="11514" width="9" style="2"/>
    <col min="11515" max="11515" width="7.453125" style="2" customWidth="1"/>
    <col min="11516" max="11516" width="10.54296875" style="2" customWidth="1"/>
    <col min="11517" max="11517" width="9" style="2" customWidth="1"/>
    <col min="11518" max="11518" width="17.54296875" style="2" customWidth="1"/>
    <col min="11519" max="11519" width="9" style="2" customWidth="1"/>
    <col min="11520" max="11520" width="19.5429687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5429687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453125" style="2" customWidth="1"/>
    <col min="11543" max="11543" width="10" style="2" customWidth="1"/>
    <col min="11544" max="11544" width="8.453125" style="2" customWidth="1"/>
    <col min="11545" max="11546" width="10" style="2" customWidth="1"/>
    <col min="11547" max="11547" width="11.453125" style="2" customWidth="1"/>
    <col min="11548" max="11548" width="9" style="2" customWidth="1"/>
    <col min="11549" max="11549" width="11.453125" style="2" customWidth="1"/>
    <col min="11550" max="11550" width="15.453125" style="2" bestFit="1" customWidth="1"/>
    <col min="11551" max="11770" width="9" style="2"/>
    <col min="11771" max="11771" width="7.453125" style="2" customWidth="1"/>
    <col min="11772" max="11772" width="10.54296875" style="2" customWidth="1"/>
    <col min="11773" max="11773" width="9" style="2" customWidth="1"/>
    <col min="11774" max="11774" width="17.54296875" style="2" customWidth="1"/>
    <col min="11775" max="11775" width="9" style="2" customWidth="1"/>
    <col min="11776" max="11776" width="19.5429687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5429687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453125" style="2" customWidth="1"/>
    <col min="11799" max="11799" width="10" style="2" customWidth="1"/>
    <col min="11800" max="11800" width="8.453125" style="2" customWidth="1"/>
    <col min="11801" max="11802" width="10" style="2" customWidth="1"/>
    <col min="11803" max="11803" width="11.453125" style="2" customWidth="1"/>
    <col min="11804" max="11804" width="9" style="2" customWidth="1"/>
    <col min="11805" max="11805" width="11.453125" style="2" customWidth="1"/>
    <col min="11806" max="11806" width="15.453125" style="2" bestFit="1" customWidth="1"/>
    <col min="11807" max="12026" width="9" style="2"/>
    <col min="12027" max="12027" width="7.453125" style="2" customWidth="1"/>
    <col min="12028" max="12028" width="10.54296875" style="2" customWidth="1"/>
    <col min="12029" max="12029" width="9" style="2" customWidth="1"/>
    <col min="12030" max="12030" width="17.54296875" style="2" customWidth="1"/>
    <col min="12031" max="12031" width="9" style="2" customWidth="1"/>
    <col min="12032" max="12032" width="19.5429687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5429687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453125" style="2" customWidth="1"/>
    <col min="12055" max="12055" width="10" style="2" customWidth="1"/>
    <col min="12056" max="12056" width="8.453125" style="2" customWidth="1"/>
    <col min="12057" max="12058" width="10" style="2" customWidth="1"/>
    <col min="12059" max="12059" width="11.453125" style="2" customWidth="1"/>
    <col min="12060" max="12060" width="9" style="2" customWidth="1"/>
    <col min="12061" max="12061" width="11.453125" style="2" customWidth="1"/>
    <col min="12062" max="12062" width="15.453125" style="2" bestFit="1" customWidth="1"/>
    <col min="12063" max="12282" width="9" style="2"/>
    <col min="12283" max="12283" width="7.453125" style="2" customWidth="1"/>
    <col min="12284" max="12284" width="10.54296875" style="2" customWidth="1"/>
    <col min="12285" max="12285" width="9" style="2" customWidth="1"/>
    <col min="12286" max="12286" width="17.54296875" style="2" customWidth="1"/>
    <col min="12287" max="12287" width="9" style="2" customWidth="1"/>
    <col min="12288" max="12288" width="19.5429687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5429687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453125" style="2" customWidth="1"/>
    <col min="12311" max="12311" width="10" style="2" customWidth="1"/>
    <col min="12312" max="12312" width="8.453125" style="2" customWidth="1"/>
    <col min="12313" max="12314" width="10" style="2" customWidth="1"/>
    <col min="12315" max="12315" width="11.453125" style="2" customWidth="1"/>
    <col min="12316" max="12316" width="9" style="2" customWidth="1"/>
    <col min="12317" max="12317" width="11.453125" style="2" customWidth="1"/>
    <col min="12318" max="12318" width="15.453125" style="2" bestFit="1" customWidth="1"/>
    <col min="12319" max="12538" width="9" style="2"/>
    <col min="12539" max="12539" width="7.453125" style="2" customWidth="1"/>
    <col min="12540" max="12540" width="10.54296875" style="2" customWidth="1"/>
    <col min="12541" max="12541" width="9" style="2" customWidth="1"/>
    <col min="12542" max="12542" width="17.54296875" style="2" customWidth="1"/>
    <col min="12543" max="12543" width="9" style="2" customWidth="1"/>
    <col min="12544" max="12544" width="19.5429687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5429687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453125" style="2" customWidth="1"/>
    <col min="12567" max="12567" width="10" style="2" customWidth="1"/>
    <col min="12568" max="12568" width="8.453125" style="2" customWidth="1"/>
    <col min="12569" max="12570" width="10" style="2" customWidth="1"/>
    <col min="12571" max="12571" width="11.453125" style="2" customWidth="1"/>
    <col min="12572" max="12572" width="9" style="2" customWidth="1"/>
    <col min="12573" max="12573" width="11.453125" style="2" customWidth="1"/>
    <col min="12574" max="12574" width="15.453125" style="2" bestFit="1" customWidth="1"/>
    <col min="12575" max="12794" width="9" style="2"/>
    <col min="12795" max="12795" width="7.453125" style="2" customWidth="1"/>
    <col min="12796" max="12796" width="10.54296875" style="2" customWidth="1"/>
    <col min="12797" max="12797" width="9" style="2" customWidth="1"/>
    <col min="12798" max="12798" width="17.54296875" style="2" customWidth="1"/>
    <col min="12799" max="12799" width="9" style="2" customWidth="1"/>
    <col min="12800" max="12800" width="19.5429687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5429687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453125" style="2" customWidth="1"/>
    <col min="12823" max="12823" width="10" style="2" customWidth="1"/>
    <col min="12824" max="12824" width="8.453125" style="2" customWidth="1"/>
    <col min="12825" max="12826" width="10" style="2" customWidth="1"/>
    <col min="12827" max="12827" width="11.453125" style="2" customWidth="1"/>
    <col min="12828" max="12828" width="9" style="2" customWidth="1"/>
    <col min="12829" max="12829" width="11.453125" style="2" customWidth="1"/>
    <col min="12830" max="12830" width="15.453125" style="2" bestFit="1" customWidth="1"/>
    <col min="12831" max="13050" width="9" style="2"/>
    <col min="13051" max="13051" width="7.453125" style="2" customWidth="1"/>
    <col min="13052" max="13052" width="10.54296875" style="2" customWidth="1"/>
    <col min="13053" max="13053" width="9" style="2" customWidth="1"/>
    <col min="13054" max="13054" width="17.54296875" style="2" customWidth="1"/>
    <col min="13055" max="13055" width="9" style="2" customWidth="1"/>
    <col min="13056" max="13056" width="19.5429687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5429687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453125" style="2" customWidth="1"/>
    <col min="13079" max="13079" width="10" style="2" customWidth="1"/>
    <col min="13080" max="13080" width="8.453125" style="2" customWidth="1"/>
    <col min="13081" max="13082" width="10" style="2" customWidth="1"/>
    <col min="13083" max="13083" width="11.453125" style="2" customWidth="1"/>
    <col min="13084" max="13084" width="9" style="2" customWidth="1"/>
    <col min="13085" max="13085" width="11.453125" style="2" customWidth="1"/>
    <col min="13086" max="13086" width="15.453125" style="2" bestFit="1" customWidth="1"/>
    <col min="13087" max="13306" width="9" style="2"/>
    <col min="13307" max="13307" width="7.453125" style="2" customWidth="1"/>
    <col min="13308" max="13308" width="10.54296875" style="2" customWidth="1"/>
    <col min="13309" max="13309" width="9" style="2" customWidth="1"/>
    <col min="13310" max="13310" width="17.54296875" style="2" customWidth="1"/>
    <col min="13311" max="13311" width="9" style="2" customWidth="1"/>
    <col min="13312" max="13312" width="19.5429687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5429687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453125" style="2" customWidth="1"/>
    <col min="13335" max="13335" width="10" style="2" customWidth="1"/>
    <col min="13336" max="13336" width="8.453125" style="2" customWidth="1"/>
    <col min="13337" max="13338" width="10" style="2" customWidth="1"/>
    <col min="13339" max="13339" width="11.453125" style="2" customWidth="1"/>
    <col min="13340" max="13340" width="9" style="2" customWidth="1"/>
    <col min="13341" max="13341" width="11.453125" style="2" customWidth="1"/>
    <col min="13342" max="13342" width="15.453125" style="2" bestFit="1" customWidth="1"/>
    <col min="13343" max="13562" width="9" style="2"/>
    <col min="13563" max="13563" width="7.453125" style="2" customWidth="1"/>
    <col min="13564" max="13564" width="10.54296875" style="2" customWidth="1"/>
    <col min="13565" max="13565" width="9" style="2" customWidth="1"/>
    <col min="13566" max="13566" width="17.54296875" style="2" customWidth="1"/>
    <col min="13567" max="13567" width="9" style="2" customWidth="1"/>
    <col min="13568" max="13568" width="19.5429687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5429687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453125" style="2" customWidth="1"/>
    <col min="13591" max="13591" width="10" style="2" customWidth="1"/>
    <col min="13592" max="13592" width="8.453125" style="2" customWidth="1"/>
    <col min="13593" max="13594" width="10" style="2" customWidth="1"/>
    <col min="13595" max="13595" width="11.453125" style="2" customWidth="1"/>
    <col min="13596" max="13596" width="9" style="2" customWidth="1"/>
    <col min="13597" max="13597" width="11.453125" style="2" customWidth="1"/>
    <col min="13598" max="13598" width="15.453125" style="2" bestFit="1" customWidth="1"/>
    <col min="13599" max="13818" width="9" style="2"/>
    <col min="13819" max="13819" width="7.453125" style="2" customWidth="1"/>
    <col min="13820" max="13820" width="10.54296875" style="2" customWidth="1"/>
    <col min="13821" max="13821" width="9" style="2" customWidth="1"/>
    <col min="13822" max="13822" width="17.54296875" style="2" customWidth="1"/>
    <col min="13823" max="13823" width="9" style="2" customWidth="1"/>
    <col min="13824" max="13824" width="19.5429687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5429687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453125" style="2" customWidth="1"/>
    <col min="13847" max="13847" width="10" style="2" customWidth="1"/>
    <col min="13848" max="13848" width="8.453125" style="2" customWidth="1"/>
    <col min="13849" max="13850" width="10" style="2" customWidth="1"/>
    <col min="13851" max="13851" width="11.453125" style="2" customWidth="1"/>
    <col min="13852" max="13852" width="9" style="2" customWidth="1"/>
    <col min="13853" max="13853" width="11.453125" style="2" customWidth="1"/>
    <col min="13854" max="13854" width="15.453125" style="2" bestFit="1" customWidth="1"/>
    <col min="13855" max="14074" width="9" style="2"/>
    <col min="14075" max="14075" width="7.453125" style="2" customWidth="1"/>
    <col min="14076" max="14076" width="10.54296875" style="2" customWidth="1"/>
    <col min="14077" max="14077" width="9" style="2" customWidth="1"/>
    <col min="14078" max="14078" width="17.54296875" style="2" customWidth="1"/>
    <col min="14079" max="14079" width="9" style="2" customWidth="1"/>
    <col min="14080" max="14080" width="19.5429687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5429687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453125" style="2" customWidth="1"/>
    <col min="14103" max="14103" width="10" style="2" customWidth="1"/>
    <col min="14104" max="14104" width="8.453125" style="2" customWidth="1"/>
    <col min="14105" max="14106" width="10" style="2" customWidth="1"/>
    <col min="14107" max="14107" width="11.453125" style="2" customWidth="1"/>
    <col min="14108" max="14108" width="9" style="2" customWidth="1"/>
    <col min="14109" max="14109" width="11.453125" style="2" customWidth="1"/>
    <col min="14110" max="14110" width="15.453125" style="2" bestFit="1" customWidth="1"/>
    <col min="14111" max="14330" width="9" style="2"/>
    <col min="14331" max="14331" width="7.453125" style="2" customWidth="1"/>
    <col min="14332" max="14332" width="10.54296875" style="2" customWidth="1"/>
    <col min="14333" max="14333" width="9" style="2" customWidth="1"/>
    <col min="14334" max="14334" width="17.54296875" style="2" customWidth="1"/>
    <col min="14335" max="14335" width="9" style="2" customWidth="1"/>
    <col min="14336" max="14336" width="19.5429687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5429687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453125" style="2" customWidth="1"/>
    <col min="14359" max="14359" width="10" style="2" customWidth="1"/>
    <col min="14360" max="14360" width="8.453125" style="2" customWidth="1"/>
    <col min="14361" max="14362" width="10" style="2" customWidth="1"/>
    <col min="14363" max="14363" width="11.453125" style="2" customWidth="1"/>
    <col min="14364" max="14364" width="9" style="2" customWidth="1"/>
    <col min="14365" max="14365" width="11.453125" style="2" customWidth="1"/>
    <col min="14366" max="14366" width="15.453125" style="2" bestFit="1" customWidth="1"/>
    <col min="14367" max="14586" width="9" style="2"/>
    <col min="14587" max="14587" width="7.453125" style="2" customWidth="1"/>
    <col min="14588" max="14588" width="10.54296875" style="2" customWidth="1"/>
    <col min="14589" max="14589" width="9" style="2" customWidth="1"/>
    <col min="14590" max="14590" width="17.54296875" style="2" customWidth="1"/>
    <col min="14591" max="14591" width="9" style="2" customWidth="1"/>
    <col min="14592" max="14592" width="19.5429687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5429687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453125" style="2" customWidth="1"/>
    <col min="14615" max="14615" width="10" style="2" customWidth="1"/>
    <col min="14616" max="14616" width="8.453125" style="2" customWidth="1"/>
    <col min="14617" max="14618" width="10" style="2" customWidth="1"/>
    <col min="14619" max="14619" width="11.453125" style="2" customWidth="1"/>
    <col min="14620" max="14620" width="9" style="2" customWidth="1"/>
    <col min="14621" max="14621" width="11.453125" style="2" customWidth="1"/>
    <col min="14622" max="14622" width="15.453125" style="2" bestFit="1" customWidth="1"/>
    <col min="14623" max="14842" width="9" style="2"/>
    <col min="14843" max="14843" width="7.453125" style="2" customWidth="1"/>
    <col min="14844" max="14844" width="10.54296875" style="2" customWidth="1"/>
    <col min="14845" max="14845" width="9" style="2" customWidth="1"/>
    <col min="14846" max="14846" width="17.54296875" style="2" customWidth="1"/>
    <col min="14847" max="14847" width="9" style="2" customWidth="1"/>
    <col min="14848" max="14848" width="19.5429687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5429687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453125" style="2" customWidth="1"/>
    <col min="14871" max="14871" width="10" style="2" customWidth="1"/>
    <col min="14872" max="14872" width="8.453125" style="2" customWidth="1"/>
    <col min="14873" max="14874" width="10" style="2" customWidth="1"/>
    <col min="14875" max="14875" width="11.453125" style="2" customWidth="1"/>
    <col min="14876" max="14876" width="9" style="2" customWidth="1"/>
    <col min="14877" max="14877" width="11.453125" style="2" customWidth="1"/>
    <col min="14878" max="14878" width="15.453125" style="2" bestFit="1" customWidth="1"/>
    <col min="14879" max="15098" width="9" style="2"/>
    <col min="15099" max="15099" width="7.453125" style="2" customWidth="1"/>
    <col min="15100" max="15100" width="10.54296875" style="2" customWidth="1"/>
    <col min="15101" max="15101" width="9" style="2" customWidth="1"/>
    <col min="15102" max="15102" width="17.54296875" style="2" customWidth="1"/>
    <col min="15103" max="15103" width="9" style="2" customWidth="1"/>
    <col min="15104" max="15104" width="19.5429687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5429687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453125" style="2" customWidth="1"/>
    <col min="15127" max="15127" width="10" style="2" customWidth="1"/>
    <col min="15128" max="15128" width="8.453125" style="2" customWidth="1"/>
    <col min="15129" max="15130" width="10" style="2" customWidth="1"/>
    <col min="15131" max="15131" width="11.453125" style="2" customWidth="1"/>
    <col min="15132" max="15132" width="9" style="2" customWidth="1"/>
    <col min="15133" max="15133" width="11.453125" style="2" customWidth="1"/>
    <col min="15134" max="15134" width="15.453125" style="2" bestFit="1" customWidth="1"/>
    <col min="15135" max="15354" width="9" style="2"/>
    <col min="15355" max="15355" width="7.453125" style="2" customWidth="1"/>
    <col min="15356" max="15356" width="10.54296875" style="2" customWidth="1"/>
    <col min="15357" max="15357" width="9" style="2" customWidth="1"/>
    <col min="15358" max="15358" width="17.54296875" style="2" customWidth="1"/>
    <col min="15359" max="15359" width="9" style="2" customWidth="1"/>
    <col min="15360" max="15360" width="19.5429687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5429687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453125" style="2" customWidth="1"/>
    <col min="15383" max="15383" width="10" style="2" customWidth="1"/>
    <col min="15384" max="15384" width="8.453125" style="2" customWidth="1"/>
    <col min="15385" max="15386" width="10" style="2" customWidth="1"/>
    <col min="15387" max="15387" width="11.453125" style="2" customWidth="1"/>
    <col min="15388" max="15388" width="9" style="2" customWidth="1"/>
    <col min="15389" max="15389" width="11.453125" style="2" customWidth="1"/>
    <col min="15390" max="15390" width="15.453125" style="2" bestFit="1" customWidth="1"/>
    <col min="15391" max="15610" width="9" style="2"/>
    <col min="15611" max="15611" width="7.453125" style="2" customWidth="1"/>
    <col min="15612" max="15612" width="10.54296875" style="2" customWidth="1"/>
    <col min="15613" max="15613" width="9" style="2" customWidth="1"/>
    <col min="15614" max="15614" width="17.54296875" style="2" customWidth="1"/>
    <col min="15615" max="15615" width="9" style="2" customWidth="1"/>
    <col min="15616" max="15616" width="19.5429687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5429687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453125" style="2" customWidth="1"/>
    <col min="15639" max="15639" width="10" style="2" customWidth="1"/>
    <col min="15640" max="15640" width="8.453125" style="2" customWidth="1"/>
    <col min="15641" max="15642" width="10" style="2" customWidth="1"/>
    <col min="15643" max="15643" width="11.453125" style="2" customWidth="1"/>
    <col min="15644" max="15644" width="9" style="2" customWidth="1"/>
    <col min="15645" max="15645" width="11.453125" style="2" customWidth="1"/>
    <col min="15646" max="15646" width="15.453125" style="2" bestFit="1" customWidth="1"/>
    <col min="15647" max="15866" width="9" style="2"/>
    <col min="15867" max="15867" width="7.453125" style="2" customWidth="1"/>
    <col min="15868" max="15868" width="10.54296875" style="2" customWidth="1"/>
    <col min="15869" max="15869" width="9" style="2" customWidth="1"/>
    <col min="15870" max="15870" width="17.54296875" style="2" customWidth="1"/>
    <col min="15871" max="15871" width="9" style="2" customWidth="1"/>
    <col min="15872" max="15872" width="19.5429687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5429687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453125" style="2" customWidth="1"/>
    <col min="15895" max="15895" width="10" style="2" customWidth="1"/>
    <col min="15896" max="15896" width="8.453125" style="2" customWidth="1"/>
    <col min="15897" max="15898" width="10" style="2" customWidth="1"/>
    <col min="15899" max="15899" width="11.453125" style="2" customWidth="1"/>
    <col min="15900" max="15900" width="9" style="2" customWidth="1"/>
    <col min="15901" max="15901" width="11.453125" style="2" customWidth="1"/>
    <col min="15902" max="15902" width="15.453125" style="2" bestFit="1" customWidth="1"/>
    <col min="15903" max="16122" width="9" style="2"/>
    <col min="16123" max="16123" width="7.453125" style="2" customWidth="1"/>
    <col min="16124" max="16124" width="10.54296875" style="2" customWidth="1"/>
    <col min="16125" max="16125" width="9" style="2" customWidth="1"/>
    <col min="16126" max="16126" width="17.54296875" style="2" customWidth="1"/>
    <col min="16127" max="16127" width="9" style="2" customWidth="1"/>
    <col min="16128" max="16128" width="19.5429687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5429687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453125" style="2" customWidth="1"/>
    <col min="16151" max="16151" width="10" style="2" customWidth="1"/>
    <col min="16152" max="16152" width="8.453125" style="2" customWidth="1"/>
    <col min="16153" max="16154" width="10" style="2" customWidth="1"/>
    <col min="16155" max="16155" width="11.453125" style="2" customWidth="1"/>
    <col min="16156" max="16156" width="9" style="2" customWidth="1"/>
    <col min="16157" max="16157" width="11.453125" style="2" customWidth="1"/>
    <col min="16158" max="16158" width="15.453125" style="2" bestFit="1" customWidth="1"/>
    <col min="16159" max="16384" width="9" style="2"/>
  </cols>
  <sheetData>
    <row r="1" spans="1:113" ht="45" customHeight="1" x14ac:dyDescent="0.35">
      <c r="A1" s="14" t="s">
        <v>53</v>
      </c>
      <c r="CW1" s="160"/>
    </row>
    <row r="2" spans="1:113" ht="20.25" customHeight="1" x14ac:dyDescent="0.35">
      <c r="A2" s="15" t="s">
        <v>19</v>
      </c>
      <c r="CS2" s="159"/>
      <c r="CW2" s="159"/>
    </row>
    <row r="3" spans="1:113" ht="20.25" customHeight="1" x14ac:dyDescent="0.35">
      <c r="A3" s="15" t="s">
        <v>36</v>
      </c>
      <c r="CN3" s="161"/>
      <c r="CO3" s="161"/>
      <c r="CP3" s="161"/>
      <c r="CQ3" s="161"/>
      <c r="CR3" s="161"/>
      <c r="CS3" s="161"/>
      <c r="CT3" s="161"/>
      <c r="CU3" s="161"/>
      <c r="CV3" s="161"/>
      <c r="CW3" s="161"/>
    </row>
    <row r="4" spans="1:113" ht="20.25" customHeight="1" x14ac:dyDescent="0.35">
      <c r="A4" s="15" t="s">
        <v>179</v>
      </c>
      <c r="CN4" s="158"/>
      <c r="CO4" s="158"/>
      <c r="CP4" s="158"/>
      <c r="CQ4" s="158"/>
      <c r="CR4" s="158"/>
      <c r="CS4" s="158"/>
      <c r="CT4" s="158"/>
      <c r="CU4" s="158"/>
      <c r="CV4" s="158"/>
      <c r="CW4" s="158"/>
    </row>
    <row r="5" spans="1:113" s="77" customFormat="1" ht="51" customHeight="1" thickBot="1" x14ac:dyDescent="0.4">
      <c r="A5" s="74" t="s">
        <v>176</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216</v>
      </c>
      <c r="CR5" s="76" t="s">
        <v>217</v>
      </c>
      <c r="CS5" s="76" t="s">
        <v>220</v>
      </c>
      <c r="CT5" s="76" t="s">
        <v>223</v>
      </c>
      <c r="CU5" s="76" t="s">
        <v>225</v>
      </c>
      <c r="CV5" s="147" t="s">
        <v>230</v>
      </c>
      <c r="CW5" s="147" t="s">
        <v>231</v>
      </c>
      <c r="CX5" s="147" t="s">
        <v>236</v>
      </c>
      <c r="CY5" s="147" t="s">
        <v>237</v>
      </c>
      <c r="CZ5" s="147" t="s">
        <v>238</v>
      </c>
      <c r="DA5" s="147" t="s">
        <v>239</v>
      </c>
      <c r="DB5" s="147" t="s">
        <v>242</v>
      </c>
      <c r="DC5" s="147" t="s">
        <v>244</v>
      </c>
      <c r="DD5" s="147" t="s">
        <v>246</v>
      </c>
      <c r="DE5" s="147" t="s">
        <v>248</v>
      </c>
      <c r="DF5" s="147" t="s">
        <v>247</v>
      </c>
    </row>
    <row r="6" spans="1:113"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c r="DD6" s="20">
        <v>29.98</v>
      </c>
      <c r="DE6" s="20">
        <v>37.49</v>
      </c>
      <c r="DF6" s="20">
        <v>31.76</v>
      </c>
    </row>
    <row r="7" spans="1:113"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20">
        <v>29.98</v>
      </c>
      <c r="DE7" s="20">
        <v>37.49</v>
      </c>
      <c r="DF7" s="20">
        <v>31.76</v>
      </c>
      <c r="DI7" s="161"/>
    </row>
    <row r="8" spans="1:113"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c r="DD8" s="20">
        <v>0</v>
      </c>
      <c r="DE8" s="20">
        <v>0</v>
      </c>
      <c r="DF8" s="20">
        <v>0</v>
      </c>
    </row>
    <row r="9" spans="1:113" x14ac:dyDescent="0.35">
      <c r="A9" s="19" t="s">
        <v>175</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c r="DD9" s="58" t="s">
        <v>161</v>
      </c>
      <c r="DE9" s="58" t="s">
        <v>161</v>
      </c>
      <c r="DF9" s="58" t="s">
        <v>161</v>
      </c>
    </row>
    <row r="10" spans="1:113" x14ac:dyDescent="0.35">
      <c r="A10" s="84" t="s">
        <v>210</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398.37</v>
      </c>
      <c r="DD10" s="20">
        <v>640.88</v>
      </c>
      <c r="DE10" s="20">
        <v>303.99</v>
      </c>
      <c r="DF10" s="20">
        <v>428.9</v>
      </c>
    </row>
    <row r="11" spans="1:113" x14ac:dyDescent="0.35">
      <c r="A11" s="84" t="s">
        <v>211</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c r="DD11" s="20">
        <v>411.87</v>
      </c>
      <c r="DE11" s="20">
        <v>231.08</v>
      </c>
      <c r="DF11" s="20">
        <v>118.73</v>
      </c>
    </row>
    <row r="12" spans="1:113" x14ac:dyDescent="0.35">
      <c r="A12" s="138" t="s">
        <v>212</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759.06</v>
      </c>
      <c r="DC12" s="21">
        <v>296.75</v>
      </c>
      <c r="DD12" s="21">
        <v>141.51</v>
      </c>
      <c r="DE12" s="21">
        <v>154.1</v>
      </c>
      <c r="DF12" s="21">
        <v>-40.659999999999997</v>
      </c>
    </row>
    <row r="13" spans="1:113"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973.96</v>
      </c>
      <c r="DC13" s="20">
        <v>498.19</v>
      </c>
      <c r="DD13" s="20">
        <v>400.5</v>
      </c>
      <c r="DE13" s="20">
        <v>264.5</v>
      </c>
      <c r="DF13" s="20">
        <v>301.27</v>
      </c>
    </row>
    <row r="14" spans="1:113"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-0.2</v>
      </c>
      <c r="DC14" s="20">
        <v>-0.21</v>
      </c>
      <c r="DD14" s="20">
        <v>2.09</v>
      </c>
      <c r="DE14" s="20">
        <v>-3.27</v>
      </c>
      <c r="DF14" s="20">
        <v>0.27</v>
      </c>
    </row>
    <row r="15" spans="1:113"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974.16</v>
      </c>
      <c r="DC15" s="21">
        <v>498.4</v>
      </c>
      <c r="DD15" s="21">
        <v>398.41</v>
      </c>
      <c r="DE15" s="21">
        <v>267.77</v>
      </c>
      <c r="DF15" s="21">
        <v>300.99</v>
      </c>
    </row>
    <row r="16" spans="1:113"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1524.84</v>
      </c>
      <c r="CU16" s="20">
        <v>808.18</v>
      </c>
      <c r="CV16" s="20">
        <v>1126.48</v>
      </c>
      <c r="CW16" s="20">
        <v>1041.76</v>
      </c>
      <c r="CX16" s="20">
        <v>937.25</v>
      </c>
      <c r="CY16" s="20">
        <v>664.68</v>
      </c>
      <c r="CZ16" s="20">
        <v>726.55</v>
      </c>
      <c r="DA16" s="20">
        <v>874.73</v>
      </c>
      <c r="DB16" s="20">
        <v>755.6</v>
      </c>
      <c r="DC16" s="20">
        <v>324.22000000000003</v>
      </c>
      <c r="DD16" s="20">
        <v>223.99</v>
      </c>
      <c r="DE16" s="20">
        <v>65.23</v>
      </c>
      <c r="DF16" s="20">
        <v>87.25</v>
      </c>
    </row>
    <row r="17" spans="1:110" x14ac:dyDescent="0.35">
      <c r="A17" s="44" t="s">
        <v>166</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427.85</v>
      </c>
      <c r="DC17" s="20">
        <v>134.82</v>
      </c>
      <c r="DD17" s="20">
        <v>93.41</v>
      </c>
      <c r="DE17" s="20">
        <v>0.08</v>
      </c>
      <c r="DF17" s="20">
        <v>0.14000000000000001</v>
      </c>
    </row>
    <row r="18" spans="1:110" x14ac:dyDescent="0.35">
      <c r="A18" s="84" t="s">
        <v>213</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0</v>
      </c>
      <c r="CU18" s="20">
        <v>0</v>
      </c>
      <c r="CV18" s="20">
        <v>0</v>
      </c>
      <c r="CW18" s="20">
        <v>0</v>
      </c>
      <c r="CX18" s="20">
        <v>0</v>
      </c>
      <c r="CY18" s="20">
        <v>0</v>
      </c>
      <c r="CZ18" s="20">
        <v>0</v>
      </c>
      <c r="DA18" s="20">
        <v>0</v>
      </c>
      <c r="DB18" s="20">
        <v>0</v>
      </c>
      <c r="DC18" s="20">
        <v>0</v>
      </c>
      <c r="DD18" s="20">
        <v>0</v>
      </c>
      <c r="DE18" s="20">
        <v>0</v>
      </c>
      <c r="DF18" s="20">
        <v>0</v>
      </c>
    </row>
    <row r="19" spans="1:110" x14ac:dyDescent="0.35">
      <c r="A19" s="44" t="s">
        <v>167</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134.83000000000001</v>
      </c>
      <c r="DC19" s="20">
        <v>0.48</v>
      </c>
      <c r="DD19" s="20">
        <v>0.4</v>
      </c>
      <c r="DE19" s="20">
        <v>0.34</v>
      </c>
      <c r="DF19" s="20">
        <v>0.28999999999999998</v>
      </c>
    </row>
    <row r="20" spans="1:110" x14ac:dyDescent="0.35">
      <c r="A20" s="44" t="s">
        <v>168</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c r="DD20" s="20">
        <v>93.42</v>
      </c>
      <c r="DE20" s="20">
        <v>31.42</v>
      </c>
      <c r="DF20" s="20">
        <v>60.21</v>
      </c>
    </row>
    <row r="21" spans="1:110" x14ac:dyDescent="0.35">
      <c r="A21" s="44" t="s">
        <v>169</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c r="DD21" s="20">
        <v>36.75</v>
      </c>
      <c r="DE21" s="20">
        <v>33.4</v>
      </c>
      <c r="DF21" s="20">
        <v>26.6</v>
      </c>
    </row>
    <row r="22" spans="1:110" x14ac:dyDescent="0.35">
      <c r="A22" s="52" t="s">
        <v>170</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c r="DD22" s="67" t="s">
        <v>161</v>
      </c>
      <c r="DE22" s="67" t="s">
        <v>161</v>
      </c>
      <c r="DF22" s="67" t="s">
        <v>161</v>
      </c>
    </row>
    <row r="23" spans="1:110" x14ac:dyDescent="0.35">
      <c r="A23" s="43" t="s">
        <v>171</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490.84</v>
      </c>
      <c r="CU23" s="20">
        <v>420.01</v>
      </c>
      <c r="CV23" s="20">
        <v>306.27</v>
      </c>
      <c r="CW23" s="20">
        <v>352.57</v>
      </c>
      <c r="CX23" s="20">
        <v>400.96</v>
      </c>
      <c r="CY23" s="20">
        <v>282.02</v>
      </c>
      <c r="CZ23" s="20">
        <v>261.02999999999997</v>
      </c>
      <c r="DA23" s="20">
        <v>323.67</v>
      </c>
      <c r="DB23" s="20">
        <v>218.56</v>
      </c>
      <c r="DC23" s="20">
        <v>174.18</v>
      </c>
      <c r="DD23" s="20">
        <v>174.42</v>
      </c>
      <c r="DE23" s="20">
        <v>202.53</v>
      </c>
      <c r="DF23" s="20">
        <v>213.75</v>
      </c>
    </row>
    <row r="24" spans="1:110" x14ac:dyDescent="0.35">
      <c r="A24" s="44" t="s">
        <v>172</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c r="DD24" s="20">
        <v>6.32</v>
      </c>
      <c r="DE24" s="20">
        <v>4.74</v>
      </c>
      <c r="DF24" s="20">
        <v>2.78</v>
      </c>
    </row>
    <row r="25" spans="1:110" x14ac:dyDescent="0.35">
      <c r="A25" s="156" t="s">
        <v>227</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335.38</v>
      </c>
      <c r="CU25" s="20">
        <v>306</v>
      </c>
      <c r="CV25" s="181">
        <v>221.25</v>
      </c>
      <c r="CW25" s="181">
        <v>202.97</v>
      </c>
      <c r="CX25" s="181">
        <v>286.76</v>
      </c>
      <c r="CY25" s="181">
        <v>222.36</v>
      </c>
      <c r="CZ25" s="181">
        <v>232.82</v>
      </c>
      <c r="DA25" s="181">
        <v>254.96</v>
      </c>
      <c r="DB25" s="181">
        <v>174.62</v>
      </c>
      <c r="DC25" s="181">
        <v>155.94</v>
      </c>
      <c r="DD25" s="181">
        <v>158.43</v>
      </c>
      <c r="DE25" s="181">
        <v>184.55</v>
      </c>
      <c r="DF25" s="181">
        <v>186.73</v>
      </c>
    </row>
    <row r="26" spans="1:110" x14ac:dyDescent="0.35">
      <c r="A26" s="44" t="s">
        <v>173</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28.1</v>
      </c>
      <c r="DC26" s="20">
        <v>3.59</v>
      </c>
      <c r="DD26" s="20">
        <v>2.75</v>
      </c>
      <c r="DE26" s="20">
        <v>6.51</v>
      </c>
      <c r="DF26" s="20">
        <v>15.27</v>
      </c>
    </row>
    <row r="27" spans="1:110" x14ac:dyDescent="0.35">
      <c r="A27" s="47" t="s">
        <v>174</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11.64</v>
      </c>
      <c r="CU27" s="21">
        <v>10.9</v>
      </c>
      <c r="CV27" s="21">
        <v>9.8800000000000008</v>
      </c>
      <c r="CW27" s="21">
        <v>9.52</v>
      </c>
      <c r="CX27" s="21">
        <v>7.88</v>
      </c>
      <c r="CY27" s="21">
        <v>6.69</v>
      </c>
      <c r="CZ27" s="21">
        <v>6.9</v>
      </c>
      <c r="DA27" s="21">
        <v>6.6</v>
      </c>
      <c r="DB27" s="21">
        <v>7.87</v>
      </c>
      <c r="DC27" s="21">
        <v>7.42</v>
      </c>
      <c r="DD27" s="21">
        <v>6.92</v>
      </c>
      <c r="DE27" s="21">
        <v>6.73</v>
      </c>
      <c r="DF27" s="21">
        <v>8.9600000000000009</v>
      </c>
    </row>
    <row r="28" spans="1:110" x14ac:dyDescent="0.35">
      <c r="A28" s="134" t="s">
        <v>177</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1240.96</v>
      </c>
      <c r="CU28" s="20">
        <v>1730.87</v>
      </c>
      <c r="CV28" s="20">
        <v>2111.5300000000002</v>
      </c>
      <c r="CW28" s="20">
        <v>2418.88</v>
      </c>
      <c r="CX28" s="20">
        <v>2361.41</v>
      </c>
      <c r="CY28" s="20">
        <v>2077.64</v>
      </c>
      <c r="CZ28" s="20">
        <v>1661.78</v>
      </c>
      <c r="DA28" s="20">
        <v>1366.84</v>
      </c>
      <c r="DB28" s="20">
        <v>682.78</v>
      </c>
      <c r="DC28" s="20">
        <v>386.03</v>
      </c>
      <c r="DD28" s="20">
        <v>244.53</v>
      </c>
      <c r="DE28" s="20">
        <v>90.43</v>
      </c>
      <c r="DF28" s="20">
        <v>131.09</v>
      </c>
    </row>
    <row r="29" spans="1:110" x14ac:dyDescent="0.35">
      <c r="A29" s="135" t="s">
        <v>215</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c r="DD29" s="20">
        <v>0.61</v>
      </c>
      <c r="DE29" s="20">
        <v>0.61</v>
      </c>
      <c r="DF29" s="20">
        <v>0</v>
      </c>
    </row>
    <row r="30" spans="1:110" x14ac:dyDescent="0.35">
      <c r="A30" s="135" t="s">
        <v>178</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c r="DD30" s="20">
        <v>10.89</v>
      </c>
      <c r="DE30" s="20">
        <v>10.050000000000001</v>
      </c>
      <c r="DF30" s="20">
        <v>61.34</v>
      </c>
    </row>
    <row r="31" spans="1:110" x14ac:dyDescent="0.35">
      <c r="A31" s="155" t="s">
        <v>228</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1">
        <v>197.13</v>
      </c>
      <c r="CW31" s="181">
        <v>169.13</v>
      </c>
      <c r="CX31" s="181">
        <v>42.13</v>
      </c>
      <c r="CY31" s="181">
        <v>12.13</v>
      </c>
      <c r="CZ31" s="181">
        <v>12.13</v>
      </c>
      <c r="DA31" s="181">
        <v>12.13</v>
      </c>
      <c r="DB31" s="181">
        <v>12.13</v>
      </c>
      <c r="DC31" s="181">
        <v>12.13</v>
      </c>
      <c r="DD31" s="181">
        <v>12.13</v>
      </c>
      <c r="DE31" s="181">
        <v>12.13</v>
      </c>
      <c r="DF31" s="181">
        <v>12.13</v>
      </c>
    </row>
    <row r="32" spans="1:110" s="73" customFormat="1" ht="16" thickBot="1" x14ac:dyDescent="0.4">
      <c r="A32" s="139" t="s">
        <v>214</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1774.09</v>
      </c>
      <c r="CU32" s="70">
        <v>1964.01</v>
      </c>
      <c r="CV32" s="70">
        <v>2308.66</v>
      </c>
      <c r="CW32" s="70">
        <v>2588.0100000000002</v>
      </c>
      <c r="CX32" s="70">
        <v>2403.54</v>
      </c>
      <c r="CY32" s="70">
        <v>2089.77</v>
      </c>
      <c r="CZ32" s="70">
        <v>1673.92</v>
      </c>
      <c r="DA32" s="70">
        <v>1378.97</v>
      </c>
      <c r="DB32" s="70">
        <v>694.91</v>
      </c>
      <c r="DC32" s="70">
        <v>398.17</v>
      </c>
      <c r="DD32" s="70">
        <v>256.66000000000003</v>
      </c>
      <c r="DE32" s="70">
        <v>102.56</v>
      </c>
      <c r="DF32" s="70">
        <v>143.22999999999999</v>
      </c>
    </row>
    <row r="33" spans="1:107" x14ac:dyDescent="0.35">
      <c r="A33" s="175"/>
      <c r="B33" s="176"/>
      <c r="C33" s="174"/>
      <c r="D33" s="174"/>
      <c r="E33" s="174"/>
      <c r="F33" s="174"/>
      <c r="G33" s="174"/>
      <c r="H33" s="174"/>
      <c r="I33" s="178"/>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row>
    <row r="34" spans="1:107" x14ac:dyDescent="0.35">
      <c r="A34" s="175"/>
      <c r="B34" s="177"/>
      <c r="C34" s="174"/>
      <c r="D34" s="174"/>
      <c r="E34" s="174"/>
      <c r="F34" s="174"/>
      <c r="G34" s="174"/>
      <c r="H34" s="174"/>
      <c r="I34" s="178"/>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A21" workbookViewId="0">
      <selection activeCell="A77" sqref="A77"/>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2025</v>
      </c>
      <c r="C4" s="32">
        <v>1</v>
      </c>
    </row>
    <row r="5" spans="2:7" x14ac:dyDescent="0.35">
      <c r="F5">
        <f>ROUNDDOWN(($B$4*4+$C$4)/4,0)-1998</f>
        <v>27</v>
      </c>
      <c r="G5">
        <f>ROUNDDOWN(($B$4*4+$C$4)/4,0)-1997</f>
        <v>28</v>
      </c>
    </row>
    <row r="6" spans="2:7" x14ac:dyDescent="0.35">
      <c r="E6">
        <v>5</v>
      </c>
      <c r="F6" s="33" t="str">
        <f>$G$2&amp;"r"&amp;$E6&amp;"c"&amp;F$5</f>
        <v>Annual!r5c27</v>
      </c>
      <c r="G6" s="33" t="str">
        <f>$G$2&amp;"r"&amp;$E6&amp;"c"&amp;G$5</f>
        <v>Annual!r5c28</v>
      </c>
    </row>
    <row r="7" spans="2:7" x14ac:dyDescent="0.35">
      <c r="E7">
        <v>5</v>
      </c>
      <c r="F7" s="33" t="str">
        <f t="shared" ref="F7:G28" si="0">$G$2&amp;"r"&amp;$E7&amp;"c"&amp;F$5</f>
        <v>Annual!r5c27</v>
      </c>
      <c r="G7" s="33" t="str">
        <f t="shared" si="0"/>
        <v>Annual!r5c28</v>
      </c>
    </row>
    <row r="8" spans="2:7" x14ac:dyDescent="0.35">
      <c r="E8">
        <v>6</v>
      </c>
      <c r="F8" s="33" t="str">
        <f t="shared" si="0"/>
        <v>Annual!r6c27</v>
      </c>
      <c r="G8" s="33" t="str">
        <f t="shared" si="0"/>
        <v>Annual!r6c28</v>
      </c>
    </row>
    <row r="9" spans="2:7" x14ac:dyDescent="0.35">
      <c r="E9">
        <v>7</v>
      </c>
      <c r="F9" s="33" t="str">
        <f t="shared" si="0"/>
        <v>Annual!r7c27</v>
      </c>
      <c r="G9" s="33" t="str">
        <f t="shared" si="0"/>
        <v>Annual!r7c28</v>
      </c>
    </row>
    <row r="10" spans="2:7" x14ac:dyDescent="0.35">
      <c r="E10">
        <v>8</v>
      </c>
      <c r="F10" s="33" t="str">
        <f t="shared" si="0"/>
        <v>Annual!r8c27</v>
      </c>
      <c r="G10" s="33" t="str">
        <f t="shared" si="0"/>
        <v>Annual!r8c28</v>
      </c>
    </row>
    <row r="11" spans="2:7" x14ac:dyDescent="0.35">
      <c r="E11">
        <v>9</v>
      </c>
      <c r="F11" s="33" t="str">
        <f t="shared" si="0"/>
        <v>Annual!r9c27</v>
      </c>
      <c r="G11" s="33" t="str">
        <f t="shared" si="0"/>
        <v>Annual!r9c28</v>
      </c>
    </row>
    <row r="12" spans="2:7" x14ac:dyDescent="0.35">
      <c r="E12">
        <v>10</v>
      </c>
      <c r="F12" s="33" t="str">
        <f t="shared" si="0"/>
        <v>Annual!r10c27</v>
      </c>
      <c r="G12" s="33" t="str">
        <f t="shared" si="0"/>
        <v>Annual!r10c28</v>
      </c>
    </row>
    <row r="13" spans="2:7" x14ac:dyDescent="0.35">
      <c r="E13">
        <v>11</v>
      </c>
      <c r="F13" s="33" t="str">
        <f t="shared" si="0"/>
        <v>Annual!r11c27</v>
      </c>
      <c r="G13" s="33" t="str">
        <f t="shared" si="0"/>
        <v>Annual!r11c28</v>
      </c>
    </row>
    <row r="14" spans="2:7" x14ac:dyDescent="0.35">
      <c r="E14">
        <v>12</v>
      </c>
      <c r="F14" s="33" t="str">
        <f t="shared" si="0"/>
        <v>Annual!r12c27</v>
      </c>
      <c r="G14" s="33" t="str">
        <f t="shared" si="0"/>
        <v>Annual!r12c28</v>
      </c>
    </row>
    <row r="15" spans="2:7" x14ac:dyDescent="0.35">
      <c r="E15">
        <v>13</v>
      </c>
      <c r="F15" s="33" t="str">
        <f t="shared" si="0"/>
        <v>Annual!r13c27</v>
      </c>
      <c r="G15" s="33" t="str">
        <f t="shared" si="0"/>
        <v>Annual!r13c28</v>
      </c>
    </row>
    <row r="16" spans="2:7" x14ac:dyDescent="0.35">
      <c r="E16">
        <v>14</v>
      </c>
      <c r="F16" s="33" t="str">
        <f t="shared" si="0"/>
        <v>Annual!r14c27</v>
      </c>
      <c r="G16" s="33" t="str">
        <f t="shared" si="0"/>
        <v>Annual!r14c28</v>
      </c>
    </row>
    <row r="17" spans="5:7" x14ac:dyDescent="0.35">
      <c r="E17">
        <v>15</v>
      </c>
      <c r="F17" s="33" t="str">
        <f t="shared" si="0"/>
        <v>Annual!r15c27</v>
      </c>
      <c r="G17" s="33" t="str">
        <f t="shared" si="0"/>
        <v>Annual!r15c28</v>
      </c>
    </row>
    <row r="18" spans="5:7" x14ac:dyDescent="0.35">
      <c r="E18">
        <v>16</v>
      </c>
      <c r="F18" s="33" t="str">
        <f t="shared" si="0"/>
        <v>Annual!r16c27</v>
      </c>
      <c r="G18" s="33" t="str">
        <f t="shared" si="0"/>
        <v>Annual!r16c28</v>
      </c>
    </row>
    <row r="19" spans="5:7" x14ac:dyDescent="0.35">
      <c r="E19">
        <v>17</v>
      </c>
      <c r="F19" s="33" t="str">
        <f t="shared" si="0"/>
        <v>Annual!r17c27</v>
      </c>
      <c r="G19" s="33" t="str">
        <f t="shared" si="0"/>
        <v>Annual!r17c28</v>
      </c>
    </row>
    <row r="20" spans="5:7" x14ac:dyDescent="0.35">
      <c r="E20">
        <v>18</v>
      </c>
      <c r="F20" s="33" t="str">
        <f>$G$2&amp;"r"&amp;$E20&amp;"c"&amp;F$5</f>
        <v>Annual!r18c27</v>
      </c>
      <c r="G20" s="33" t="str">
        <f t="shared" si="0"/>
        <v>Annual!r18c28</v>
      </c>
    </row>
    <row r="21" spans="5:7" x14ac:dyDescent="0.35">
      <c r="E21">
        <v>19</v>
      </c>
      <c r="F21" s="33" t="str">
        <f t="shared" si="0"/>
        <v>Annual!r19c27</v>
      </c>
      <c r="G21" s="33" t="str">
        <f t="shared" si="0"/>
        <v>Annual!r19c28</v>
      </c>
    </row>
    <row r="22" spans="5:7" x14ac:dyDescent="0.35">
      <c r="E22">
        <v>20</v>
      </c>
      <c r="F22" s="33" t="str">
        <f t="shared" si="0"/>
        <v>Annual!r20c27</v>
      </c>
      <c r="G22" s="33" t="str">
        <f t="shared" si="0"/>
        <v>Annual!r20c28</v>
      </c>
    </row>
    <row r="23" spans="5:7" x14ac:dyDescent="0.35">
      <c r="E23">
        <v>21</v>
      </c>
      <c r="F23" s="33" t="str">
        <f t="shared" si="0"/>
        <v>Annual!r21c27</v>
      </c>
      <c r="G23" s="33" t="str">
        <f t="shared" si="0"/>
        <v>Annual!r21c28</v>
      </c>
    </row>
    <row r="24" spans="5:7" x14ac:dyDescent="0.35">
      <c r="E24">
        <v>22</v>
      </c>
      <c r="F24" s="33" t="str">
        <f t="shared" si="0"/>
        <v>Annual!r22c27</v>
      </c>
      <c r="G24" s="33" t="str">
        <f t="shared" si="0"/>
        <v>Annual!r22c28</v>
      </c>
    </row>
    <row r="25" spans="5:7" x14ac:dyDescent="0.35">
      <c r="E25">
        <v>23</v>
      </c>
      <c r="F25" s="33" t="str">
        <f t="shared" si="0"/>
        <v>Annual!r23c27</v>
      </c>
      <c r="G25" s="33" t="str">
        <f t="shared" si="0"/>
        <v>Annual!r23c28</v>
      </c>
    </row>
    <row r="26" spans="5:7" x14ac:dyDescent="0.35">
      <c r="E26">
        <v>24</v>
      </c>
      <c r="F26" s="33" t="str">
        <f t="shared" si="0"/>
        <v>Annual!r24c27</v>
      </c>
      <c r="G26" s="33" t="str">
        <f t="shared" si="0"/>
        <v>Annual!r24c28</v>
      </c>
    </row>
    <row r="27" spans="5:7" x14ac:dyDescent="0.35">
      <c r="E27">
        <v>25</v>
      </c>
      <c r="F27" s="33" t="str">
        <f t="shared" si="0"/>
        <v>Annual!r25c27</v>
      </c>
      <c r="G27" s="33" t="str">
        <f t="shared" si="0"/>
        <v>Annual!r25c28</v>
      </c>
    </row>
    <row r="28" spans="5:7" x14ac:dyDescent="0.35">
      <c r="E28">
        <v>26</v>
      </c>
      <c r="F28" s="33" t="str">
        <f t="shared" si="0"/>
        <v>Annual!r26c27</v>
      </c>
      <c r="G28" s="33" t="str">
        <f t="shared" si="0"/>
        <v>Annual!r26c28</v>
      </c>
    </row>
    <row r="29" spans="5:7" x14ac:dyDescent="0.35">
      <c r="F29" s="33"/>
      <c r="G29" s="33"/>
    </row>
    <row r="30" spans="5:7" x14ac:dyDescent="0.35">
      <c r="E30">
        <v>27</v>
      </c>
      <c r="F30" s="33" t="str">
        <f t="shared" ref="F30:G35" si="1">$G$2&amp;"r"&amp;$E30&amp;"c"&amp;F$5</f>
        <v>Annual!r27c27</v>
      </c>
      <c r="G30" s="33" t="str">
        <f t="shared" si="1"/>
        <v>Annual!r27c28</v>
      </c>
    </row>
    <row r="31" spans="5:7" x14ac:dyDescent="0.35">
      <c r="F31" s="33"/>
      <c r="G31" s="33"/>
    </row>
    <row r="32" spans="5:7" x14ac:dyDescent="0.35">
      <c r="E32">
        <v>28</v>
      </c>
      <c r="F32" s="33" t="str">
        <f t="shared" si="1"/>
        <v>Annual!r28c27</v>
      </c>
      <c r="G32" s="33" t="str">
        <f t="shared" si="1"/>
        <v>Annual!r28c28</v>
      </c>
    </row>
    <row r="33" spans="5:17" x14ac:dyDescent="0.35">
      <c r="E33">
        <v>29</v>
      </c>
      <c r="F33" s="33" t="str">
        <f t="shared" si="1"/>
        <v>Annual!r29c27</v>
      </c>
      <c r="G33" s="33" t="str">
        <f t="shared" si="1"/>
        <v>Annual!r29c28</v>
      </c>
    </row>
    <row r="34" spans="5:17" x14ac:dyDescent="0.35">
      <c r="E34">
        <v>30</v>
      </c>
      <c r="F34" s="33" t="str">
        <f t="shared" si="1"/>
        <v>Annual!r30c27</v>
      </c>
      <c r="G34" s="33" t="str">
        <f t="shared" si="1"/>
        <v>Annual!r30c28</v>
      </c>
    </row>
    <row r="35" spans="5:17" x14ac:dyDescent="0.35">
      <c r="E35">
        <v>31</v>
      </c>
      <c r="F35" s="33" t="str">
        <f t="shared" si="1"/>
        <v>Annual!r31c27</v>
      </c>
      <c r="G35" s="33" t="str">
        <f t="shared" si="1"/>
        <v>Annual!r31c28</v>
      </c>
    </row>
    <row r="38" spans="5:17" x14ac:dyDescent="0.35">
      <c r="G38" t="s">
        <v>54</v>
      </c>
    </row>
    <row r="40" spans="5:17" x14ac:dyDescent="0.35">
      <c r="F40">
        <f>(($B$4*4)+$C$4)-8003+1</f>
        <v>99</v>
      </c>
      <c r="G40">
        <f>(($B$4*4)+$C$4)-8002+1</f>
        <v>100</v>
      </c>
      <c r="H40">
        <f>(($B$4*4)+$C$4)-8001+1</f>
        <v>101</v>
      </c>
      <c r="I40">
        <f>(($B$4*4)+$C$4)-8000+1</f>
        <v>102</v>
      </c>
      <c r="J40">
        <f>(($B$4*4)+$C$4)-7999+1</f>
        <v>103</v>
      </c>
      <c r="K40">
        <f>(($B$4*4)+$C$4)-7998+1</f>
        <v>104</v>
      </c>
      <c r="L40">
        <f>(($B$4*4)+$C$4)-7997+1</f>
        <v>105</v>
      </c>
      <c r="M40">
        <f>(($B$4*4)+$C$4)-7996+1</f>
        <v>106</v>
      </c>
      <c r="N40">
        <f>(($B$4*4)+$C$4)-7995+1</f>
        <v>107</v>
      </c>
      <c r="O40">
        <f>(($B$4*4)+$C$4)-7994+1</f>
        <v>108</v>
      </c>
      <c r="P40">
        <f>(($B$4*4)+$C$4)-7993+1</f>
        <v>109</v>
      </c>
      <c r="Q40">
        <f>(($B$4*4)+$C$4)-7992+1</f>
        <v>110</v>
      </c>
    </row>
    <row r="41" spans="5:17" x14ac:dyDescent="0.35">
      <c r="E41">
        <v>4</v>
      </c>
      <c r="F41" s="33" t="str">
        <f t="shared" ref="F41:Q58" si="2">$G$38&amp;"r"&amp;$E41&amp;"c"&amp;F$40</f>
        <v>Quarter!r4c99</v>
      </c>
      <c r="G41" s="33" t="str">
        <f t="shared" si="2"/>
        <v>Quarter!r4c100</v>
      </c>
      <c r="H41" s="33" t="str">
        <f t="shared" si="2"/>
        <v>Quarter!r4c101</v>
      </c>
      <c r="I41" s="33" t="str">
        <f t="shared" si="2"/>
        <v>Quarter!r4c102</v>
      </c>
      <c r="J41" s="33" t="str">
        <f t="shared" si="2"/>
        <v>Quarter!r4c103</v>
      </c>
      <c r="K41" s="33" t="str">
        <f t="shared" si="2"/>
        <v>Quarter!r4c104</v>
      </c>
      <c r="L41" s="33" t="str">
        <f t="shared" si="2"/>
        <v>Quarter!r4c105</v>
      </c>
      <c r="M41" s="33" t="str">
        <f t="shared" si="2"/>
        <v>Quarter!r4c106</v>
      </c>
      <c r="N41" s="33" t="str">
        <f t="shared" si="2"/>
        <v>Quarter!r4c107</v>
      </c>
      <c r="O41" s="33" t="str">
        <f t="shared" si="2"/>
        <v>Quarter!r4c108</v>
      </c>
      <c r="P41" s="33" t="str">
        <f t="shared" si="2"/>
        <v>Quarter!r4c109</v>
      </c>
      <c r="Q41" s="34" t="str">
        <f>$G$38&amp;"r"&amp;$E41&amp;"c"&amp;Q$40</f>
        <v>Quarter!r4c110</v>
      </c>
    </row>
    <row r="42" spans="5:17" x14ac:dyDescent="0.35">
      <c r="E42">
        <v>5</v>
      </c>
      <c r="F42" s="33" t="str">
        <f t="shared" si="2"/>
        <v>Quarter!r5c99</v>
      </c>
      <c r="G42" s="33" t="str">
        <f t="shared" si="2"/>
        <v>Quarter!r5c100</v>
      </c>
      <c r="H42" s="33" t="str">
        <f t="shared" si="2"/>
        <v>Quarter!r5c101</v>
      </c>
      <c r="I42" s="33" t="str">
        <f t="shared" si="2"/>
        <v>Quarter!r5c102</v>
      </c>
      <c r="J42" s="33" t="str">
        <f t="shared" si="2"/>
        <v>Quarter!r5c103</v>
      </c>
      <c r="K42" s="33" t="str">
        <f t="shared" si="2"/>
        <v>Quarter!r5c104</v>
      </c>
      <c r="L42" s="33" t="str">
        <f t="shared" si="2"/>
        <v>Quarter!r5c105</v>
      </c>
      <c r="M42" s="33" t="str">
        <f t="shared" si="2"/>
        <v>Quarter!r5c106</v>
      </c>
      <c r="N42" s="33" t="str">
        <f t="shared" si="2"/>
        <v>Quarter!r5c107</v>
      </c>
      <c r="O42" s="33" t="str">
        <f t="shared" si="2"/>
        <v>Quarter!r5c108</v>
      </c>
      <c r="P42" s="33" t="str">
        <f t="shared" si="2"/>
        <v>Quarter!r5c109</v>
      </c>
      <c r="Q42" s="34" t="str">
        <f t="shared" si="2"/>
        <v>Quarter!r5c110</v>
      </c>
    </row>
    <row r="43" spans="5:17" x14ac:dyDescent="0.35">
      <c r="E43">
        <v>6</v>
      </c>
      <c r="F43" s="33" t="str">
        <f t="shared" si="2"/>
        <v>Quarter!r6c99</v>
      </c>
      <c r="G43" s="33" t="str">
        <f t="shared" si="2"/>
        <v>Quarter!r6c100</v>
      </c>
      <c r="H43" s="33" t="str">
        <f t="shared" si="2"/>
        <v>Quarter!r6c101</v>
      </c>
      <c r="I43" s="33" t="str">
        <f t="shared" si="2"/>
        <v>Quarter!r6c102</v>
      </c>
      <c r="J43" s="33" t="str">
        <f t="shared" si="2"/>
        <v>Quarter!r6c103</v>
      </c>
      <c r="K43" s="33" t="str">
        <f t="shared" si="2"/>
        <v>Quarter!r6c104</v>
      </c>
      <c r="L43" s="33" t="str">
        <f t="shared" si="2"/>
        <v>Quarter!r6c105</v>
      </c>
      <c r="M43" s="33" t="str">
        <f t="shared" si="2"/>
        <v>Quarter!r6c106</v>
      </c>
      <c r="N43" s="33" t="str">
        <f t="shared" si="2"/>
        <v>Quarter!r6c107</v>
      </c>
      <c r="O43" s="33" t="str">
        <f t="shared" si="2"/>
        <v>Quarter!r6c108</v>
      </c>
      <c r="P43" s="33" t="str">
        <f t="shared" si="2"/>
        <v>Quarter!r6c109</v>
      </c>
      <c r="Q43" s="34" t="str">
        <f t="shared" si="2"/>
        <v>Quarter!r6c110</v>
      </c>
    </row>
    <row r="44" spans="5:17" x14ac:dyDescent="0.35">
      <c r="E44">
        <v>7</v>
      </c>
      <c r="F44" s="33" t="str">
        <f t="shared" si="2"/>
        <v>Quarter!r7c99</v>
      </c>
      <c r="G44" s="33" t="str">
        <f t="shared" si="2"/>
        <v>Quarter!r7c100</v>
      </c>
      <c r="H44" s="33" t="str">
        <f t="shared" si="2"/>
        <v>Quarter!r7c101</v>
      </c>
      <c r="I44" s="33" t="str">
        <f t="shared" si="2"/>
        <v>Quarter!r7c102</v>
      </c>
      <c r="J44" s="33" t="str">
        <f t="shared" si="2"/>
        <v>Quarter!r7c103</v>
      </c>
      <c r="K44" s="33" t="str">
        <f t="shared" si="2"/>
        <v>Quarter!r7c104</v>
      </c>
      <c r="L44" s="33" t="str">
        <f t="shared" si="2"/>
        <v>Quarter!r7c105</v>
      </c>
      <c r="M44" s="33" t="str">
        <f t="shared" si="2"/>
        <v>Quarter!r7c106</v>
      </c>
      <c r="N44" s="33" t="str">
        <f t="shared" si="2"/>
        <v>Quarter!r7c107</v>
      </c>
      <c r="O44" s="33" t="str">
        <f t="shared" si="2"/>
        <v>Quarter!r7c108</v>
      </c>
      <c r="P44" s="33" t="str">
        <f t="shared" si="2"/>
        <v>Quarter!r7c109</v>
      </c>
      <c r="Q44" s="34" t="str">
        <f t="shared" si="2"/>
        <v>Quarter!r7c110</v>
      </c>
    </row>
    <row r="45" spans="5:17" x14ac:dyDescent="0.35">
      <c r="E45">
        <v>8</v>
      </c>
      <c r="F45" s="33" t="str">
        <f t="shared" si="2"/>
        <v>Quarter!r8c99</v>
      </c>
      <c r="G45" s="33" t="str">
        <f t="shared" si="2"/>
        <v>Quarter!r8c100</v>
      </c>
      <c r="H45" s="33" t="str">
        <f t="shared" si="2"/>
        <v>Quarter!r8c101</v>
      </c>
      <c r="I45" s="33" t="str">
        <f t="shared" si="2"/>
        <v>Quarter!r8c102</v>
      </c>
      <c r="J45" s="33" t="str">
        <f t="shared" si="2"/>
        <v>Quarter!r8c103</v>
      </c>
      <c r="K45" s="33" t="str">
        <f t="shared" si="2"/>
        <v>Quarter!r8c104</v>
      </c>
      <c r="L45" s="33" t="str">
        <f t="shared" si="2"/>
        <v>Quarter!r8c105</v>
      </c>
      <c r="M45" s="33" t="str">
        <f t="shared" si="2"/>
        <v>Quarter!r8c106</v>
      </c>
      <c r="N45" s="33" t="str">
        <f t="shared" si="2"/>
        <v>Quarter!r8c107</v>
      </c>
      <c r="O45" s="33" t="str">
        <f t="shared" si="2"/>
        <v>Quarter!r8c108</v>
      </c>
      <c r="P45" s="33" t="str">
        <f t="shared" si="2"/>
        <v>Quarter!r8c109</v>
      </c>
      <c r="Q45" s="34" t="str">
        <f t="shared" si="2"/>
        <v>Quarter!r8c110</v>
      </c>
    </row>
    <row r="46" spans="5:17" x14ac:dyDescent="0.35">
      <c r="E46">
        <v>9</v>
      </c>
      <c r="F46" s="33" t="str">
        <f t="shared" si="2"/>
        <v>Quarter!r9c99</v>
      </c>
      <c r="G46" s="33" t="str">
        <f t="shared" si="2"/>
        <v>Quarter!r9c100</v>
      </c>
      <c r="H46" s="33" t="str">
        <f t="shared" si="2"/>
        <v>Quarter!r9c101</v>
      </c>
      <c r="I46" s="33" t="str">
        <f t="shared" si="2"/>
        <v>Quarter!r9c102</v>
      </c>
      <c r="J46" s="33" t="str">
        <f t="shared" si="2"/>
        <v>Quarter!r9c103</v>
      </c>
      <c r="K46" s="33" t="str">
        <f t="shared" si="2"/>
        <v>Quarter!r9c104</v>
      </c>
      <c r="L46" s="33" t="str">
        <f t="shared" si="2"/>
        <v>Quarter!r9c105</v>
      </c>
      <c r="M46" s="33" t="str">
        <f t="shared" si="2"/>
        <v>Quarter!r9c106</v>
      </c>
      <c r="N46" s="33" t="str">
        <f t="shared" si="2"/>
        <v>Quarter!r9c107</v>
      </c>
      <c r="O46" s="33" t="str">
        <f t="shared" si="2"/>
        <v>Quarter!r9c108</v>
      </c>
      <c r="P46" s="33" t="str">
        <f t="shared" si="2"/>
        <v>Quarter!r9c109</v>
      </c>
      <c r="Q46" s="34" t="str">
        <f t="shared" si="2"/>
        <v>Quarter!r9c110</v>
      </c>
    </row>
    <row r="47" spans="5:17" x14ac:dyDescent="0.35">
      <c r="E47">
        <v>10</v>
      </c>
      <c r="F47" s="33" t="str">
        <f t="shared" si="2"/>
        <v>Quarter!r10c99</v>
      </c>
      <c r="G47" s="33" t="str">
        <f t="shared" si="2"/>
        <v>Quarter!r10c100</v>
      </c>
      <c r="H47" s="33" t="str">
        <f t="shared" si="2"/>
        <v>Quarter!r10c101</v>
      </c>
      <c r="I47" s="33" t="str">
        <f t="shared" si="2"/>
        <v>Quarter!r10c102</v>
      </c>
      <c r="J47" s="33" t="str">
        <f t="shared" si="2"/>
        <v>Quarter!r10c103</v>
      </c>
      <c r="K47" s="33" t="str">
        <f t="shared" si="2"/>
        <v>Quarter!r10c104</v>
      </c>
      <c r="L47" s="33" t="str">
        <f t="shared" si="2"/>
        <v>Quarter!r10c105</v>
      </c>
      <c r="M47" s="33" t="str">
        <f t="shared" si="2"/>
        <v>Quarter!r10c106</v>
      </c>
      <c r="N47" s="33" t="str">
        <f t="shared" si="2"/>
        <v>Quarter!r10c107</v>
      </c>
      <c r="O47" s="33" t="str">
        <f t="shared" si="2"/>
        <v>Quarter!r10c108</v>
      </c>
      <c r="P47" s="33" t="str">
        <f t="shared" si="2"/>
        <v>Quarter!r10c109</v>
      </c>
      <c r="Q47" s="34" t="str">
        <f t="shared" si="2"/>
        <v>Quarter!r10c110</v>
      </c>
    </row>
    <row r="48" spans="5:17" x14ac:dyDescent="0.35">
      <c r="E48">
        <v>11</v>
      </c>
      <c r="F48" s="33" t="str">
        <f t="shared" si="2"/>
        <v>Quarter!r11c99</v>
      </c>
      <c r="G48" s="33" t="str">
        <f t="shared" si="2"/>
        <v>Quarter!r11c100</v>
      </c>
      <c r="H48" s="33" t="str">
        <f t="shared" si="2"/>
        <v>Quarter!r11c101</v>
      </c>
      <c r="I48" s="33" t="str">
        <f t="shared" si="2"/>
        <v>Quarter!r11c102</v>
      </c>
      <c r="J48" s="33" t="str">
        <f t="shared" si="2"/>
        <v>Quarter!r11c103</v>
      </c>
      <c r="K48" s="33" t="str">
        <f t="shared" si="2"/>
        <v>Quarter!r11c104</v>
      </c>
      <c r="L48" s="33" t="str">
        <f t="shared" si="2"/>
        <v>Quarter!r11c105</v>
      </c>
      <c r="M48" s="33" t="str">
        <f t="shared" si="2"/>
        <v>Quarter!r11c106</v>
      </c>
      <c r="N48" s="33" t="str">
        <f t="shared" si="2"/>
        <v>Quarter!r11c107</v>
      </c>
      <c r="O48" s="33" t="str">
        <f t="shared" si="2"/>
        <v>Quarter!r11c108</v>
      </c>
      <c r="P48" s="33" t="str">
        <f t="shared" si="2"/>
        <v>Quarter!r11c109</v>
      </c>
      <c r="Q48" s="34" t="str">
        <f t="shared" si="2"/>
        <v>Quarter!r11c110</v>
      </c>
    </row>
    <row r="49" spans="5:17" x14ac:dyDescent="0.35">
      <c r="E49">
        <v>12</v>
      </c>
      <c r="F49" s="33" t="str">
        <f t="shared" si="2"/>
        <v>Quarter!r12c99</v>
      </c>
      <c r="G49" s="33" t="str">
        <f t="shared" si="2"/>
        <v>Quarter!r12c100</v>
      </c>
      <c r="H49" s="33" t="str">
        <f t="shared" si="2"/>
        <v>Quarter!r12c101</v>
      </c>
      <c r="I49" s="33" t="str">
        <f t="shared" si="2"/>
        <v>Quarter!r12c102</v>
      </c>
      <c r="J49" s="33" t="str">
        <f t="shared" si="2"/>
        <v>Quarter!r12c103</v>
      </c>
      <c r="K49" s="33" t="str">
        <f t="shared" si="2"/>
        <v>Quarter!r12c104</v>
      </c>
      <c r="L49" s="33" t="str">
        <f t="shared" si="2"/>
        <v>Quarter!r12c105</v>
      </c>
      <c r="M49" s="33" t="str">
        <f t="shared" si="2"/>
        <v>Quarter!r12c106</v>
      </c>
      <c r="N49" s="33" t="str">
        <f t="shared" si="2"/>
        <v>Quarter!r12c107</v>
      </c>
      <c r="O49" s="33" t="str">
        <f t="shared" si="2"/>
        <v>Quarter!r12c108</v>
      </c>
      <c r="P49" s="33" t="str">
        <f t="shared" si="2"/>
        <v>Quarter!r12c109</v>
      </c>
      <c r="Q49" s="34" t="str">
        <f t="shared" si="2"/>
        <v>Quarter!r12c110</v>
      </c>
    </row>
    <row r="50" spans="5:17" x14ac:dyDescent="0.35">
      <c r="E50">
        <v>13</v>
      </c>
      <c r="F50" s="33" t="str">
        <f t="shared" si="2"/>
        <v>Quarter!r13c99</v>
      </c>
      <c r="G50" s="33" t="str">
        <f t="shared" si="2"/>
        <v>Quarter!r13c100</v>
      </c>
      <c r="H50" s="33" t="str">
        <f t="shared" si="2"/>
        <v>Quarter!r13c101</v>
      </c>
      <c r="I50" s="33" t="str">
        <f t="shared" si="2"/>
        <v>Quarter!r13c102</v>
      </c>
      <c r="J50" s="33" t="str">
        <f t="shared" si="2"/>
        <v>Quarter!r13c103</v>
      </c>
      <c r="K50" s="33" t="str">
        <f t="shared" si="2"/>
        <v>Quarter!r13c104</v>
      </c>
      <c r="L50" s="33" t="str">
        <f t="shared" si="2"/>
        <v>Quarter!r13c105</v>
      </c>
      <c r="M50" s="33" t="str">
        <f t="shared" si="2"/>
        <v>Quarter!r13c106</v>
      </c>
      <c r="N50" s="33" t="str">
        <f t="shared" si="2"/>
        <v>Quarter!r13c107</v>
      </c>
      <c r="O50" s="33" t="str">
        <f t="shared" si="2"/>
        <v>Quarter!r13c108</v>
      </c>
      <c r="P50" s="33" t="str">
        <f t="shared" si="2"/>
        <v>Quarter!r13c109</v>
      </c>
      <c r="Q50" s="34" t="str">
        <f t="shared" si="2"/>
        <v>Quarter!r13c110</v>
      </c>
    </row>
    <row r="51" spans="5:17" x14ac:dyDescent="0.35">
      <c r="E51">
        <v>14</v>
      </c>
      <c r="F51" s="33" t="str">
        <f t="shared" si="2"/>
        <v>Quarter!r14c99</v>
      </c>
      <c r="G51" s="33" t="str">
        <f t="shared" si="2"/>
        <v>Quarter!r14c100</v>
      </c>
      <c r="H51" s="33" t="str">
        <f t="shared" si="2"/>
        <v>Quarter!r14c101</v>
      </c>
      <c r="I51" s="33" t="str">
        <f t="shared" si="2"/>
        <v>Quarter!r14c102</v>
      </c>
      <c r="J51" s="33" t="str">
        <f t="shared" si="2"/>
        <v>Quarter!r14c103</v>
      </c>
      <c r="K51" s="33" t="str">
        <f t="shared" si="2"/>
        <v>Quarter!r14c104</v>
      </c>
      <c r="L51" s="33" t="str">
        <f t="shared" si="2"/>
        <v>Quarter!r14c105</v>
      </c>
      <c r="M51" s="33" t="str">
        <f t="shared" si="2"/>
        <v>Quarter!r14c106</v>
      </c>
      <c r="N51" s="33" t="str">
        <f t="shared" si="2"/>
        <v>Quarter!r14c107</v>
      </c>
      <c r="O51" s="33" t="str">
        <f t="shared" si="2"/>
        <v>Quarter!r14c108</v>
      </c>
      <c r="P51" s="33" t="str">
        <f t="shared" si="2"/>
        <v>Quarter!r14c109</v>
      </c>
      <c r="Q51" s="34" t="str">
        <f t="shared" si="2"/>
        <v>Quarter!r14c110</v>
      </c>
    </row>
    <row r="52" spans="5:17" x14ac:dyDescent="0.35">
      <c r="E52">
        <v>15</v>
      </c>
      <c r="F52" s="33" t="str">
        <f t="shared" si="2"/>
        <v>Quarter!r15c99</v>
      </c>
      <c r="G52" s="33" t="str">
        <f t="shared" si="2"/>
        <v>Quarter!r15c100</v>
      </c>
      <c r="H52" s="33" t="str">
        <f t="shared" si="2"/>
        <v>Quarter!r15c101</v>
      </c>
      <c r="I52" s="33" t="str">
        <f t="shared" si="2"/>
        <v>Quarter!r15c102</v>
      </c>
      <c r="J52" s="33" t="str">
        <f t="shared" si="2"/>
        <v>Quarter!r15c103</v>
      </c>
      <c r="K52" s="33" t="str">
        <f t="shared" si="2"/>
        <v>Quarter!r15c104</v>
      </c>
      <c r="L52" s="33" t="str">
        <f t="shared" si="2"/>
        <v>Quarter!r15c105</v>
      </c>
      <c r="M52" s="33" t="str">
        <f t="shared" si="2"/>
        <v>Quarter!r15c106</v>
      </c>
      <c r="N52" s="33" t="str">
        <f t="shared" si="2"/>
        <v>Quarter!r15c107</v>
      </c>
      <c r="O52" s="33" t="str">
        <f t="shared" si="2"/>
        <v>Quarter!r15c108</v>
      </c>
      <c r="P52" s="33" t="str">
        <f t="shared" si="2"/>
        <v>Quarter!r15c109</v>
      </c>
      <c r="Q52" s="34" t="str">
        <f t="shared" si="2"/>
        <v>Quarter!r15c110</v>
      </c>
    </row>
    <row r="53" spans="5:17" x14ac:dyDescent="0.35">
      <c r="E53">
        <v>16</v>
      </c>
      <c r="F53" s="33" t="str">
        <f t="shared" si="2"/>
        <v>Quarter!r16c99</v>
      </c>
      <c r="G53" s="33" t="str">
        <f t="shared" si="2"/>
        <v>Quarter!r16c100</v>
      </c>
      <c r="H53" s="33" t="str">
        <f t="shared" si="2"/>
        <v>Quarter!r16c101</v>
      </c>
      <c r="I53" s="33" t="str">
        <f t="shared" si="2"/>
        <v>Quarter!r16c102</v>
      </c>
      <c r="J53" s="33" t="str">
        <f t="shared" si="2"/>
        <v>Quarter!r16c103</v>
      </c>
      <c r="K53" s="33" t="str">
        <f t="shared" si="2"/>
        <v>Quarter!r16c104</v>
      </c>
      <c r="L53" s="33" t="str">
        <f t="shared" si="2"/>
        <v>Quarter!r16c105</v>
      </c>
      <c r="M53" s="33" t="str">
        <f t="shared" si="2"/>
        <v>Quarter!r16c106</v>
      </c>
      <c r="N53" s="33" t="str">
        <f t="shared" si="2"/>
        <v>Quarter!r16c107</v>
      </c>
      <c r="O53" s="33" t="str">
        <f t="shared" si="2"/>
        <v>Quarter!r16c108</v>
      </c>
      <c r="P53" s="33" t="str">
        <f t="shared" si="2"/>
        <v>Quarter!r16c109</v>
      </c>
      <c r="Q53" s="34" t="str">
        <f t="shared" si="2"/>
        <v>Quarter!r16c110</v>
      </c>
    </row>
    <row r="54" spans="5:17" x14ac:dyDescent="0.35">
      <c r="E54">
        <v>17</v>
      </c>
      <c r="F54" s="33" t="str">
        <f t="shared" si="2"/>
        <v>Quarter!r17c99</v>
      </c>
      <c r="G54" s="33" t="str">
        <f t="shared" si="2"/>
        <v>Quarter!r17c100</v>
      </c>
      <c r="H54" s="33" t="str">
        <f t="shared" si="2"/>
        <v>Quarter!r17c101</v>
      </c>
      <c r="I54" s="33" t="str">
        <f t="shared" si="2"/>
        <v>Quarter!r17c102</v>
      </c>
      <c r="J54" s="33" t="str">
        <f t="shared" si="2"/>
        <v>Quarter!r17c103</v>
      </c>
      <c r="K54" s="33" t="str">
        <f t="shared" si="2"/>
        <v>Quarter!r17c104</v>
      </c>
      <c r="L54" s="33" t="str">
        <f t="shared" si="2"/>
        <v>Quarter!r17c105</v>
      </c>
      <c r="M54" s="33" t="str">
        <f t="shared" si="2"/>
        <v>Quarter!r17c106</v>
      </c>
      <c r="N54" s="33" t="str">
        <f t="shared" si="2"/>
        <v>Quarter!r17c107</v>
      </c>
      <c r="O54" s="33" t="str">
        <f t="shared" si="2"/>
        <v>Quarter!r17c108</v>
      </c>
      <c r="P54" s="33" t="str">
        <f t="shared" si="2"/>
        <v>Quarter!r17c109</v>
      </c>
      <c r="Q54" s="34" t="str">
        <f t="shared" si="2"/>
        <v>Quarter!r17c110</v>
      </c>
    </row>
    <row r="55" spans="5:17" x14ac:dyDescent="0.35">
      <c r="E55">
        <v>18</v>
      </c>
      <c r="F55" s="33" t="str">
        <f t="shared" si="2"/>
        <v>Quarter!r18c99</v>
      </c>
      <c r="G55" s="33" t="str">
        <f t="shared" si="2"/>
        <v>Quarter!r18c100</v>
      </c>
      <c r="H55" s="33" t="str">
        <f t="shared" si="2"/>
        <v>Quarter!r18c101</v>
      </c>
      <c r="I55" s="33" t="str">
        <f t="shared" si="2"/>
        <v>Quarter!r18c102</v>
      </c>
      <c r="J55" s="33" t="str">
        <f t="shared" si="2"/>
        <v>Quarter!r18c103</v>
      </c>
      <c r="K55" s="33" t="str">
        <f t="shared" si="2"/>
        <v>Quarter!r18c104</v>
      </c>
      <c r="L55" s="33" t="str">
        <f t="shared" si="2"/>
        <v>Quarter!r18c105</v>
      </c>
      <c r="M55" s="33" t="str">
        <f t="shared" si="2"/>
        <v>Quarter!r18c106</v>
      </c>
      <c r="N55" s="33" t="str">
        <f t="shared" si="2"/>
        <v>Quarter!r18c107</v>
      </c>
      <c r="O55" s="33" t="str">
        <f t="shared" si="2"/>
        <v>Quarter!r18c108</v>
      </c>
      <c r="P55" s="33" t="str">
        <f t="shared" si="2"/>
        <v>Quarter!r18c109</v>
      </c>
      <c r="Q55" s="34" t="str">
        <f t="shared" si="2"/>
        <v>Quarter!r18c110</v>
      </c>
    </row>
    <row r="56" spans="5:17" x14ac:dyDescent="0.35">
      <c r="E56">
        <v>19</v>
      </c>
      <c r="F56" s="33" t="str">
        <f t="shared" si="2"/>
        <v>Quarter!r19c99</v>
      </c>
      <c r="G56" s="33" t="str">
        <f t="shared" si="2"/>
        <v>Quarter!r19c100</v>
      </c>
      <c r="H56" s="33" t="str">
        <f t="shared" si="2"/>
        <v>Quarter!r19c101</v>
      </c>
      <c r="I56" s="33" t="str">
        <f t="shared" si="2"/>
        <v>Quarter!r19c102</v>
      </c>
      <c r="J56" s="33" t="str">
        <f t="shared" si="2"/>
        <v>Quarter!r19c103</v>
      </c>
      <c r="K56" s="33" t="str">
        <f t="shared" si="2"/>
        <v>Quarter!r19c104</v>
      </c>
      <c r="L56" s="33" t="str">
        <f t="shared" si="2"/>
        <v>Quarter!r19c105</v>
      </c>
      <c r="M56" s="33" t="str">
        <f t="shared" si="2"/>
        <v>Quarter!r19c106</v>
      </c>
      <c r="N56" s="33" t="str">
        <f t="shared" si="2"/>
        <v>Quarter!r19c107</v>
      </c>
      <c r="O56" s="33" t="str">
        <f t="shared" si="2"/>
        <v>Quarter!r19c108</v>
      </c>
      <c r="P56" s="33" t="str">
        <f t="shared" si="2"/>
        <v>Quarter!r19c109</v>
      </c>
      <c r="Q56" s="34" t="str">
        <f t="shared" si="2"/>
        <v>Quarter!r19c110</v>
      </c>
    </row>
    <row r="57" spans="5:17" x14ac:dyDescent="0.35">
      <c r="E57">
        <v>20</v>
      </c>
      <c r="F57" s="33" t="str">
        <f t="shared" si="2"/>
        <v>Quarter!r20c99</v>
      </c>
      <c r="G57" s="33" t="str">
        <f t="shared" si="2"/>
        <v>Quarter!r20c100</v>
      </c>
      <c r="H57" s="33" t="str">
        <f t="shared" si="2"/>
        <v>Quarter!r20c101</v>
      </c>
      <c r="I57" s="33" t="str">
        <f t="shared" si="2"/>
        <v>Quarter!r20c102</v>
      </c>
      <c r="J57" s="33" t="str">
        <f t="shared" si="2"/>
        <v>Quarter!r20c103</v>
      </c>
      <c r="K57" s="33" t="str">
        <f t="shared" si="2"/>
        <v>Quarter!r20c104</v>
      </c>
      <c r="L57" s="33" t="str">
        <f t="shared" si="2"/>
        <v>Quarter!r20c105</v>
      </c>
      <c r="M57" s="33" t="str">
        <f t="shared" si="2"/>
        <v>Quarter!r20c106</v>
      </c>
      <c r="N57" s="33" t="str">
        <f t="shared" si="2"/>
        <v>Quarter!r20c107</v>
      </c>
      <c r="O57" s="33" t="str">
        <f t="shared" si="2"/>
        <v>Quarter!r20c108</v>
      </c>
      <c r="P57" s="33" t="str">
        <f t="shared" si="2"/>
        <v>Quarter!r20c109</v>
      </c>
      <c r="Q57" s="34" t="str">
        <f t="shared" si="2"/>
        <v>Quarter!r20c110</v>
      </c>
    </row>
    <row r="58" spans="5:17" x14ac:dyDescent="0.35">
      <c r="E58">
        <v>21</v>
      </c>
      <c r="F58" s="33" t="str">
        <f t="shared" si="2"/>
        <v>Quarter!r21c99</v>
      </c>
      <c r="G58" s="33" t="str">
        <f t="shared" si="2"/>
        <v>Quarter!r21c100</v>
      </c>
      <c r="H58" s="33" t="str">
        <f t="shared" si="2"/>
        <v>Quarter!r21c101</v>
      </c>
      <c r="I58" s="33" t="str">
        <f t="shared" si="2"/>
        <v>Quarter!r21c102</v>
      </c>
      <c r="J58" s="33" t="str">
        <f t="shared" si="2"/>
        <v>Quarter!r21c103</v>
      </c>
      <c r="K58" s="33" t="str">
        <f t="shared" si="2"/>
        <v>Quarter!r21c104</v>
      </c>
      <c r="L58" s="33" t="str">
        <f t="shared" si="2"/>
        <v>Quarter!r21c105</v>
      </c>
      <c r="M58" s="33" t="str">
        <f t="shared" si="2"/>
        <v>Quarter!r21c106</v>
      </c>
      <c r="N58" s="33" t="str">
        <f t="shared" si="2"/>
        <v>Quarter!r21c107</v>
      </c>
      <c r="O58" s="33" t="str">
        <f t="shared" si="2"/>
        <v>Quarter!r21c108</v>
      </c>
      <c r="P58" s="33" t="str">
        <f t="shared" si="2"/>
        <v>Quarter!r21c109</v>
      </c>
      <c r="Q58" s="34" t="str">
        <f t="shared" si="2"/>
        <v>Quarter!r21c110</v>
      </c>
    </row>
    <row r="59" spans="5:17" x14ac:dyDescent="0.35">
      <c r="E59">
        <v>22</v>
      </c>
      <c r="F59" s="33" t="str">
        <f t="shared" ref="F59:Q64" si="3">$G$38&amp;"r"&amp;$E59&amp;"c"&amp;F$40</f>
        <v>Quarter!r22c99</v>
      </c>
      <c r="G59" s="33" t="str">
        <f t="shared" si="3"/>
        <v>Quarter!r22c100</v>
      </c>
      <c r="H59" s="33" t="str">
        <f t="shared" si="3"/>
        <v>Quarter!r22c101</v>
      </c>
      <c r="I59" s="33" t="str">
        <f t="shared" si="3"/>
        <v>Quarter!r22c102</v>
      </c>
      <c r="J59" s="33" t="str">
        <f t="shared" si="3"/>
        <v>Quarter!r22c103</v>
      </c>
      <c r="K59" s="33" t="str">
        <f t="shared" si="3"/>
        <v>Quarter!r22c104</v>
      </c>
      <c r="L59" s="33" t="str">
        <f t="shared" si="3"/>
        <v>Quarter!r22c105</v>
      </c>
      <c r="M59" s="33" t="str">
        <f t="shared" si="3"/>
        <v>Quarter!r22c106</v>
      </c>
      <c r="N59" s="33" t="str">
        <f t="shared" si="3"/>
        <v>Quarter!r22c107</v>
      </c>
      <c r="O59" s="33" t="str">
        <f t="shared" si="3"/>
        <v>Quarter!r22c108</v>
      </c>
      <c r="P59" s="33" t="str">
        <f t="shared" si="3"/>
        <v>Quarter!r22c109</v>
      </c>
      <c r="Q59" s="34" t="str">
        <f t="shared" si="3"/>
        <v>Quarter!r22c110</v>
      </c>
    </row>
    <row r="60" spans="5:17" x14ac:dyDescent="0.35">
      <c r="E60">
        <v>23</v>
      </c>
      <c r="F60" s="33" t="str">
        <f t="shared" si="3"/>
        <v>Quarter!r23c99</v>
      </c>
      <c r="G60" s="33" t="str">
        <f t="shared" si="3"/>
        <v>Quarter!r23c100</v>
      </c>
      <c r="H60" s="33" t="str">
        <f t="shared" si="3"/>
        <v>Quarter!r23c101</v>
      </c>
      <c r="I60" s="33" t="str">
        <f t="shared" si="3"/>
        <v>Quarter!r23c102</v>
      </c>
      <c r="J60" s="33" t="str">
        <f t="shared" si="3"/>
        <v>Quarter!r23c103</v>
      </c>
      <c r="K60" s="33" t="str">
        <f t="shared" si="3"/>
        <v>Quarter!r23c104</v>
      </c>
      <c r="L60" s="33" t="str">
        <f t="shared" si="3"/>
        <v>Quarter!r23c105</v>
      </c>
      <c r="M60" s="33" t="str">
        <f t="shared" si="3"/>
        <v>Quarter!r23c106</v>
      </c>
      <c r="N60" s="33" t="str">
        <f t="shared" si="3"/>
        <v>Quarter!r23c107</v>
      </c>
      <c r="O60" s="33" t="str">
        <f t="shared" si="3"/>
        <v>Quarter!r23c108</v>
      </c>
      <c r="P60" s="33" t="str">
        <f t="shared" si="3"/>
        <v>Quarter!r23c109</v>
      </c>
      <c r="Q60" s="34" t="str">
        <f t="shared" si="3"/>
        <v>Quarter!r23c110</v>
      </c>
    </row>
    <row r="61" spans="5:17" x14ac:dyDescent="0.35">
      <c r="E61">
        <v>24</v>
      </c>
      <c r="F61" s="33" t="str">
        <f t="shared" si="3"/>
        <v>Quarter!r24c99</v>
      </c>
      <c r="G61" s="33" t="str">
        <f t="shared" si="3"/>
        <v>Quarter!r24c100</v>
      </c>
      <c r="H61" s="33" t="str">
        <f t="shared" si="3"/>
        <v>Quarter!r24c101</v>
      </c>
      <c r="I61" s="33" t="str">
        <f t="shared" si="3"/>
        <v>Quarter!r24c102</v>
      </c>
      <c r="J61" s="33" t="str">
        <f t="shared" si="3"/>
        <v>Quarter!r24c103</v>
      </c>
      <c r="K61" s="33" t="str">
        <f t="shared" si="3"/>
        <v>Quarter!r24c104</v>
      </c>
      <c r="L61" s="33" t="str">
        <f t="shared" si="3"/>
        <v>Quarter!r24c105</v>
      </c>
      <c r="M61" s="33" t="str">
        <f t="shared" si="3"/>
        <v>Quarter!r24c106</v>
      </c>
      <c r="N61" s="33" t="str">
        <f t="shared" si="3"/>
        <v>Quarter!r24c107</v>
      </c>
      <c r="O61" s="33" t="str">
        <f t="shared" si="3"/>
        <v>Quarter!r24c108</v>
      </c>
      <c r="P61" s="33" t="str">
        <f t="shared" si="3"/>
        <v>Quarter!r24c109</v>
      </c>
      <c r="Q61" s="34" t="str">
        <f t="shared" si="3"/>
        <v>Quarter!r24c110</v>
      </c>
    </row>
    <row r="62" spans="5:17" x14ac:dyDescent="0.35">
      <c r="E62">
        <v>25</v>
      </c>
      <c r="F62" s="33" t="str">
        <f t="shared" si="3"/>
        <v>Quarter!r25c99</v>
      </c>
      <c r="G62" s="33" t="str">
        <f t="shared" si="3"/>
        <v>Quarter!r25c100</v>
      </c>
      <c r="H62" s="33" t="str">
        <f t="shared" si="3"/>
        <v>Quarter!r25c101</v>
      </c>
      <c r="I62" s="33" t="str">
        <f t="shared" si="3"/>
        <v>Quarter!r25c102</v>
      </c>
      <c r="J62" s="33" t="str">
        <f t="shared" si="3"/>
        <v>Quarter!r25c103</v>
      </c>
      <c r="K62" s="33" t="str">
        <f t="shared" si="3"/>
        <v>Quarter!r25c104</v>
      </c>
      <c r="L62" s="33" t="str">
        <f t="shared" si="3"/>
        <v>Quarter!r25c105</v>
      </c>
      <c r="M62" s="33" t="str">
        <f t="shared" si="3"/>
        <v>Quarter!r25c106</v>
      </c>
      <c r="N62" s="33" t="str">
        <f t="shared" si="3"/>
        <v>Quarter!r25c107</v>
      </c>
      <c r="O62" s="33" t="str">
        <f t="shared" si="3"/>
        <v>Quarter!r25c108</v>
      </c>
      <c r="P62" s="33" t="str">
        <f t="shared" si="3"/>
        <v>Quarter!r25c109</v>
      </c>
      <c r="Q62" s="34" t="str">
        <f t="shared" si="3"/>
        <v>Quarter!r25c110</v>
      </c>
    </row>
    <row r="63" spans="5:17" x14ac:dyDescent="0.35">
      <c r="E63">
        <v>26</v>
      </c>
      <c r="F63" s="33" t="str">
        <f t="shared" si="3"/>
        <v>Quarter!r26c99</v>
      </c>
      <c r="G63" s="33" t="str">
        <f t="shared" si="3"/>
        <v>Quarter!r26c100</v>
      </c>
      <c r="H63" s="33" t="str">
        <f t="shared" si="3"/>
        <v>Quarter!r26c101</v>
      </c>
      <c r="I63" s="33" t="str">
        <f t="shared" si="3"/>
        <v>Quarter!r26c102</v>
      </c>
      <c r="J63" s="33" t="str">
        <f t="shared" si="3"/>
        <v>Quarter!r26c103</v>
      </c>
      <c r="K63" s="33" t="str">
        <f t="shared" si="3"/>
        <v>Quarter!r26c104</v>
      </c>
      <c r="L63" s="33" t="str">
        <f t="shared" si="3"/>
        <v>Quarter!r26c105</v>
      </c>
      <c r="M63" s="33" t="str">
        <f t="shared" si="3"/>
        <v>Quarter!r26c106</v>
      </c>
      <c r="N63" s="33" t="str">
        <f t="shared" si="3"/>
        <v>Quarter!r26c107</v>
      </c>
      <c r="O63" s="33" t="str">
        <f t="shared" si="3"/>
        <v>Quarter!r26c108</v>
      </c>
      <c r="P63" s="33" t="str">
        <f t="shared" si="3"/>
        <v>Quarter!r26c109</v>
      </c>
      <c r="Q63" s="34" t="str">
        <f t="shared" si="3"/>
        <v>Quarter!r26c110</v>
      </c>
    </row>
    <row r="64" spans="5:17" x14ac:dyDescent="0.35">
      <c r="E64">
        <v>27</v>
      </c>
      <c r="F64" s="33" t="str">
        <f t="shared" si="3"/>
        <v>Quarter!r27c99</v>
      </c>
      <c r="G64" s="33" t="str">
        <f t="shared" si="3"/>
        <v>Quarter!r27c100</v>
      </c>
      <c r="H64" s="33" t="str">
        <f t="shared" si="3"/>
        <v>Quarter!r27c101</v>
      </c>
      <c r="I64" s="33" t="str">
        <f t="shared" si="3"/>
        <v>Quarter!r27c102</v>
      </c>
      <c r="J64" s="33" t="str">
        <f t="shared" si="3"/>
        <v>Quarter!r27c103</v>
      </c>
      <c r="K64" s="33" t="str">
        <f t="shared" si="3"/>
        <v>Quarter!r27c104</v>
      </c>
      <c r="L64" s="33" t="str">
        <f t="shared" si="3"/>
        <v>Quarter!r27c105</v>
      </c>
      <c r="M64" s="33" t="str">
        <f t="shared" si="3"/>
        <v>Quarter!r27c106</v>
      </c>
      <c r="N64" s="33" t="str">
        <f t="shared" si="3"/>
        <v>Quarter!r27c107</v>
      </c>
      <c r="O64" s="33" t="str">
        <f t="shared" si="3"/>
        <v>Quarter!r27c108</v>
      </c>
      <c r="P64" s="33" t="str">
        <f t="shared" si="3"/>
        <v>Quarter!r27c109</v>
      </c>
      <c r="Q64" s="34" t="str">
        <f t="shared" si="3"/>
        <v>Quarter!r27c110</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Quarter!r28c99</v>
      </c>
      <c r="G66" s="33" t="str">
        <f t="shared" si="4"/>
        <v>Quarter!r28c100</v>
      </c>
      <c r="H66" s="33" t="str">
        <f t="shared" si="4"/>
        <v>Quarter!r28c101</v>
      </c>
      <c r="I66" s="33" t="str">
        <f t="shared" si="4"/>
        <v>Quarter!r28c102</v>
      </c>
      <c r="J66" s="33" t="str">
        <f t="shared" si="4"/>
        <v>Quarter!r28c103</v>
      </c>
      <c r="K66" s="33" t="str">
        <f t="shared" si="4"/>
        <v>Quarter!r28c104</v>
      </c>
      <c r="L66" s="33" t="str">
        <f t="shared" si="4"/>
        <v>Quarter!r28c105</v>
      </c>
      <c r="M66" s="33" t="str">
        <f t="shared" si="4"/>
        <v>Quarter!r28c106</v>
      </c>
      <c r="N66" s="33" t="str">
        <f t="shared" si="4"/>
        <v>Quarter!r28c107</v>
      </c>
      <c r="O66" s="33" t="str">
        <f t="shared" si="4"/>
        <v>Quarter!r28c108</v>
      </c>
      <c r="P66" s="33" t="str">
        <f t="shared" si="4"/>
        <v>Quarter!r28c109</v>
      </c>
      <c r="Q66" s="34" t="str">
        <f t="shared" si="4"/>
        <v>Quarter!r28c110</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Quarter!r29c99</v>
      </c>
      <c r="G68" s="33" t="str">
        <f t="shared" ref="F68:Q71" si="5">$G$38&amp;"r"&amp;$E68&amp;"c"&amp;G$40</f>
        <v>Quarter!r29c100</v>
      </c>
      <c r="H68" s="33" t="str">
        <f t="shared" si="5"/>
        <v>Quarter!r29c101</v>
      </c>
      <c r="I68" s="33" t="str">
        <f t="shared" si="5"/>
        <v>Quarter!r29c102</v>
      </c>
      <c r="J68" s="33" t="str">
        <f t="shared" si="5"/>
        <v>Quarter!r29c103</v>
      </c>
      <c r="K68" s="33" t="str">
        <f t="shared" si="5"/>
        <v>Quarter!r29c104</v>
      </c>
      <c r="L68" s="33" t="str">
        <f t="shared" si="5"/>
        <v>Quarter!r29c105</v>
      </c>
      <c r="M68" s="33" t="str">
        <f t="shared" si="5"/>
        <v>Quarter!r29c106</v>
      </c>
      <c r="N68" s="33" t="str">
        <f t="shared" si="5"/>
        <v>Quarter!r29c107</v>
      </c>
      <c r="O68" s="33" t="str">
        <f t="shared" si="5"/>
        <v>Quarter!r29c108</v>
      </c>
      <c r="P68" s="33" t="str">
        <f t="shared" si="5"/>
        <v>Quarter!r29c109</v>
      </c>
      <c r="Q68" s="34" t="str">
        <f t="shared" si="5"/>
        <v>Quarter!r29c110</v>
      </c>
    </row>
    <row r="69" spans="5:17" x14ac:dyDescent="0.35">
      <c r="E69">
        <v>30</v>
      </c>
      <c r="F69" s="33" t="str">
        <f t="shared" si="5"/>
        <v>Quarter!r30c99</v>
      </c>
      <c r="G69" s="33" t="str">
        <f t="shared" si="5"/>
        <v>Quarter!r30c100</v>
      </c>
      <c r="H69" s="33" t="str">
        <f t="shared" si="5"/>
        <v>Quarter!r30c101</v>
      </c>
      <c r="I69" s="33" t="str">
        <f t="shared" si="5"/>
        <v>Quarter!r30c102</v>
      </c>
      <c r="J69" s="33" t="str">
        <f t="shared" si="5"/>
        <v>Quarter!r30c103</v>
      </c>
      <c r="K69" s="33" t="str">
        <f t="shared" si="5"/>
        <v>Quarter!r30c104</v>
      </c>
      <c r="L69" s="33" t="str">
        <f t="shared" si="5"/>
        <v>Quarter!r30c105</v>
      </c>
      <c r="M69" s="33" t="str">
        <f t="shared" si="5"/>
        <v>Quarter!r30c106</v>
      </c>
      <c r="N69" s="33" t="str">
        <f t="shared" si="5"/>
        <v>Quarter!r30c107</v>
      </c>
      <c r="O69" s="33" t="str">
        <f t="shared" si="5"/>
        <v>Quarter!r30c108</v>
      </c>
      <c r="P69" s="33" t="str">
        <f t="shared" si="5"/>
        <v>Quarter!r30c109</v>
      </c>
      <c r="Q69" s="34" t="str">
        <f t="shared" si="5"/>
        <v>Quarter!r30c110</v>
      </c>
    </row>
    <row r="70" spans="5:17" x14ac:dyDescent="0.35">
      <c r="E70">
        <v>31</v>
      </c>
      <c r="F70" s="33" t="str">
        <f t="shared" si="5"/>
        <v>Quarter!r31c99</v>
      </c>
      <c r="G70" s="33" t="str">
        <f t="shared" si="5"/>
        <v>Quarter!r31c100</v>
      </c>
      <c r="H70" s="33" t="str">
        <f t="shared" si="5"/>
        <v>Quarter!r31c101</v>
      </c>
      <c r="I70" s="33" t="str">
        <f t="shared" si="5"/>
        <v>Quarter!r31c102</v>
      </c>
      <c r="J70" s="33" t="str">
        <f t="shared" si="5"/>
        <v>Quarter!r31c103</v>
      </c>
      <c r="K70" s="33" t="str">
        <f t="shared" si="5"/>
        <v>Quarter!r31c104</v>
      </c>
      <c r="L70" s="33" t="str">
        <f t="shared" si="5"/>
        <v>Quarter!r31c105</v>
      </c>
      <c r="M70" s="33" t="str">
        <f t="shared" si="5"/>
        <v>Quarter!r31c106</v>
      </c>
      <c r="N70" s="33" t="str">
        <f t="shared" si="5"/>
        <v>Quarter!r31c107</v>
      </c>
      <c r="O70" s="33" t="str">
        <f t="shared" si="5"/>
        <v>Quarter!r31c108</v>
      </c>
      <c r="P70" s="33" t="str">
        <f t="shared" si="5"/>
        <v>Quarter!r31c109</v>
      </c>
      <c r="Q70" s="34" t="str">
        <f t="shared" si="5"/>
        <v>Quarter!r31c110</v>
      </c>
    </row>
    <row r="71" spans="5:17" x14ac:dyDescent="0.35">
      <c r="E71">
        <v>32</v>
      </c>
      <c r="F71" s="35" t="str">
        <f>$G$38&amp;"r"&amp;$E71&amp;"c"&amp;F$40</f>
        <v>Quarter!r32c99</v>
      </c>
      <c r="G71" s="35" t="str">
        <f t="shared" si="5"/>
        <v>Quarter!r32c100</v>
      </c>
      <c r="H71" s="35" t="str">
        <f t="shared" si="5"/>
        <v>Quarter!r32c101</v>
      </c>
      <c r="I71" s="35" t="str">
        <f t="shared" si="5"/>
        <v>Quarter!r32c102</v>
      </c>
      <c r="J71" s="35" t="str">
        <f t="shared" si="5"/>
        <v>Quarter!r32c103</v>
      </c>
      <c r="K71" s="35" t="str">
        <f t="shared" si="5"/>
        <v>Quarter!r32c104</v>
      </c>
      <c r="L71" s="35" t="str">
        <f t="shared" si="5"/>
        <v>Quarter!r32c105</v>
      </c>
      <c r="M71" s="35" t="str">
        <f t="shared" si="5"/>
        <v>Quarter!r32c106</v>
      </c>
      <c r="N71" s="35" t="str">
        <f t="shared" si="5"/>
        <v>Quarter!r32c107</v>
      </c>
      <c r="O71" s="35" t="str">
        <f t="shared" si="5"/>
        <v>Quarter!r32c108</v>
      </c>
      <c r="P71" s="35" t="str">
        <f t="shared" si="5"/>
        <v>Quarter!r32c109</v>
      </c>
      <c r="Q71" s="36" t="str">
        <f t="shared" si="5"/>
        <v>Quarter!r32c110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2025-07-30T07:50:52Z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