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bond_p1\Downloads\"/>
    </mc:Choice>
  </mc:AlternateContent>
  <xr:revisionPtr revIDLastSave="0" documentId="8_{C65CB3F1-10FD-4A8A-897D-D7DF69007AEE}" xr6:coauthVersionLast="47" xr6:coauthVersionMax="47" xr10:uidLastSave="{00000000-0000-0000-0000-000000000000}"/>
  <bookViews>
    <workbookView xWindow="39990" yWindow="3990" windowWidth="28800" windowHeight="15225" tabRatio="819" firstSheet="1" activeTab="1" xr2:uid="{00000000-000D-0000-FFFF-FFFF00000000}"/>
  </bookViews>
  <sheets>
    <sheet name="T1 - Single Total Figs (Org)" sheetId="1" state="hidden" r:id="rId1"/>
    <sheet name="Specs" sheetId="83" r:id="rId2"/>
    <sheet name="Graph 1" sheetId="85" r:id="rId3"/>
    <sheet name="Graph 2" sheetId="59" r:id="rId4"/>
    <sheet name="Graph 3" sheetId="58" r:id="rId5"/>
    <sheet name="Graph 4" sheetId="57" r:id="rId6"/>
    <sheet name="Graph 5" sheetId="61" r:id="rId7"/>
    <sheet name="Graph 6" sheetId="62" r:id="rId8"/>
    <sheet name="Graph 7" sheetId="60" r:id="rId9"/>
    <sheet name="Graph 8" sheetId="63" r:id="rId10"/>
    <sheet name="Graph 9" sheetId="64" r:id="rId11"/>
    <sheet name="Graph 10" sheetId="50" r:id="rId12"/>
    <sheet name="Graph 11" sheetId="90" r:id="rId13"/>
    <sheet name="Table 1" sheetId="98" r:id="rId14"/>
    <sheet name="OLD Graph 4" sheetId="48" state="hidden" r:id="rId15"/>
    <sheet name="OLD Graph 7" sheetId="51" state="hidden" r:id="rId16"/>
    <sheet name="OLD Graph 11" sheetId="55" state="hidden" r:id="rId17"/>
    <sheet name="Graph 12" sheetId="112" r:id="rId18"/>
    <sheet name="Graph 13" sheetId="95" r:id="rId19"/>
    <sheet name="Graph 14" sheetId="97" r:id="rId20"/>
    <sheet name="Graph 15" sheetId="96" r:id="rId21"/>
    <sheet name="Graph 16" sheetId="100" r:id="rId22"/>
    <sheet name="Graph 17" sheetId="101" r:id="rId23"/>
    <sheet name="Graph 18" sheetId="102" r:id="rId24"/>
    <sheet name="Graph  19" sheetId="76" r:id="rId25"/>
    <sheet name="Table 2" sheetId="117" r:id="rId26"/>
    <sheet name="Table 3" sheetId="110" r:id="rId27"/>
    <sheet name="Table 4a &amp; 4b" sheetId="2" r:id="rId28"/>
    <sheet name="Table 5" sheetId="3" r:id="rId29"/>
    <sheet name="Table 6" sheetId="94" r:id="rId30"/>
    <sheet name="Table 7" sheetId="105" r:id="rId31"/>
    <sheet name="Table 8" sheetId="5" r:id="rId32"/>
    <sheet name="Table 9" sheetId="6" r:id="rId33"/>
    <sheet name="Table 10" sheetId="7" r:id="rId34"/>
    <sheet name="Table 11" sheetId="8" r:id="rId35"/>
    <sheet name="Table 12" sheetId="9" r:id="rId36"/>
    <sheet name="Table 13" sheetId="10" r:id="rId37"/>
    <sheet name="Table 14" sheetId="11" r:id="rId38"/>
    <sheet name="Table 15" sheetId="12" r:id="rId39"/>
    <sheet name="Table 16" sheetId="107" r:id="rId40"/>
    <sheet name="Table 17" sheetId="14" r:id="rId41"/>
    <sheet name="Table 18" sheetId="15" r:id="rId42"/>
    <sheet name="Table 19" sheetId="16" r:id="rId43"/>
    <sheet name="Page 99" sheetId="18" r:id="rId44"/>
    <sheet name="Page 100" sheetId="19" r:id="rId45"/>
    <sheet name="Page 101" sheetId="115" r:id="rId46"/>
    <sheet name="Page 102" sheetId="21" r:id="rId47"/>
    <sheet name="Page 106" sheetId="22" r:id="rId48"/>
    <sheet name="Page 107" sheetId="23" r:id="rId49"/>
    <sheet name="Page 108" sheetId="24" r:id="rId50"/>
    <sheet name="Page 109" sheetId="25" r:id="rId51"/>
    <sheet name="Page 110" sheetId="26" r:id="rId52"/>
    <sheet name="Page 110-111" sheetId="27" r:id="rId53"/>
    <sheet name="Page 112" sheetId="28" r:id="rId54"/>
    <sheet name="Page 113" sheetId="29" r:id="rId55"/>
    <sheet name="Page 113 (2)" sheetId="30" r:id="rId56"/>
    <sheet name="Page 114" sheetId="31" r:id="rId57"/>
    <sheet name="Page 116-117" sheetId="109" r:id="rId58"/>
    <sheet name="Page 118" sheetId="34" r:id="rId59"/>
    <sheet name="Page 119" sheetId="32" r:id="rId60"/>
    <sheet name="Page 120" sheetId="118" r:id="rId61"/>
    <sheet name="Page 121" sheetId="114" r:id="rId62"/>
  </sheets>
  <externalReferences>
    <externalReference r:id="rId63"/>
  </externalReferences>
  <definedNames>
    <definedName name="_ftn1" localSheetId="0">'T1 - Single Total Figs (Org)'!$A$37</definedName>
    <definedName name="_ftn1" localSheetId="26">'Table 3'!#REF!</definedName>
    <definedName name="_ftn2" localSheetId="0">'T1 - Single Total Figs (Org)'!$A$38</definedName>
    <definedName name="_ftn2" localSheetId="26">'Table 3'!#REF!</definedName>
    <definedName name="_ftn3" localSheetId="50">'Page 109'!#REF!</definedName>
    <definedName name="_ftnref1" localSheetId="0">'T1 - Single Total Figs (Org)'!$B$2</definedName>
    <definedName name="_ftnref1" localSheetId="26">'Table 3'!$C$2</definedName>
    <definedName name="_ftnref2" localSheetId="0">'T1 - Single Total Figs (Org)'!#REF!</definedName>
    <definedName name="_ftnref2" localSheetId="26">'Table 3'!#REF!</definedName>
    <definedName name="_ftnref3" localSheetId="50">'Page 109'!$A$35</definedName>
    <definedName name="_GoBack" localSheetId="50">'Page 109'!#REF!</definedName>
    <definedName name="_Hlk2342774" localSheetId="0">'T1 - Single Total Figs (Org)'!#REF!</definedName>
    <definedName name="_Hlk2342774" localSheetId="26">'Table 3'!#REF!</definedName>
    <definedName name="_Hlk33429345" localSheetId="42">'Table 19'!$A$1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109" l="1"/>
  <c r="B68" i="109"/>
  <c r="E68" i="109"/>
  <c r="F68" i="109"/>
  <c r="F69" i="109"/>
  <c r="B70" i="109"/>
  <c r="C70" i="109"/>
  <c r="D70" i="109"/>
  <c r="F70" i="109"/>
  <c r="D13" i="28" l="1"/>
  <c r="D12" i="28"/>
  <c r="D11" i="28"/>
  <c r="C11" i="28"/>
  <c r="C9" i="28"/>
  <c r="D9" i="28" s="1"/>
  <c r="B6" i="28"/>
  <c r="D6" i="28" s="1"/>
  <c r="D8" i="28"/>
  <c r="D7" i="28"/>
  <c r="C6" i="28"/>
  <c r="C24" i="25"/>
  <c r="B43" i="109" l="1"/>
  <c r="D9" i="109" l="1"/>
  <c r="D12" i="109" s="1"/>
  <c r="D19" i="109" s="1"/>
  <c r="D10" i="109"/>
  <c r="D11" i="109"/>
  <c r="D15" i="109"/>
  <c r="D17" i="109" s="1"/>
  <c r="D16" i="109"/>
  <c r="D8" i="109"/>
  <c r="C19" i="109"/>
  <c r="C18" i="109"/>
  <c r="C17" i="109"/>
  <c r="B17" i="109"/>
  <c r="C12" i="109"/>
  <c r="B12" i="109"/>
  <c r="B60" i="109"/>
  <c r="B19" i="109" l="1"/>
  <c r="C11" i="115" l="1"/>
  <c r="D11" i="115"/>
  <c r="D16" i="115"/>
  <c r="C16" i="115"/>
  <c r="C20" i="115"/>
  <c r="C21" i="115" l="1"/>
  <c r="C23" i="115" s="1"/>
  <c r="B27" i="109" l="1"/>
  <c r="C12" i="25"/>
  <c r="C8" i="18"/>
  <c r="C12" i="18" l="1"/>
  <c r="C48" i="109"/>
  <c r="B48" i="109"/>
  <c r="B31" i="109" l="1"/>
  <c r="B9" i="29" l="1"/>
  <c r="B11" i="29" s="1"/>
  <c r="C14" i="26"/>
  <c r="C36" i="25"/>
  <c r="C20" i="25"/>
  <c r="C6" i="25"/>
  <c r="D14" i="23"/>
  <c r="D13" i="23"/>
  <c r="D12" i="23"/>
  <c r="D11" i="23"/>
  <c r="D10" i="23"/>
  <c r="D9" i="23"/>
  <c r="D8" i="23"/>
  <c r="D7" i="23"/>
  <c r="D6" i="23"/>
  <c r="C14" i="23"/>
  <c r="C15" i="21"/>
  <c r="C37" i="25" l="1"/>
  <c r="C4" i="18"/>
  <c r="C13" i="18" s="1"/>
  <c r="C16" i="18" l="1"/>
  <c r="C6" i="14"/>
  <c r="D7" i="16" l="1"/>
  <c r="D6" i="16"/>
  <c r="C8" i="16"/>
  <c r="D8" i="16" s="1"/>
  <c r="C9" i="26"/>
  <c r="C12" i="14" l="1"/>
  <c r="C10" i="31" l="1"/>
  <c r="C13" i="31" s="1"/>
  <c r="B10" i="31"/>
  <c r="B13" i="31" s="1"/>
  <c r="P22" i="19"/>
  <c r="N21" i="19"/>
  <c r="N18" i="19"/>
  <c r="N12" i="19"/>
  <c r="N8" i="19"/>
  <c r="N13" i="19" s="1"/>
  <c r="N22" i="19" l="1"/>
  <c r="N24" i="19" s="1"/>
  <c r="O4" i="19" l="1"/>
  <c r="B3" i="15" l="1"/>
  <c r="E3" i="14" l="1"/>
  <c r="E4" i="14"/>
  <c r="B29" i="85" l="1"/>
  <c r="B30" i="85" s="1"/>
  <c r="C29" i="85"/>
  <c r="C30" i="85" s="1"/>
  <c r="D29" i="85"/>
  <c r="D30" i="85" s="1"/>
  <c r="E29" i="85"/>
  <c r="E30" i="85" s="1"/>
  <c r="F29" i="85"/>
  <c r="F30" i="85" s="1"/>
  <c r="G29" i="85"/>
  <c r="E5" i="14"/>
  <c r="B8" i="14"/>
  <c r="B10" i="14" s="1"/>
  <c r="C26" i="85" l="1"/>
  <c r="D26" i="85"/>
  <c r="E26" i="85"/>
  <c r="F26" i="85"/>
  <c r="C25" i="85"/>
  <c r="D25" i="85"/>
  <c r="E25" i="85"/>
  <c r="F25" i="85"/>
  <c r="B25" i="85"/>
  <c r="B26" i="85" l="1"/>
  <c r="C9" i="29"/>
  <c r="C11" i="29" s="1"/>
  <c r="E12" i="26"/>
  <c r="E14" i="26" s="1"/>
  <c r="E9" i="26"/>
  <c r="C9" i="24"/>
  <c r="C7" i="24"/>
  <c r="G14" i="23"/>
  <c r="F14" i="23"/>
  <c r="E14" i="23"/>
  <c r="G8" i="16"/>
  <c r="F8" i="16"/>
  <c r="E8" i="16"/>
  <c r="E11" i="14" l="1"/>
  <c r="E9" i="14"/>
  <c r="E7" i="14"/>
  <c r="B5" i="15" l="1"/>
  <c r="B7" i="15" s="1"/>
  <c r="B9" i="15" s="1"/>
  <c r="C8" i="14" l="1"/>
  <c r="C10" i="14" s="1"/>
  <c r="B12" i="14" s="1"/>
  <c r="D6" i="14" l="1"/>
  <c r="E6" i="14" s="1"/>
  <c r="E8" i="14" s="1"/>
  <c r="E10" i="14" s="1"/>
  <c r="D8" i="14" l="1"/>
  <c r="C7" i="90"/>
  <c r="B7" i="90"/>
  <c r="C6" i="90"/>
  <c r="B6" i="90"/>
  <c r="C5" i="90"/>
  <c r="B5" i="90"/>
  <c r="C4" i="90"/>
  <c r="B4" i="90"/>
  <c r="D10" i="14" l="1"/>
</calcChain>
</file>

<file path=xl/sharedStrings.xml><?xml version="1.0" encoding="utf-8"?>
<sst xmlns="http://schemas.openxmlformats.org/spreadsheetml/2006/main" count="1503" uniqueCount="677">
  <si>
    <t>Table 1. Single total figures of remuneration for directors for the year ended 31 March 2021</t>
  </si>
  <si>
    <r>
      <t>Salary and fees paid</t>
    </r>
    <r>
      <rPr>
        <vertAlign val="superscript"/>
        <sz val="12"/>
        <color rgb="FFFFFFFF"/>
        <rFont val="Arial"/>
        <family val="2"/>
      </rPr>
      <t>1</t>
    </r>
  </si>
  <si>
    <t>Bonus</t>
  </si>
  <si>
    <t>Taxable benefits</t>
  </si>
  <si>
    <t>Pension related benefits</t>
  </si>
  <si>
    <t>Total for 
2020/21
(2019/20)</t>
  </si>
  <si>
    <t>£k in bands of £5k</t>
  </si>
  <si>
    <t>£ to the nearest £100</t>
  </si>
  <si>
    <t>£ to the nearest £1,000</t>
  </si>
  <si>
    <t>Accounting Officer</t>
  </si>
  <si>
    <t>Sarah Richards
Chief Executive</t>
  </si>
  <si>
    <t xml:space="preserve"> (140-145)</t>
  </si>
  <si>
    <t>(-)</t>
  </si>
  <si>
    <t>(195-200)</t>
  </si>
  <si>
    <t>Executive Directors</t>
  </si>
  <si>
    <t>Paul McGuiness
Director of Corporate Services (from March 2020)</t>
  </si>
  <si>
    <t>(0-5)
(75-80
full-time
equivalent)</t>
  </si>
  <si>
    <t>(0-5)</t>
  </si>
  <si>
    <t>02/02/21 - have asked for clarification of job title.</t>
  </si>
  <si>
    <t>Navees Rahman
Director of Corporate Services (to March 2020 and from December 2020)</t>
  </si>
  <si>
    <t>(85-90)</t>
  </si>
  <si>
    <t xml:space="preserve"> (135-140)</t>
  </si>
  <si>
    <t>Graham Stallwood
Director of Operations (from May 2019)</t>
  </si>
  <si>
    <t>(90-95)
(100-105
full-time equivalent)</t>
  </si>
  <si>
    <t>(125-130)</t>
  </si>
  <si>
    <t>Christine Thorby
Director of Strategy</t>
  </si>
  <si>
    <t>(110-115)</t>
  </si>
  <si>
    <t>(415-420)</t>
  </si>
  <si>
    <t>Tim Guy
Director of Transformation (to March 2020)</t>
  </si>
  <si>
    <t xml:space="preserve">
(100-105)
(105-110)
full-time
equivalent</t>
  </si>
  <si>
    <t>(145-150)</t>
  </si>
  <si>
    <t>Phil Hammond
Director of Volume Casework (to July 2019)</t>
  </si>
  <si>
    <t>-</t>
  </si>
  <si>
    <t>(120-125)
(75-80
full-time
 equivalent)</t>
  </si>
  <si>
    <t>(120-125)</t>
  </si>
  <si>
    <t>Non-Executive Directors</t>
  </si>
  <si>
    <t>Trudi Elliott
Chair, Non-Executive (from April 2018)</t>
  </si>
  <si>
    <t>(20-25)</t>
  </si>
  <si>
    <t xml:space="preserve">
Sally Dixon
Director, Non-Executive (from July 2019)</t>
  </si>
  <si>
    <t>(5-10)
(10-15
full-time equivalent)</t>
  </si>
  <si>
    <t>(5-10)</t>
  </si>
  <si>
    <t>Dr Rebecca Driver
Director, Non-Executive (from December 2019)</t>
  </si>
  <si>
    <t>(0-5)
(10-15
full-time
equivalent)</t>
  </si>
  <si>
    <t>Stephen Tetlow
Director, Non-Executive (from July 2019)</t>
  </si>
  <si>
    <t>(5-10)
(10-15
 full-time equivalent)</t>
  </si>
  <si>
    <t>Jayne Erskine
Director, Non-Executive (to May 2019)</t>
  </si>
  <si>
    <t>0-5</t>
  </si>
  <si>
    <t>(0-5)
(10-15
full-time equivalent)</t>
  </si>
  <si>
    <t>(10-15)</t>
  </si>
  <si>
    <t>David Holt
Director, Non-Executive (to December 2019)</t>
  </si>
  <si>
    <t>Susan Johnson
Director, Non-Executive (to July 2019)</t>
  </si>
  <si>
    <t>[1] Her Majesty Revenue and Customs have considered the payment of expenses for Non-Executive Directors and concluded that all travel/accommodation expenses incurred in the normal course of business are not considered to be taxable (in the 2018/19 Annual Report and Accounts these were included in the ‘salary and fees paid’ column).</t>
  </si>
  <si>
    <t>Title</t>
  </si>
  <si>
    <t>Governance</t>
  </si>
  <si>
    <t>Table 18.  Current provisional allocations</t>
  </si>
  <si>
    <t>Table 19. Income and costs for casework activity</t>
  </si>
  <si>
    <t>Page 99. Statement of comprehensive net expenditure</t>
  </si>
  <si>
    <t>Page 100. Statement of financial position</t>
  </si>
  <si>
    <t>Page 101. Statement of cash flows</t>
  </si>
  <si>
    <t>Page 102. Statement of changes in taxpayers’ equity</t>
  </si>
  <si>
    <t>Yes</t>
  </si>
  <si>
    <t>2020/21</t>
  </si>
  <si>
    <t>2021/22</t>
  </si>
  <si>
    <t>2022/23</t>
  </si>
  <si>
    <t>2023/24</t>
  </si>
  <si>
    <t>2024/25</t>
  </si>
  <si>
    <t>Number of homes</t>
  </si>
  <si>
    <t>Percentage of Cases Allowed</t>
  </si>
  <si>
    <t>Revised Figures</t>
  </si>
  <si>
    <t>Also, on percentage allowed, note that this is in quarterly official stats</t>
  </si>
  <si>
    <t>Number of homes 2024/25 ARA</t>
  </si>
  <si>
    <t xml:space="preserve">planning; major and minor dwellings; </t>
  </si>
  <si>
    <t>Number of homes 2023/24 ARA</t>
  </si>
  <si>
    <t>All cases</t>
  </si>
  <si>
    <t>All S78</t>
  </si>
  <si>
    <t>Number od Dwellings including Major Development where the number of residences figure is blank or zero.</t>
  </si>
  <si>
    <t>Additional homes identified</t>
  </si>
  <si>
    <t>Revised number of homes</t>
  </si>
  <si>
    <t>increase</t>
  </si>
  <si>
    <t>Development Type unknow</t>
  </si>
  <si>
    <t>Median decision time in weeks - 10th Percentile</t>
  </si>
  <si>
    <t>Median decision time in weeks - 25th Percentile</t>
  </si>
  <si>
    <t>Median decision time in weeks - 50th Percentile</t>
  </si>
  <si>
    <t>Median decision time in weeks - 75th Percentile</t>
  </si>
  <si>
    <t>Median decision time in weeks - 90th Percentile</t>
  </si>
  <si>
    <t>Median decision time in weeks - 100th Percentile</t>
  </si>
  <si>
    <t>Median decision time n weeks - 25th Percentile</t>
  </si>
  <si>
    <t>Median decision time in weeks -100th Percentile</t>
  </si>
  <si>
    <t>Graph 11: EDI Breakdown</t>
  </si>
  <si>
    <t>Disabled staff</t>
  </si>
  <si>
    <t>Staff from ethnic minorities (excluding white minorities)</t>
  </si>
  <si>
    <t>Female staff</t>
  </si>
  <si>
    <t>Lesbian, gay, bisexual and 'other' staff</t>
  </si>
  <si>
    <t>Gender pay gap</t>
  </si>
  <si>
    <t>Mode of transport</t>
  </si>
  <si>
    <t>Car</t>
  </si>
  <si>
    <t>Train</t>
  </si>
  <si>
    <t>Air</t>
  </si>
  <si>
    <t>Boat</t>
  </si>
  <si>
    <t>Number of bookings</t>
  </si>
  <si>
    <t>Miles travelled</t>
  </si>
  <si>
    <t>Co2 emissions</t>
  </si>
  <si>
    <t>% of travel Co2 emissions</t>
  </si>
  <si>
    <t>Graph 4. Planning appeals in Wales over the last five years</t>
  </si>
  <si>
    <t>2017/18</t>
  </si>
  <si>
    <t>2018/19</t>
  </si>
  <si>
    <t>2019/20</t>
  </si>
  <si>
    <t>Cases received</t>
  </si>
  <si>
    <t>Cases decided</t>
  </si>
  <si>
    <t>Average decision time in weeks</t>
  </si>
  <si>
    <t>Last update: date</t>
  </si>
  <si>
    <t>Graph 7. Virtual events held in England in 2021/22</t>
  </si>
  <si>
    <t>April to June 2021</t>
  </si>
  <si>
    <t>July to September 2021</t>
  </si>
  <si>
    <t>October to December 2021</t>
  </si>
  <si>
    <t>January to March 2022</t>
  </si>
  <si>
    <t>Virtual events</t>
  </si>
  <si>
    <t xml:space="preserve">Graph 11. Appeal cases decided by quarter in 2021/22 </t>
  </si>
  <si>
    <t>Case decided</t>
  </si>
  <si>
    <t>Median time to decide in weeks</t>
  </si>
  <si>
    <t>Paper Reams</t>
  </si>
  <si>
    <t>Income</t>
  </si>
  <si>
    <t>Staff Costs</t>
  </si>
  <si>
    <t>Non-pay running costs</t>
  </si>
  <si>
    <t>Capital investment</t>
  </si>
  <si>
    <t>Decision Theme</t>
  </si>
  <si>
    <t>Percentage of time spent on decision making</t>
  </si>
  <si>
    <t>Improving our performance</t>
  </si>
  <si>
    <t>Progressing as an employer</t>
  </si>
  <si>
    <t>Looking outwards</t>
  </si>
  <si>
    <t>Delivering through change</t>
  </si>
  <si>
    <t>Driving digitalisation</t>
  </si>
  <si>
    <t>Internal Controls</t>
  </si>
  <si>
    <t>Risk Management</t>
  </si>
  <si>
    <t>External Audits (NAO)</t>
  </si>
  <si>
    <t>Internal Audits (GIAA)</t>
  </si>
  <si>
    <t>Financial and Annual Reporting</t>
  </si>
  <si>
    <t>Complaints received by the Parliamentary and Health Service Ombudsman</t>
  </si>
  <si>
    <t>Complaints partially or fully upheld by the Parliamentary and Health Service Ombudsman</t>
  </si>
  <si>
    <t>Salary and fees paid</t>
  </si>
  <si>
    <t xml:space="preserve">Paul Morrison
Chief Executive </t>
  </si>
  <si>
    <t>Joanne Butcher
Chief Finance Officer</t>
  </si>
  <si>
    <t>Sean Canavan 
Chief Strategy Officer</t>
  </si>
  <si>
    <t>Rachel Graham
Chief Digital and Information Officer</t>
  </si>
  <si>
    <t>Hayley Kelly
Chief People Officer
(from 01/04/24)</t>
  </si>
  <si>
    <t>Richard Schofield
Chief Planning Inspector</t>
  </si>
  <si>
    <t>Graham Stallwood
Chief Operating Officer</t>
  </si>
  <si>
    <t>Simon Levi
Interim Chief People Officer (from March 2023 until August 2023)</t>
  </si>
  <si>
    <t>Shilpi Sahai
Chief People Officer (from July 2023 to March 2024)</t>
  </si>
  <si>
    <t>Trudi Elliott
Chair, Non-Executive</t>
  </si>
  <si>
    <t>Emir Feisal
Director, Non-Executive</t>
  </si>
  <si>
    <t>Oliver Munn
Director, Non-Executive</t>
  </si>
  <si>
    <t xml:space="preserve">Adrian Penfold
Director, Non-Executive </t>
  </si>
  <si>
    <t xml:space="preserve">Sally Dixon
Director, Non-Executive </t>
  </si>
  <si>
    <t>Dr Rebecca Driver
Director, Non-Executive</t>
  </si>
  <si>
    <t>Stephen Tetlow
Director, Non-Executive</t>
  </si>
  <si>
    <t xml:space="preserve">Total
</t>
  </si>
  <si>
    <t>FY24/25</t>
  </si>
  <si>
    <t>135-140</t>
  </si>
  <si>
    <t>5-10</t>
  </si>
  <si>
    <t>145-150</t>
  </si>
  <si>
    <t>FY23/24</t>
  </si>
  <si>
    <t>130-135</t>
  </si>
  <si>
    <t>85-90</t>
  </si>
  <si>
    <t>90-95</t>
  </si>
  <si>
    <t>75-80</t>
  </si>
  <si>
    <t>80-85</t>
  </si>
  <si>
    <t>70-75
80-85 full-time equivalent</t>
  </si>
  <si>
    <t>65-70
80-85 full-year full-time equivalent</t>
  </si>
  <si>
    <t>65-70</t>
  </si>
  <si>
    <t>115-120</t>
  </si>
  <si>
    <t>110-115</t>
  </si>
  <si>
    <t xml:space="preserve">-
</t>
  </si>
  <si>
    <t>(30-35
75-80 full-year equivalent)</t>
  </si>
  <si>
    <t>30-35</t>
  </si>
  <si>
    <t>65-70
80-85 full-year equivalent</t>
  </si>
  <si>
    <t>20-25</t>
  </si>
  <si>
    <t>10-15</t>
  </si>
  <si>
    <t>5-10
10-15 full-time equivalent</t>
  </si>
  <si>
    <t>(0-5
10-15 full-time equivalent)</t>
  </si>
  <si>
    <t>Real increase in pension and related lump sum at pension age</t>
  </si>
  <si>
    <t xml:space="preserve">Total accrued pension at pension age at 31/3/25 and related lump sum </t>
  </si>
  <si>
    <t>Cash Equivalent Transfer Value (CETV) in £k to the nearest £1,000</t>
  </si>
  <si>
    <t>£'000 in bands of £2,500</t>
  </si>
  <si>
    <t>£'000 in bands of £5,000</t>
  </si>
  <si>
    <t xml:space="preserve">
As at 31/03/24
</t>
  </si>
  <si>
    <t>As at 31/03/25</t>
  </si>
  <si>
    <t>Real Increase</t>
  </si>
  <si>
    <t>Paul Morrison
Chief Executive</t>
  </si>
  <si>
    <t xml:space="preserve">Joanne Butcher
Chief Finance Officer </t>
  </si>
  <si>
    <t>Any members affected by the Public Service Pensions Remedy were reporting in the 2015 scheme for the period between 1 April 2015 and 31 March 2022 in 2022/23, but are reported in the legacy scheme for the same period in 2023/24.</t>
  </si>
  <si>
    <t>Change in highest paid Director's total pay</t>
  </si>
  <si>
    <t>Change in highest paid Director's bonus</t>
  </si>
  <si>
    <t>N/A</t>
  </si>
  <si>
    <t>Average change in total pay of employees</t>
  </si>
  <si>
    <t>Average change in bonuses of employees</t>
  </si>
  <si>
    <t>Band of Highest Paid Director’s Total Remuneration (£’000)</t>
  </si>
  <si>
    <t>Median Total – Inspector</t>
  </si>
  <si>
    <t>Remuneration Ratio - Inspector</t>
  </si>
  <si>
    <t>Median Total - Support</t>
  </si>
  <si>
    <t>Remuneration Ratio - Support</t>
  </si>
  <si>
    <t>Pay ratio</t>
  </si>
  <si>
    <t>Total pay</t>
  </si>
  <si>
    <t>Salary</t>
  </si>
  <si>
    <t>25th Percentile</t>
  </si>
  <si>
    <t>50th Percentile</t>
  </si>
  <si>
    <t>75th Percentile</t>
  </si>
  <si>
    <t>Permanent (average)</t>
  </si>
  <si>
    <t>Senior Civil Service Pay Band 2</t>
  </si>
  <si>
    <t>Senior Civil Service Pay Band 1</t>
  </si>
  <si>
    <t>Grade 6-7 (Senior staff)</t>
  </si>
  <si>
    <t xml:space="preserve">Salaried Inspector </t>
  </si>
  <si>
    <t>Support</t>
  </si>
  <si>
    <t>Caseworkers</t>
  </si>
  <si>
    <t>Total</t>
  </si>
  <si>
    <t>Less Secondments</t>
  </si>
  <si>
    <t>Add Agency</t>
  </si>
  <si>
    <t>Total Employed</t>
  </si>
  <si>
    <t>Employees who were relevant union officials during the period</t>
  </si>
  <si>
    <t>Full-time equivalent employees</t>
  </si>
  <si>
    <t>Percentage of time</t>
  </si>
  <si>
    <t>Number of employees</t>
  </si>
  <si>
    <t>1-50%</t>
  </si>
  <si>
    <t>51-99%</t>
  </si>
  <si>
    <t>Total cost of facility time</t>
  </si>
  <si>
    <t>Total pay bill</t>
  </si>
  <si>
    <t>Facility time cost as percentage of pay bill</t>
  </si>
  <si>
    <t>Time spent on paid Trade Union activities as a percentage of total paid facility time hours</t>
  </si>
  <si>
    <t>Wages and salaries</t>
  </si>
  <si>
    <t>Social security costs</t>
  </si>
  <si>
    <t>Other pension costs</t>
  </si>
  <si>
    <t xml:space="preserve">Sub Total </t>
  </si>
  <si>
    <t>Agency staff</t>
  </si>
  <si>
    <t>Total net staff costs</t>
  </si>
  <si>
    <t xml:space="preserve">     </t>
  </si>
  <si>
    <t>Highly paid off-payroll worker engagements as at 31 March 2025, earning £245 per day or greater</t>
  </si>
  <si>
    <t>As at March 2025</t>
  </si>
  <si>
    <t>Number of existing engagements.</t>
  </si>
  <si>
    <t>Of which…</t>
  </si>
  <si>
    <t>Number that have existed for less than one year at time of reporting.</t>
  </si>
  <si>
    <t>Number that have existed for between one and two years at time of reporting.</t>
  </si>
  <si>
    <t>Number that have existed for between two and three years at time of reporting.</t>
  </si>
  <si>
    <t>Number that have existed for between three and four years at time of reporting.</t>
  </si>
  <si>
    <t>Number that have existed for four or more years at time of reporting.</t>
  </si>
  <si>
    <t>All highly paid off-payroll workers engaged at any point during the year ended 31 March 2025, earning £245 per day or greater</t>
  </si>
  <si>
    <t>Number of temporary off-payroll workers engaged during the year ended 31 March 2025</t>
  </si>
  <si>
    <t>Not subject to off-payroll legislation</t>
  </si>
  <si>
    <t>Subject to off-payroll legislation and determined as in-scope of IR35</t>
  </si>
  <si>
    <t>Subject to off-payroll legislation and determined as out-of-scope of IR35</t>
  </si>
  <si>
    <t>Number of engagements reassessed for consistency/assurance purposes during the year.</t>
  </si>
  <si>
    <t>Of which: Number of engagements that saw a change to IR35 status following the consistency review.</t>
  </si>
  <si>
    <t>Any off-payroll engagements of Board members, and/or, senior officials with significant financial responsibility, between 1 April 2024 and 31 March 2025</t>
  </si>
  <si>
    <t>Number of off-payroll engagements of Board members, and/or senior officials with significant financial responsibility, during the financial year.</t>
  </si>
  <si>
    <t>Total number of individuals on payroll and off-payroll that have been deemed ‘board members, and/or senior officials with significant financial responsibility’, during the financial year.  This figure should include both on-payroll and off-payroll engagements.</t>
  </si>
  <si>
    <t>Total number of exit packages</t>
  </si>
  <si>
    <t>Original budget
£'000</t>
  </si>
  <si>
    <t>Revised budget
£'000</t>
  </si>
  <si>
    <t>Outturn 
£'000</t>
  </si>
  <si>
    <t>Underspend
£'000</t>
  </si>
  <si>
    <t>Staff &amp; related costs</t>
  </si>
  <si>
    <t>Receipts</t>
  </si>
  <si>
    <t>Net costs</t>
  </si>
  <si>
    <t>Ring-fenced costs</t>
  </si>
  <si>
    <t>Total programme costs</t>
  </si>
  <si>
    <t>Non-cash costs (Annually Managed Expenditure - AME)</t>
  </si>
  <si>
    <t>Total operating expenditure</t>
  </si>
  <si>
    <t>Capital expenditure</t>
  </si>
  <si>
    <t>2025/26
£’000</t>
  </si>
  <si>
    <t>Annually managed expenditure</t>
  </si>
  <si>
    <t xml:space="preserve">Total budget </t>
  </si>
  <si>
    <t>Cost</t>
  </si>
  <si>
    <t>Net</t>
  </si>
  <si>
    <t>National Infrastucture</t>
  </si>
  <si>
    <t>Local Plans</t>
  </si>
  <si>
    <t>Other Major Specialist Casework</t>
  </si>
  <si>
    <t>Totals</t>
  </si>
  <si>
    <t>Costs include an element of pre-application work which occurs before the point of income recognition, so costs and associated income can span different financial years.</t>
  </si>
  <si>
    <t>The costs of Other Major Specialist Casework are only partially recovered from the work we undertake on behalf of other government departments.</t>
  </si>
  <si>
    <t>Note</t>
  </si>
  <si>
    <t>2024/25
£'000</t>
  </si>
  <si>
    <t>2023/24
£'000</t>
  </si>
  <si>
    <r>
      <t xml:space="preserve">As Restated 2023/24 </t>
    </r>
    <r>
      <rPr>
        <sz val="8"/>
        <color rgb="FF000000"/>
        <rFont val="Arial"/>
        <family val="2"/>
      </rPr>
      <t xml:space="preserve">
</t>
    </r>
    <r>
      <rPr>
        <sz val="12"/>
        <color rgb="FF000000"/>
        <rFont val="Arial"/>
        <family val="2"/>
      </rPr>
      <t>£'000</t>
    </r>
  </si>
  <si>
    <t>Other operating income</t>
  </si>
  <si>
    <t>Operating income</t>
  </si>
  <si>
    <t>Staff costs</t>
  </si>
  <si>
    <t>3a</t>
  </si>
  <si>
    <t xml:space="preserve">Other administrative costs </t>
  </si>
  <si>
    <t>3b</t>
  </si>
  <si>
    <t>Depreciation charges</t>
  </si>
  <si>
    <t>Right-of-use asset impairment</t>
  </si>
  <si>
    <t>Net expenditure for the year</t>
  </si>
  <si>
    <t>Right-of-use liability reinstatement</t>
  </si>
  <si>
    <t>Finance costs</t>
  </si>
  <si>
    <t>Other comprehensive net expenditure</t>
  </si>
  <si>
    <t>Provision expense</t>
  </si>
  <si>
    <t>Comprehensive net expenditure for the year</t>
  </si>
  <si>
    <t>Net gain/loss on revaluation</t>
  </si>
  <si>
    <t>Page XXX. Statement of financial position</t>
  </si>
  <si>
    <t>31 March 2025
£'000</t>
  </si>
  <si>
    <t>31 March 2024
£'000</t>
  </si>
  <si>
    <t>As Restated 31 March 2024
£'000</t>
  </si>
  <si>
    <t>Non-current assets</t>
  </si>
  <si>
    <t>Property, plant and equipment</t>
  </si>
  <si>
    <t>5, 10</t>
  </si>
  <si>
    <t>Intangible assets</t>
  </si>
  <si>
    <t>Right-of-use assets</t>
  </si>
  <si>
    <t>Prepayments greater than one year</t>
  </si>
  <si>
    <t>Total non-current assets</t>
  </si>
  <si>
    <t>Trade and other receivables</t>
  </si>
  <si>
    <t>Cash and cash equivalents</t>
  </si>
  <si>
    <t>replaced by box</t>
  </si>
  <si>
    <t>Total current assets</t>
  </si>
  <si>
    <t>on right</t>
  </si>
  <si>
    <t>Total assets</t>
  </si>
  <si>
    <t>Trade and other payables</t>
  </si>
  <si>
    <t>Other liabiities</t>
  </si>
  <si>
    <t>Provisions</t>
  </si>
  <si>
    <t>Lease Liabilities</t>
  </si>
  <si>
    <t>Total current liabilities</t>
  </si>
  <si>
    <t>Other liabilities</t>
  </si>
  <si>
    <t>Total non-current liabilities</t>
  </si>
  <si>
    <t>Lease liabilities</t>
  </si>
  <si>
    <t>Assets less liabilities</t>
  </si>
  <si>
    <t>Total liabilities</t>
  </si>
  <si>
    <t>General fund</t>
  </si>
  <si>
    <t>Total taxpayers’ equity</t>
  </si>
  <si>
    <t>A Preston 01/05/25 roundings update</t>
  </si>
  <si>
    <t>Cash flows from operating activities</t>
  </si>
  <si>
    <t>Net operating expenditure</t>
  </si>
  <si>
    <t>Adjustments for non-cash transactions</t>
  </si>
  <si>
    <t>3b, 4</t>
  </si>
  <si>
    <t>Use of provisions</t>
  </si>
  <si>
    <t>Interest paid</t>
  </si>
  <si>
    <t>Net cash outflow from operating activities</t>
  </si>
  <si>
    <t>Cash flows from investing activities</t>
  </si>
  <si>
    <t>Purchase of property, plant and equipment</t>
  </si>
  <si>
    <t>Purchase of intangible assets</t>
  </si>
  <si>
    <t>Net cash outflow from investing activities</t>
  </si>
  <si>
    <t>Cash flows from financing activities</t>
  </si>
  <si>
    <t>Funding from the Ministry of Housing, Communities and Local Government</t>
  </si>
  <si>
    <t>Payments to right-of-use buildings lease</t>
  </si>
  <si>
    <t>Net cashflow from financing activities</t>
  </si>
  <si>
    <t xml:space="preserve">Net (decrease)/increase in cash and cash equivalents in the period </t>
  </si>
  <si>
    <t>Cash and cash equivalents at the beginning of the period</t>
  </si>
  <si>
    <t>Cash and cash equivalents at the end of the period</t>
  </si>
  <si>
    <t>General fund
£'000</t>
  </si>
  <si>
    <t>Balance at 31 March 2023</t>
  </si>
  <si>
    <t>Changes in Taxpayers’ Equity for 2023/24</t>
  </si>
  <si>
    <t>Total comprehensive expenditure</t>
  </si>
  <si>
    <t>Non-cash charges – auditor’s remuneration</t>
  </si>
  <si>
    <t>Notional charges</t>
  </si>
  <si>
    <t>Funding from Ministry of Housing, Communities and Local Government</t>
  </si>
  <si>
    <t>Balance at 31 March 2024</t>
  </si>
  <si>
    <t>Changes in Taxpayers’ Equity for 2024/25</t>
  </si>
  <si>
    <t>Balance at 31 March 2025</t>
  </si>
  <si>
    <t>Change published</t>
  </si>
  <si>
    <t>Published by IASB</t>
  </si>
  <si>
    <t>Financial year for which the change first applies</t>
  </si>
  <si>
    <t>IFRS 17 Insurance Contracts</t>
  </si>
  <si>
    <t>May 2017</t>
  </si>
  <si>
    <t>To be implemented on 1st April 2025.</t>
  </si>
  <si>
    <t>IFRS 18 Presentation and Disclosure in Financial Instruments</t>
  </si>
  <si>
    <t>December 2019</t>
  </si>
  <si>
    <t>Public Sector Implementation is expected 1st April 2028.</t>
  </si>
  <si>
    <t>£'000</t>
  </si>
  <si>
    <t>Planning appeals</t>
  </si>
  <si>
    <t xml:space="preserve">National Infrastructure </t>
  </si>
  <si>
    <t xml:space="preserve">Enforcement appeals </t>
  </si>
  <si>
    <t>Rights of Way</t>
  </si>
  <si>
    <t>Compulsory Purchase Orders</t>
  </si>
  <si>
    <t xml:space="preserve">Other Major Specialist Casework </t>
  </si>
  <si>
    <t xml:space="preserve">Other </t>
  </si>
  <si>
    <t>Total net expenditure per the Statement of Comprehensive Net Expenditure</t>
  </si>
  <si>
    <t>Rentals:</t>
  </si>
  <si>
    <t>Hire of plant and machinery</t>
  </si>
  <si>
    <t>Other payments formerly classified as operating leases under IAS 17 (note 1.1e)</t>
  </si>
  <si>
    <t>Interest charges</t>
  </si>
  <si>
    <t>Non-cash items:</t>
  </si>
  <si>
    <t xml:space="preserve">Depreciation </t>
  </si>
  <si>
    <t>Amortisation</t>
  </si>
  <si>
    <t>Right-of-use liability write up</t>
  </si>
  <si>
    <t>Provision for doubtful debt</t>
  </si>
  <si>
    <t>Loss on disposal of asset</t>
  </si>
  <si>
    <t>Auditor’s remuneration</t>
  </si>
  <si>
    <t>Ministry of Housing, Communities and Local Government recharges</t>
  </si>
  <si>
    <t>Apprenticeship Levy Training Services</t>
  </si>
  <si>
    <t>In-year increase in provision</t>
  </si>
  <si>
    <t>Write-back of provision</t>
  </si>
  <si>
    <t>Other expenditure:</t>
  </si>
  <si>
    <t>Planning Appeals Decision Services</t>
  </si>
  <si>
    <t>Travel, subsistence and hospitality</t>
  </si>
  <si>
    <t xml:space="preserve">Accommodation costs </t>
  </si>
  <si>
    <t xml:space="preserve">Legal and professional services </t>
  </si>
  <si>
    <t>Support Services</t>
  </si>
  <si>
    <t>Information Technology</t>
  </si>
  <si>
    <t>Ex gratia costs</t>
  </si>
  <si>
    <t>Adverse costs</t>
  </si>
  <si>
    <t>Bad debts and write offs</t>
  </si>
  <si>
    <t>Telecoms</t>
  </si>
  <si>
    <t>Training and conferences</t>
  </si>
  <si>
    <t>Postal services</t>
  </si>
  <si>
    <t>Office supplies</t>
  </si>
  <si>
    <t>Other administration costs</t>
  </si>
  <si>
    <t>Total administrative costs</t>
  </si>
  <si>
    <t>Fees and charges</t>
  </si>
  <si>
    <t>National Infrastructure</t>
  </si>
  <si>
    <t>Other Major specialist casework</t>
  </si>
  <si>
    <t>Total Fees and charges</t>
  </si>
  <si>
    <t>Recovery of adverse costs</t>
  </si>
  <si>
    <t>Other</t>
  </si>
  <si>
    <t>Total Miscellaneous income</t>
  </si>
  <si>
    <t>Total Miscellaneous notional income</t>
  </si>
  <si>
    <t>Total Operating income</t>
  </si>
  <si>
    <t>Information Technology
£’000</t>
  </si>
  <si>
    <t>Cost or valuation</t>
  </si>
  <si>
    <t>At 1 April 2024</t>
  </si>
  <si>
    <t>Additions</t>
  </si>
  <si>
    <t>Disposals</t>
  </si>
  <si>
    <t>Revaluation</t>
  </si>
  <si>
    <t>Impairment</t>
  </si>
  <si>
    <t>At 31 March 2025</t>
  </si>
  <si>
    <t>Depreciation</t>
  </si>
  <si>
    <t>Charged in year</t>
  </si>
  <si>
    <t>Net book value at 31 March 2025</t>
  </si>
  <si>
    <t>Net book value at 31 March 2024</t>
  </si>
  <si>
    <t>Asset financing</t>
  </si>
  <si>
    <t>Owned at 31 March 2025</t>
  </si>
  <si>
    <t>Right of use asset at 31 March 2025</t>
  </si>
  <si>
    <t>At 1 April 2023</t>
  </si>
  <si>
    <t>At 31 March 2024</t>
  </si>
  <si>
    <t>Net book value at 31 March 2023</t>
  </si>
  <si>
    <t>Owned at 31 March 2024</t>
  </si>
  <si>
    <t>Right of use asset at 31 March 2024</t>
  </si>
  <si>
    <t xml:space="preserve">Internally Generated </t>
  </si>
  <si>
    <t>Asset under construction
£’000</t>
  </si>
  <si>
    <t>In operation
£’000</t>
  </si>
  <si>
    <t>Total
£’000</t>
  </si>
  <si>
    <t>Reclassifications</t>
  </si>
  <si>
    <t>Amounts falling due within one year</t>
  </si>
  <si>
    <t>Trade receivables (Contract)</t>
  </si>
  <si>
    <t>Other receivables - VAT</t>
  </si>
  <si>
    <t>Other receivables - Other</t>
  </si>
  <si>
    <t>Doubtful Debt provision</t>
  </si>
  <si>
    <t>Prepayments</t>
  </si>
  <si>
    <t>Accrued Income</t>
  </si>
  <si>
    <t>Prepayments falling due after one year</t>
  </si>
  <si>
    <t>Doubtful Debt provision Analysis</t>
  </si>
  <si>
    <t>As at 31st March 2024</t>
  </si>
  <si>
    <t>Bad debt recovered during 24/25</t>
  </si>
  <si>
    <t>Additonal in year provision</t>
  </si>
  <si>
    <t>As at 31st March 2025</t>
  </si>
  <si>
    <t>Balance at 1 April</t>
  </si>
  <si>
    <t>Net change in cash and cash equivalent balances</t>
  </si>
  <si>
    <t>Balance at 31 March</t>
  </si>
  <si>
    <t>All cash balances are held in the Government Banking Service.</t>
  </si>
  <si>
    <t>Trade payables</t>
  </si>
  <si>
    <t>Other payables - VAT, taxation and social security</t>
  </si>
  <si>
    <t>Other payables - including payroll deductions</t>
  </si>
  <si>
    <t>Accruals</t>
  </si>
  <si>
    <t>Deferred Income</t>
  </si>
  <si>
    <t>Current part of lease liabilities</t>
  </si>
  <si>
    <t>Amounts falling due after more than one year</t>
  </si>
  <si>
    <t>Leases</t>
  </si>
  <si>
    <t>Total payables at 31 March</t>
  </si>
  <si>
    <t>Quantitative disclosures around right-of-use assets</t>
  </si>
  <si>
    <t>Buildings</t>
  </si>
  <si>
    <t>Temple Quay House</t>
  </si>
  <si>
    <t>Runway East</t>
  </si>
  <si>
    <t>2024-25</t>
  </si>
  <si>
    <t>Cost/Valuation</t>
  </si>
  <si>
    <t>Write Off</t>
  </si>
  <si>
    <t>At 1 April 2025</t>
  </si>
  <si>
    <t>Depreciation charged in year</t>
  </si>
  <si>
    <t>Net Book Value at 31 March 2024</t>
  </si>
  <si>
    <t>Net Book Value at 31 March 2025</t>
  </si>
  <si>
    <t>Quantitative disclosures around lease liabilities</t>
  </si>
  <si>
    <t>Obligations under leases for the following periods comprise:</t>
  </si>
  <si>
    <t>2023-24</t>
  </si>
  <si>
    <t>No later than one year</t>
  </si>
  <si>
    <t>Later than one year and not later than five years</t>
  </si>
  <si>
    <t>Later than five years</t>
  </si>
  <si>
    <t>Less interest element</t>
  </si>
  <si>
    <t>Present value of obligations</t>
  </si>
  <si>
    <t>Current liabilitty</t>
  </si>
  <si>
    <t>Non-current liability</t>
  </si>
  <si>
    <t>Note that the 2023-24 liability relates solely to Temple Quay House. The 2024-25 liability relates to Runway East</t>
  </si>
  <si>
    <t>Quantitative disclosures around elements in the Statement of Comprehensive Net Expenditure</t>
  </si>
  <si>
    <t>Depreciation on ROU assets</t>
  </si>
  <si>
    <t>Interest on ROU liabilities</t>
  </si>
  <si>
    <t>Variable lease payments not included in lease liabilities</t>
  </si>
  <si>
    <t>Sub-leasing income</t>
  </si>
  <si>
    <t>Expense related to short-term leases</t>
  </si>
  <si>
    <t>Expense related to low-value asset leases 
(excluding short-term leases)</t>
  </si>
  <si>
    <t>Short-term leases relates to rental payments for Engine Shed</t>
  </si>
  <si>
    <t>Engine Shed</t>
  </si>
  <si>
    <t>Total cash outflow for leases</t>
  </si>
  <si>
    <t>Net Debt Reconciliation for Temple Quay House</t>
  </si>
  <si>
    <t>Not later than one year</t>
  </si>
  <si>
    <t>Later than one year and not more than five years</t>
  </si>
  <si>
    <t>Capital commitments</t>
  </si>
  <si>
    <t>Ex gratia
£’000</t>
  </si>
  <si>
    <t>Adverse costs
£’000</t>
  </si>
  <si>
    <t>Balance at 1 April 2024</t>
  </si>
  <si>
    <t>Provided in the year</t>
  </si>
  <si>
    <t>Utilised in the year</t>
  </si>
  <si>
    <t>Written back in the year</t>
  </si>
  <si>
    <t>Balance at 1 April 2023</t>
  </si>
  <si>
    <t>As At 31st March 2024</t>
  </si>
  <si>
    <t xml:space="preserve">Impairment write back </t>
  </si>
  <si>
    <t xml:space="preserve">In Year asset write off </t>
  </si>
  <si>
    <t>Right-of-Use Liability write off</t>
  </si>
  <si>
    <t>Right-of-use liability resintatement write up</t>
  </si>
  <si>
    <t>Sale of Property, Plant &amp; Equipment</t>
  </si>
  <si>
    <t>Graph 2. Median decision time for planning appeal cases decided by inquiries</t>
  </si>
  <si>
    <t>Graph 3. Median decision time for planning appeal cases decided by hearings</t>
  </si>
  <si>
    <t>Graph 4. Median decision time for planning appeal cases decided by written representations</t>
  </si>
  <si>
    <t>Graph 5. Median decision time for enforcement appeal cases decided by hearings</t>
  </si>
  <si>
    <t>Graph 6. Median decision time for enforcement appeal cases decided by inquiries</t>
  </si>
  <si>
    <t>Graph 7. Median decision time for enforcement appeal cases decided by written representations</t>
  </si>
  <si>
    <t>Graph 8. Median decision time for rights of way appeals</t>
  </si>
  <si>
    <t>Graph 9. Median decision time for tree preservation order, high hedge and hedgerow appeal cases</t>
  </si>
  <si>
    <t>Civil Service (31/03/2024)</t>
  </si>
  <si>
    <t>Finance Lease Liabilities</t>
  </si>
  <si>
    <t>Finance Leases entered into</t>
  </si>
  <si>
    <t>Lease terminations</t>
  </si>
  <si>
    <t>As At 31 March 2025</t>
  </si>
  <si>
    <t>As at 1 April 2024</t>
  </si>
  <si>
    <t>Temple Quay House Liabilities</t>
  </si>
  <si>
    <t>Runway East Liabilities</t>
  </si>
  <si>
    <t>Cashflow (net of interest)</t>
  </si>
  <si>
    <t>Movement in trade and other receivables</t>
  </si>
  <si>
    <t>Movement in Bad Debt Provisions</t>
  </si>
  <si>
    <t>Movement in trade and other payables</t>
  </si>
  <si>
    <t>2.5-5</t>
  </si>
  <si>
    <t>15-20</t>
  </si>
  <si>
    <t>0-2.5</t>
  </si>
  <si>
    <t>50-55
plus a lump sum of
120-125</t>
  </si>
  <si>
    <t>2.5-5
plus a lump sum of
2.5-5</t>
  </si>
  <si>
    <t>0-2.5
plus a lump sum of 
0</t>
  </si>
  <si>
    <t>35-40</t>
  </si>
  <si>
    <t xml:space="preserve">Total accrued pension at pension age at 31/3/24 and related lump sum </t>
  </si>
  <si>
    <t xml:space="preserve">
As at 31/03/23
</t>
  </si>
  <si>
    <t>As at 31/03/24</t>
  </si>
  <si>
    <t>5-7.5
plus a lump sum of 
12.5-15</t>
  </si>
  <si>
    <t>Simon Levi
Chief People Officer (to Aug-23)</t>
  </si>
  <si>
    <t>Hayley Kelly
Chief People Officer (from Apr-25)</t>
  </si>
  <si>
    <t>Shilpi Sahai
Chief People Officer (Sep-23 to Mar-24)
Opted out of the pension scheme</t>
  </si>
  <si>
    <t>25-30 
plus a lump sum of
70-75</t>
  </si>
  <si>
    <t>Table1 - Travel via a corporate travel contract</t>
  </si>
  <si>
    <t>Financial</t>
  </si>
  <si>
    <t>Risk profile category</t>
  </si>
  <si>
    <t>No movement</t>
  </si>
  <si>
    <t>Deep dive review 2024/25</t>
  </si>
  <si>
    <t>New risk for 2024/25</t>
  </si>
  <si>
    <t>S37 Funding for establishment posts</t>
  </si>
  <si>
    <t>No</t>
  </si>
  <si>
    <t>S41 Budgetary constraints</t>
  </si>
  <si>
    <t>S47 Implementation of SAP4HANA</t>
  </si>
  <si>
    <t>Complainace, legal and regulatory</t>
  </si>
  <si>
    <t>S11 Data protection</t>
  </si>
  <si>
    <t>S35 Compliance with functional statndards</t>
  </si>
  <si>
    <t>S40 Fraud</t>
  </si>
  <si>
    <t>S42 Bribery and anti-corruption (Financial and Contractual)</t>
  </si>
  <si>
    <t>S44 Bribery and anti-corruption (Operations)</t>
  </si>
  <si>
    <t>S45 Inability to meet environment and sustainability reporting</t>
  </si>
  <si>
    <t>S46 GDPR information rights</t>
  </si>
  <si>
    <t>Operational delivery</t>
  </si>
  <si>
    <t xml:space="preserve">No </t>
  </si>
  <si>
    <t>People</t>
  </si>
  <si>
    <t>S18 Ability to react and be prepared for external change</t>
  </si>
  <si>
    <t>S28 NI reform effect on performance, funding and reputation</t>
  </si>
  <si>
    <t>S39 Cyber risk</t>
  </si>
  <si>
    <t>S48 Failure to achieve 12-15% productivity uplift</t>
  </si>
  <si>
    <t>S49 Climate change on operational delivery</t>
  </si>
  <si>
    <t>S16 Health, safety and wellbeing</t>
  </si>
  <si>
    <t>S21 Future skills</t>
  </si>
  <si>
    <t>S33 Breakdown in confidence between staff and management</t>
  </si>
  <si>
    <t>Reputation and credibilty</t>
  </si>
  <si>
    <t>S19 Our progress in improving services</t>
  </si>
  <si>
    <t>S20 Long term operational model</t>
  </si>
  <si>
    <t>S22 Value and quality of data</t>
  </si>
  <si>
    <t>S25 Operational readiness for Levelling Up and Regeneration Act (LURA)</t>
  </si>
  <si>
    <t>S27 Poor quality decisions</t>
  </si>
  <si>
    <t>Table 3. Single total figures of remuneration for Directors for the year ended 31 March 2025</t>
  </si>
  <si>
    <t>45-50 
plus a lump sum of 
115-120</t>
  </si>
  <si>
    <t>Table 4a and 4b. Directors’ pension disclosure</t>
  </si>
  <si>
    <t>Table 4a - Directors' pension disclosure 2024/25</t>
  </si>
  <si>
    <t>Table 4b - Directors' pension disclosure 2023/24</t>
  </si>
  <si>
    <t>2023/24
Restated</t>
  </si>
  <si>
    <t>Cost
£'000</t>
  </si>
  <si>
    <t>Income
£'000</t>
  </si>
  <si>
    <t>Net
£'000</t>
  </si>
  <si>
    <t>Table 17. 2024/5 Budget, outturn and underspend</t>
  </si>
  <si>
    <t xml:space="preserve">Table 16. Breakdown of Departure Costs </t>
  </si>
  <si>
    <t>Table 14. Off-payroll workers engaged during the year</t>
  </si>
  <si>
    <t xml:space="preserve">Table 13. Off-payroll engagements </t>
  </si>
  <si>
    <t>Table 12. Total Staff costs</t>
  </si>
  <si>
    <t>Table 11. Paid Trade Union activities</t>
  </si>
  <si>
    <t>Table 10. Percentage of pay bill spent on facility time</t>
  </si>
  <si>
    <t>Table 9. Percentage of time spent on facility time</t>
  </si>
  <si>
    <t>Table 8. Trade Union representation</t>
  </si>
  <si>
    <t>Table 7. Average number of full-time equivalent staff employed in year</t>
  </si>
  <si>
    <t>As at 1 April 2024*
£'000s</t>
  </si>
  <si>
    <t>Cashflows    £'000s</t>
  </si>
  <si>
    <t>Finance Leases Entered into £'000s</t>
  </si>
  <si>
    <t>Lease Terminations £'000s</t>
  </si>
  <si>
    <t>As at 31 March 2025 
£'000s</t>
  </si>
  <si>
    <r>
      <t xml:space="preserve">Page </t>
    </r>
    <r>
      <rPr>
        <sz val="12"/>
        <rFont val="Arial"/>
        <family val="2"/>
      </rPr>
      <t>114</t>
    </r>
    <r>
      <rPr>
        <sz val="12"/>
        <color rgb="FF000000"/>
        <rFont val="Arial"/>
        <family val="2"/>
      </rPr>
      <t>. Note 9. Trade payables and other current liabilities</t>
    </r>
  </si>
  <si>
    <t>Page 112. Note 6. Intangible assets</t>
  </si>
  <si>
    <r>
      <t>Page 110-111</t>
    </r>
    <r>
      <rPr>
        <sz val="12"/>
        <rFont val="Arial"/>
        <family val="2"/>
      </rPr>
      <t xml:space="preserve">. </t>
    </r>
    <r>
      <rPr>
        <sz val="12"/>
        <color theme="1"/>
        <rFont val="Arial"/>
        <family val="2"/>
      </rPr>
      <t>Note 5. Property, plant and equipment</t>
    </r>
  </si>
  <si>
    <r>
      <t xml:space="preserve">Page </t>
    </r>
    <r>
      <rPr>
        <sz val="12"/>
        <rFont val="Arial"/>
        <family val="2"/>
      </rPr>
      <t>110</t>
    </r>
    <r>
      <rPr>
        <sz val="12"/>
        <color rgb="FF000000"/>
        <rFont val="Arial"/>
        <family val="2"/>
      </rPr>
      <t>. Note 4. Operating income</t>
    </r>
  </si>
  <si>
    <r>
      <t xml:space="preserve">Page </t>
    </r>
    <r>
      <rPr>
        <sz val="12"/>
        <rFont val="Arial"/>
        <family val="2"/>
      </rPr>
      <t>109</t>
    </r>
    <r>
      <rPr>
        <sz val="12"/>
        <color theme="1"/>
        <rFont val="Arial"/>
        <family val="2"/>
      </rPr>
      <t>. Note 3b. Other Administrative costs</t>
    </r>
  </si>
  <si>
    <t>Page 108. Note 3a. staff costs</t>
  </si>
  <si>
    <r>
      <t>Pag</t>
    </r>
    <r>
      <rPr>
        <sz val="12"/>
        <rFont val="Arial"/>
        <family val="2"/>
      </rPr>
      <t>e 107</t>
    </r>
    <r>
      <rPr>
        <sz val="12"/>
        <color theme="1"/>
        <rFont val="Arial"/>
        <family val="2"/>
      </rPr>
      <t>. Note 2. Statement of operating costs by segment</t>
    </r>
  </si>
  <si>
    <t>Page 106. Note 1.1o</t>
  </si>
  <si>
    <t>Core Dept</t>
  </si>
  <si>
    <t>Departmental Group</t>
  </si>
  <si>
    <t>Exit package cost band</t>
  </si>
  <si>
    <t>No. of compulsory redundancies</t>
  </si>
  <si>
    <t>No. of other departures agreed</t>
  </si>
  <si>
    <t>Total number of exit packages by cost band</t>
  </si>
  <si>
    <t>&lt;£10,000</t>
  </si>
  <si>
    <t>No. of other departures agreeed</t>
  </si>
  <si>
    <t>Core Dept. &amp; Agencies</t>
  </si>
  <si>
    <t>£10,000 - £25,000</t>
  </si>
  <si>
    <t>£25,000 - £50,000</t>
  </si>
  <si>
    <t>£50,000 - £100,000</t>
  </si>
  <si>
    <t>£100,000 - £150,000</t>
  </si>
  <si>
    <t>£150,000 - £200,000</t>
  </si>
  <si>
    <t>Total cost /£</t>
  </si>
  <si>
    <t>Nil
(One)</t>
  </si>
  <si>
    <t>£0 (£96, 703)</t>
  </si>
  <si>
    <t>Redundancy and other departure costs have been paid in accordance with the provisions of the Civil Service Compensation Scheme, a statutory scheme made under the Superannuation Act 1972. Exit costs are accounted for in full in the year of departure. Where the department has agreed early retirements, the additional costs are met by the department and not by the Civil Service pension scheme. Ill-health retirement costs are met by the pension scheme and are not included in the table.</t>
  </si>
  <si>
    <t>Graph 19. Complaints to the Parliamentary and Health Service Ombudsman</t>
  </si>
  <si>
    <t>Table 4a &amp; 4b. Directors’ pension disclosure</t>
  </si>
  <si>
    <t>Table 16. Breakdown of Departure Costs</t>
  </si>
  <si>
    <t>Page 106. Note 1.1.o</t>
  </si>
  <si>
    <t>Page 107. Note 2. Statement of operating costs by segment</t>
  </si>
  <si>
    <t>Page 110-111. Note 5. Property, plant and equipment</t>
  </si>
  <si>
    <t>Page 114. Note 9. Trade payables and other current liabilities</t>
  </si>
  <si>
    <t>Page 116-117. Cash payments for rent in relation to Head Office Buildings</t>
  </si>
  <si>
    <t>Page 113. Note 7. Trade receivables and other current assets</t>
  </si>
  <si>
    <r>
      <t xml:space="preserve">Page </t>
    </r>
    <r>
      <rPr>
        <sz val="12"/>
        <rFont val="Arial"/>
        <family val="2"/>
      </rPr>
      <t>113</t>
    </r>
    <r>
      <rPr>
        <sz val="12"/>
        <color rgb="FF000000"/>
        <rFont val="Arial"/>
        <family val="2"/>
      </rPr>
      <t>. Note 8. Cash and cash equivelents</t>
    </r>
  </si>
  <si>
    <r>
      <t xml:space="preserve">Page </t>
    </r>
    <r>
      <rPr>
        <sz val="12"/>
        <rFont val="Arial"/>
        <family val="2"/>
      </rPr>
      <t>116-117</t>
    </r>
    <r>
      <rPr>
        <sz val="12"/>
        <color rgb="FF000000"/>
        <rFont val="Arial"/>
        <family val="2"/>
      </rPr>
      <t>. Note 10. Right of use Assets</t>
    </r>
  </si>
  <si>
    <t>Page 116-117. Note 10. Right of use assets</t>
  </si>
  <si>
    <r>
      <t xml:space="preserve">Page </t>
    </r>
    <r>
      <rPr>
        <sz val="12"/>
        <rFont val="Arial"/>
        <family val="2"/>
      </rPr>
      <t>118</t>
    </r>
    <r>
      <rPr>
        <sz val="12"/>
        <color rgb="FF000000"/>
        <rFont val="Arial"/>
        <family val="2"/>
      </rPr>
      <t>. Note 12. Other finanacial commitments</t>
    </r>
  </si>
  <si>
    <t>Page 118. Note 12. Other financial commitments</t>
  </si>
  <si>
    <r>
      <t xml:space="preserve">Page </t>
    </r>
    <r>
      <rPr>
        <sz val="12"/>
        <rFont val="Arial"/>
        <family val="2"/>
      </rPr>
      <t>119</t>
    </r>
    <r>
      <rPr>
        <sz val="12"/>
        <color rgb="FF000000"/>
        <rFont val="Arial"/>
        <family val="2"/>
      </rPr>
      <t>. Note 13. Provisions</t>
    </r>
  </si>
  <si>
    <t>Page 119. Note 13. Provisions</t>
  </si>
  <si>
    <r>
      <t xml:space="preserve">Page </t>
    </r>
    <r>
      <rPr>
        <sz val="12"/>
        <rFont val="Arial"/>
        <family val="2"/>
      </rPr>
      <t>120</t>
    </r>
    <r>
      <rPr>
        <sz val="12"/>
        <color rgb="FF000000"/>
        <rFont val="Arial"/>
        <family val="2"/>
      </rPr>
      <t>. Note 16. Events after the reporting period</t>
    </r>
  </si>
  <si>
    <t>Page 120. Note 16. Events after the reporting period</t>
  </si>
  <si>
    <r>
      <t xml:space="preserve">Page </t>
    </r>
    <r>
      <rPr>
        <sz val="12"/>
        <rFont val="Arial"/>
        <family val="2"/>
      </rPr>
      <t>121</t>
    </r>
    <r>
      <rPr>
        <sz val="12"/>
        <color rgb="FF000000"/>
        <rFont val="Arial"/>
        <family val="2"/>
      </rPr>
      <t>. Note 17. Prior period adjustments for Right of Use Assets</t>
    </r>
  </si>
  <si>
    <t>Page 121. Note 17. Prior period adjustments for right of use assets</t>
  </si>
  <si>
    <t>Graph 1. Number of appeals allowed and number of homes granted permission</t>
  </si>
  <si>
    <t>Graph 10. Mean gender pay gap over five years</t>
  </si>
  <si>
    <t>Table 1. Travel via a corporate travel contract</t>
  </si>
  <si>
    <t>Graph 12. Progress made on reducting paper since 2017/18</t>
  </si>
  <si>
    <t>Graph 13. Income received over the last five years (£m)</t>
  </si>
  <si>
    <t>Graph 14. Resource expenditure over the last five years (£m)</t>
  </si>
  <si>
    <t>Graph 15. Capital funding over the last five years (£m)</t>
  </si>
  <si>
    <t>Graph 16. Breakdown of the Executives Team's time</t>
  </si>
  <si>
    <t>Graph 17. Breakdown of Board's time</t>
  </si>
  <si>
    <t>Graph 18. Breakdown of Audit and Risk Assurance Committee's time</t>
  </si>
  <si>
    <t>Table 2. Strategic risk profile by  category</t>
  </si>
  <si>
    <t>Table 5. Fair pay disclosure</t>
  </si>
  <si>
    <t>Table 6. Fair pay percentile ratios for the whole workforce</t>
  </si>
  <si>
    <t>Table 12. Total staff costs</t>
  </si>
  <si>
    <t>Table 15. Off payroll of Board members and senior officials</t>
  </si>
  <si>
    <t>Table 17. 2024/25 Budget, outturn and underspend</t>
  </si>
  <si>
    <t>Page 108. Note 3a. staff costs remuneration for Directors</t>
  </si>
  <si>
    <t>Page 109. Note 3b. Other administrative costs</t>
  </si>
  <si>
    <t>Page 110. Note 4. Operating income</t>
  </si>
  <si>
    <t>Page 113(2). Note 8. Cash and cash equivalents</t>
  </si>
  <si>
    <t xml:space="preserve">Graph 10. Mean gender pay gap over five years </t>
  </si>
  <si>
    <t>Graph. 12 - Progress made on reducing paper since 2017/18</t>
  </si>
  <si>
    <t>Table 2 - Strategic risk profile by category</t>
  </si>
  <si>
    <t>14, 181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</si>
</sst>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
    <numFmt numFmtId="166" formatCode="_-* #,##0_-;\-* #,##0_-;_-* &quot;-&quot;??_-;_-@_-"/>
    <numFmt numFmtId="167" formatCode="&quot;£&quot;#,##0"/>
    <numFmt numFmtId="168" formatCode="0.0"/>
    <numFmt numFmtId="169" formatCode="_-* #,##0_-;\(#,##0\)_-;_-* &quot;-&quot;??_-;_-@_-"/>
    <numFmt numFmtId="170" formatCode="0_ ;\(0\)"/>
    <numFmt numFmtId="171" formatCode="#,##0;[Black]\(#,##0\)"/>
  </numFmts>
  <fonts count="48" x14ac:knownFonts="1">
    <font>
      <sz val="11"/>
      <color theme="1"/>
      <name val="Calibri"/>
      <family val="2"/>
      <scheme val="minor"/>
    </font>
    <font>
      <b/>
      <sz val="11"/>
      <color theme="1"/>
      <name val="Calibri"/>
      <family val="2"/>
      <scheme val="minor"/>
    </font>
    <font>
      <b/>
      <sz val="10"/>
      <color rgb="FFFF0000"/>
      <name val="Calibri"/>
      <family val="2"/>
      <scheme val="minor"/>
    </font>
    <font>
      <sz val="10"/>
      <color theme="1"/>
      <name val="Calibri"/>
      <family val="2"/>
      <scheme val="minor"/>
    </font>
    <font>
      <b/>
      <sz val="10"/>
      <color theme="1"/>
      <name val="Calibri"/>
      <family val="2"/>
      <scheme val="minor"/>
    </font>
    <font>
      <sz val="11"/>
      <color rgb="FF000000"/>
      <name val="Calibri"/>
      <family val="2"/>
      <scheme val="minor"/>
    </font>
    <font>
      <sz val="8"/>
      <name val="Calibri"/>
      <family val="2"/>
      <scheme val="minor"/>
    </font>
    <font>
      <sz val="12"/>
      <color theme="1"/>
      <name val="Arial"/>
      <family val="2"/>
    </font>
    <font>
      <vertAlign val="superscript"/>
      <sz val="12"/>
      <color rgb="FFFFFFFF"/>
      <name val="Arial"/>
      <family val="2"/>
    </font>
    <font>
      <b/>
      <sz val="12"/>
      <color rgb="FFFF0000"/>
      <name val="Arial"/>
      <family val="2"/>
    </font>
    <font>
      <sz val="12"/>
      <color rgb="FFFFFFFF"/>
      <name val="Arial"/>
      <family val="2"/>
    </font>
    <font>
      <b/>
      <sz val="12"/>
      <color rgb="FF000000"/>
      <name val="Arial"/>
      <family val="2"/>
    </font>
    <font>
      <b/>
      <sz val="12"/>
      <color theme="1"/>
      <name val="Arial"/>
      <family val="2"/>
    </font>
    <font>
      <sz val="12"/>
      <color rgb="FF000000"/>
      <name val="Arial"/>
      <family val="2"/>
    </font>
    <font>
      <sz val="12"/>
      <color rgb="FFFF0000"/>
      <name val="Arial"/>
      <family val="2"/>
    </font>
    <font>
      <i/>
      <sz val="12"/>
      <color theme="1"/>
      <name val="Arial"/>
      <family val="2"/>
    </font>
    <font>
      <sz val="12"/>
      <name val="Arial"/>
      <family val="2"/>
    </font>
    <font>
      <sz val="12"/>
      <color theme="1"/>
      <name val="Calibri"/>
      <family val="2"/>
      <scheme val="minor"/>
    </font>
    <font>
      <sz val="11"/>
      <color rgb="FFFF0000"/>
      <name val="Calibri"/>
      <family val="2"/>
      <scheme val="minor"/>
    </font>
    <font>
      <sz val="11"/>
      <color theme="1"/>
      <name val="Calibri"/>
      <family val="2"/>
      <scheme val="minor"/>
    </font>
    <font>
      <sz val="11"/>
      <color rgb="FF000000"/>
      <name val="Verdana"/>
      <family val="2"/>
    </font>
    <font>
      <sz val="11"/>
      <color theme="1"/>
      <name val="Arial"/>
      <family val="2"/>
    </font>
    <font>
      <sz val="10"/>
      <name val="Arial"/>
      <family val="2"/>
    </font>
    <font>
      <b/>
      <sz val="12"/>
      <name val="Arial"/>
      <family val="2"/>
    </font>
    <font>
      <sz val="11"/>
      <color rgb="FF000000"/>
      <name val="Calibri"/>
      <family val="2"/>
    </font>
    <font>
      <u/>
      <sz val="11"/>
      <color theme="10"/>
      <name val="Calibri"/>
      <family val="2"/>
      <scheme val="minor"/>
    </font>
    <font>
      <sz val="12"/>
      <color theme="1"/>
      <name val="Arial"/>
      <family val="2"/>
      <charset val="1"/>
    </font>
    <font>
      <sz val="11"/>
      <color theme="0"/>
      <name val="Calibri"/>
      <family val="2"/>
      <scheme val="minor"/>
    </font>
    <font>
      <sz val="11"/>
      <name val="Calibri"/>
      <family val="2"/>
      <scheme val="minor"/>
    </font>
    <font>
      <b/>
      <sz val="11"/>
      <color theme="5" tint="-0.499984740745262"/>
      <name val="Calibri"/>
      <family val="2"/>
      <scheme val="minor"/>
    </font>
    <font>
      <sz val="11"/>
      <color theme="1"/>
      <name val="Verdana"/>
      <family val="2"/>
    </font>
    <font>
      <sz val="11"/>
      <color theme="4" tint="0.39997558519241921"/>
      <name val="Calibri"/>
      <family val="2"/>
      <scheme val="minor"/>
    </font>
    <font>
      <sz val="12"/>
      <color theme="4" tint="0.39997558519241921"/>
      <name val="Arial"/>
      <family val="2"/>
    </font>
    <font>
      <b/>
      <sz val="12"/>
      <color theme="4" tint="0.39997558519241921"/>
      <name val="Arial"/>
      <family val="2"/>
    </font>
    <font>
      <strike/>
      <sz val="12"/>
      <color theme="1"/>
      <name val="Arial"/>
      <family val="2"/>
    </font>
    <font>
      <i/>
      <sz val="11"/>
      <color rgb="FFFF0000"/>
      <name val="Calibri"/>
      <family val="2"/>
      <scheme val="minor"/>
    </font>
    <font>
      <b/>
      <sz val="11"/>
      <color rgb="FF0070C0"/>
      <name val="Calibri"/>
      <family val="2"/>
      <scheme val="minor"/>
    </font>
    <font>
      <sz val="11"/>
      <color rgb="FF0070C0"/>
      <name val="Calibri"/>
      <family val="2"/>
      <scheme val="minor"/>
    </font>
    <font>
      <b/>
      <strike/>
      <sz val="12"/>
      <name val="Arial"/>
      <family val="2"/>
    </font>
    <font>
      <b/>
      <strike/>
      <sz val="12"/>
      <color theme="1"/>
      <name val="Arial"/>
      <family val="2"/>
    </font>
    <font>
      <strike/>
      <sz val="12"/>
      <name val="Arial"/>
      <family val="2"/>
    </font>
    <font>
      <sz val="12"/>
      <color rgb="FFFF0000"/>
      <name val="Calibri"/>
      <family val="2"/>
      <scheme val="minor"/>
    </font>
    <font>
      <strike/>
      <sz val="12"/>
      <color rgb="FF000000"/>
      <name val="Arial"/>
      <family val="2"/>
    </font>
    <font>
      <i/>
      <strike/>
      <sz val="12"/>
      <color theme="1"/>
      <name val="Arial"/>
      <family val="2"/>
    </font>
    <font>
      <b/>
      <sz val="11"/>
      <color theme="1"/>
      <name val="Arial"/>
      <family val="2"/>
    </font>
    <font>
      <sz val="8"/>
      <color rgb="FF000000"/>
      <name val="Arial"/>
      <family val="2"/>
    </font>
    <font>
      <b/>
      <sz val="12"/>
      <color rgb="FFC00000"/>
      <name val="Arial"/>
      <family val="2"/>
    </font>
    <font>
      <b/>
      <sz val="12"/>
      <color rgb="FFC00000"/>
      <name val="Calibri"/>
      <family val="2"/>
      <scheme val="minor"/>
    </font>
  </fonts>
  <fills count="9">
    <fill>
      <patternFill patternType="none"/>
    </fill>
    <fill>
      <patternFill patternType="gray125"/>
    </fill>
    <fill>
      <patternFill patternType="solid">
        <fgColor rgb="FF000000"/>
        <bgColor indexed="64"/>
      </patternFill>
    </fill>
    <fill>
      <patternFill patternType="solid">
        <fgColor rgb="FFD9D9D9"/>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patternFill>
    </fill>
    <fill>
      <patternFill patternType="solid">
        <fgColor theme="8" tint="0.79998168889431442"/>
        <bgColor indexed="64"/>
      </patternFill>
    </fill>
  </fills>
  <borders count="3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theme="0" tint="-0.24994659260841701"/>
      </top>
      <bottom/>
      <diagonal/>
    </border>
  </borders>
  <cellStyleXfs count="7">
    <xf numFmtId="0" fontId="0" fillId="0" borderId="0"/>
    <xf numFmtId="43" fontId="19" fillId="0" borderId="0" applyFont="0" applyFill="0" applyBorder="0" applyAlignment="0" applyProtection="0"/>
    <xf numFmtId="9" fontId="19" fillId="0" borderId="0" applyFont="0" applyFill="0" applyBorder="0" applyAlignment="0" applyProtection="0"/>
    <xf numFmtId="0" fontId="20" fillId="0" borderId="0"/>
    <xf numFmtId="0" fontId="22" fillId="0" borderId="0"/>
    <xf numFmtId="0" fontId="25" fillId="0" borderId="0" applyNumberFormat="0" applyFill="0" applyBorder="0" applyAlignment="0" applyProtection="0"/>
    <xf numFmtId="0" fontId="27" fillId="7" borderId="0" applyNumberFormat="0" applyBorder="0" applyAlignment="0" applyProtection="0"/>
  </cellStyleXfs>
  <cellXfs count="325">
    <xf numFmtId="0" fontId="0" fillId="0" borderId="0" xfId="0"/>
    <xf numFmtId="0" fontId="3" fillId="0" borderId="0" xfId="0" applyFont="1" applyAlignment="1">
      <alignment horizontal="right" vertical="center" wrapText="1"/>
    </xf>
    <xf numFmtId="0" fontId="0" fillId="0" borderId="0" xfId="0" applyAlignment="1">
      <alignment vertical="top"/>
    </xf>
    <xf numFmtId="0" fontId="5" fillId="0" borderId="0" xfId="0" applyFont="1" applyAlignment="1">
      <alignment vertical="center" wrapText="1"/>
    </xf>
    <xf numFmtId="0" fontId="4" fillId="0" borderId="0" xfId="0" applyFont="1" applyAlignment="1">
      <alignment horizontal="right" vertical="center" wrapText="1"/>
    </xf>
    <xf numFmtId="0" fontId="7" fillId="0" borderId="10" xfId="0" applyFont="1" applyBorder="1" applyAlignment="1">
      <alignment vertical="center" wrapText="1"/>
    </xf>
    <xf numFmtId="164" fontId="7" fillId="0" borderId="10" xfId="0" applyNumberFormat="1" applyFont="1" applyBorder="1" applyAlignment="1">
      <alignment horizontal="right"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164" fontId="7" fillId="0" borderId="2" xfId="0" quotePrefix="1"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0" borderId="6" xfId="0" quotePrefix="1" applyNumberFormat="1" applyFont="1" applyBorder="1" applyAlignment="1">
      <alignment horizontal="center" vertical="center" wrapText="1"/>
    </xf>
    <xf numFmtId="0" fontId="7" fillId="0" borderId="0" xfId="0" applyFont="1" applyAlignment="1">
      <alignment vertical="top"/>
    </xf>
    <xf numFmtId="0" fontId="7" fillId="0" borderId="0" xfId="0" applyFont="1"/>
    <xf numFmtId="0" fontId="7" fillId="0" borderId="10" xfId="0" applyFont="1" applyBorder="1" applyAlignment="1">
      <alignment horizontal="center" vertical="center" wrapText="1"/>
    </xf>
    <xf numFmtId="0" fontId="0" fillId="0" borderId="0" xfId="0" applyAlignment="1">
      <alignment vertical="center" wrapText="1"/>
    </xf>
    <xf numFmtId="0" fontId="12" fillId="0" borderId="10" xfId="0" applyFont="1" applyBorder="1" applyAlignment="1">
      <alignment vertical="center" wrapText="1"/>
    </xf>
    <xf numFmtId="0" fontId="7" fillId="0" borderId="10" xfId="0" applyFont="1" applyBorder="1" applyAlignment="1">
      <alignment horizontal="right" vertical="center" wrapText="1"/>
    </xf>
    <xf numFmtId="0" fontId="1" fillId="0" borderId="0" xfId="0" applyFont="1"/>
    <xf numFmtId="0" fontId="7" fillId="0" borderId="10" xfId="0" applyFont="1" applyBorder="1"/>
    <xf numFmtId="0" fontId="7" fillId="0" borderId="10" xfId="0" applyFont="1" applyBorder="1" applyAlignment="1">
      <alignment vertical="center"/>
    </xf>
    <xf numFmtId="0" fontId="17" fillId="0" borderId="0" xfId="0" applyFont="1"/>
    <xf numFmtId="0" fontId="16" fillId="4" borderId="10" xfId="0" applyFont="1" applyFill="1" applyBorder="1" applyAlignment="1">
      <alignment horizontal="center" vertical="top" wrapText="1"/>
    </xf>
    <xf numFmtId="0" fontId="18" fillId="0" borderId="0" xfId="0" applyFont="1"/>
    <xf numFmtId="0" fontId="0" fillId="0" borderId="10" xfId="0" applyBorder="1"/>
    <xf numFmtId="3" fontId="7" fillId="0" borderId="10" xfId="1" applyNumberFormat="1" applyFont="1" applyBorder="1" applyAlignment="1">
      <alignment horizontal="right"/>
    </xf>
    <xf numFmtId="3" fontId="7" fillId="0" borderId="10" xfId="0" applyNumberFormat="1" applyFont="1" applyBorder="1"/>
    <xf numFmtId="0" fontId="7" fillId="0" borderId="13" xfId="0" applyFont="1" applyBorder="1" applyAlignment="1">
      <alignment vertical="center"/>
    </xf>
    <xf numFmtId="0" fontId="14" fillId="0" borderId="10" xfId="0" applyFont="1" applyBorder="1" applyAlignment="1">
      <alignment vertical="top"/>
    </xf>
    <xf numFmtId="0" fontId="0" fillId="0" borderId="0" xfId="0" applyAlignment="1">
      <alignment vertical="center"/>
    </xf>
    <xf numFmtId="0" fontId="7" fillId="0" borderId="0" xfId="0" applyFont="1" applyAlignment="1">
      <alignment vertical="center"/>
    </xf>
    <xf numFmtId="164" fontId="12" fillId="0" borderId="10" xfId="0" applyNumberFormat="1" applyFont="1" applyBorder="1" applyAlignment="1">
      <alignment horizontal="right" vertical="center" wrapText="1"/>
    </xf>
    <xf numFmtId="0" fontId="7" fillId="5" borderId="0" xfId="0" applyFont="1" applyFill="1" applyAlignment="1">
      <alignment vertical="top"/>
    </xf>
    <xf numFmtId="0" fontId="21" fillId="0" borderId="0" xfId="0" applyFont="1"/>
    <xf numFmtId="0" fontId="7" fillId="0" borderId="10" xfId="0" applyFont="1" applyBorder="1" applyAlignment="1">
      <alignment wrapText="1"/>
    </xf>
    <xf numFmtId="0" fontId="7" fillId="0" borderId="10" xfId="0" applyFont="1" applyBorder="1" applyAlignment="1">
      <alignment horizontal="left" vertical="center" wrapText="1"/>
    </xf>
    <xf numFmtId="0" fontId="2" fillId="0" borderId="0" xfId="0" applyFont="1" applyAlignment="1">
      <alignment vertical="center" wrapText="1"/>
    </xf>
    <xf numFmtId="0" fontId="13" fillId="0" borderId="0" xfId="0" applyFont="1" applyAlignment="1">
      <alignment vertical="center"/>
    </xf>
    <xf numFmtId="0" fontId="13" fillId="0" borderId="6" xfId="0" applyFont="1" applyBorder="1" applyAlignment="1">
      <alignment vertical="center"/>
    </xf>
    <xf numFmtId="0" fontId="7" fillId="0" borderId="10" xfId="0" quotePrefix="1" applyFont="1" applyBorder="1" applyAlignment="1">
      <alignment horizontal="right" vertical="center" wrapText="1"/>
    </xf>
    <xf numFmtId="8" fontId="7" fillId="0" borderId="10" xfId="0" applyNumberFormat="1" applyFont="1" applyBorder="1" applyAlignment="1">
      <alignment horizontal="left" vertical="center" wrapText="1"/>
    </xf>
    <xf numFmtId="9" fontId="7" fillId="0" borderId="10" xfId="0" applyNumberFormat="1" applyFont="1" applyBorder="1" applyAlignment="1">
      <alignment horizontal="left" vertical="center" wrapText="1"/>
    </xf>
    <xf numFmtId="1" fontId="7" fillId="0" borderId="10" xfId="0" applyNumberFormat="1" applyFont="1" applyBorder="1"/>
    <xf numFmtId="0" fontId="7" fillId="0" borderId="0" xfId="0" applyFont="1" applyAlignment="1">
      <alignment wrapText="1"/>
    </xf>
    <xf numFmtId="0" fontId="0" fillId="0" borderId="0" xfId="0" applyAlignment="1">
      <alignment wrapText="1"/>
    </xf>
    <xf numFmtId="164" fontId="0" fillId="0" borderId="0" xfId="0" applyNumberFormat="1"/>
    <xf numFmtId="46" fontId="7" fillId="0" borderId="10" xfId="0" quotePrefix="1" applyNumberFormat="1" applyFont="1" applyBorder="1" applyAlignment="1">
      <alignment vertical="center" wrapText="1"/>
    </xf>
    <xf numFmtId="46" fontId="7" fillId="0" borderId="10" xfId="0" quotePrefix="1" applyNumberFormat="1" applyFont="1" applyBorder="1" applyAlignment="1">
      <alignment vertical="center"/>
    </xf>
    <xf numFmtId="0" fontId="7" fillId="0" borderId="10" xfId="0" applyFont="1" applyBorder="1" applyAlignment="1">
      <alignment horizontal="center" vertical="center"/>
    </xf>
    <xf numFmtId="0" fontId="13" fillId="0" borderId="12" xfId="0" applyFont="1" applyBorder="1" applyAlignment="1">
      <alignment vertical="center"/>
    </xf>
    <xf numFmtId="0" fontId="24" fillId="0" borderId="0" xfId="0" applyFont="1"/>
    <xf numFmtId="14" fontId="0" fillId="0" borderId="0" xfId="0" applyNumberFormat="1"/>
    <xf numFmtId="0" fontId="13" fillId="0" borderId="10" xfId="0" applyFont="1" applyBorder="1" applyAlignment="1">
      <alignment vertical="center"/>
    </xf>
    <xf numFmtId="0" fontId="13" fillId="0" borderId="10" xfId="0" applyFont="1" applyBorder="1"/>
    <xf numFmtId="0" fontId="25" fillId="0" borderId="0" xfId="5" applyFill="1" applyBorder="1" applyAlignment="1"/>
    <xf numFmtId="0" fontId="13" fillId="0" borderId="15" xfId="0" applyFont="1" applyBorder="1"/>
    <xf numFmtId="166" fontId="7" fillId="0" borderId="10" xfId="1" applyNumberFormat="1" applyFont="1" applyFill="1" applyBorder="1" applyAlignment="1">
      <alignment vertical="center" wrapText="1"/>
    </xf>
    <xf numFmtId="166" fontId="12" fillId="0" borderId="10" xfId="1" applyNumberFormat="1" applyFont="1" applyFill="1" applyBorder="1" applyAlignment="1">
      <alignment vertical="center" wrapText="1"/>
    </xf>
    <xf numFmtId="0" fontId="16" fillId="0" borderId="0" xfId="0" applyFont="1" applyAlignment="1">
      <alignment vertical="center" wrapText="1"/>
    </xf>
    <xf numFmtId="167" fontId="7" fillId="0" borderId="10" xfId="0" quotePrefix="1" applyNumberFormat="1" applyFont="1" applyBorder="1" applyAlignment="1">
      <alignment horizontal="right" vertical="center" wrapText="1"/>
    </xf>
    <xf numFmtId="0" fontId="7" fillId="0" borderId="10" xfId="0" applyFont="1" applyBorder="1" applyAlignment="1">
      <alignment horizontal="justify" vertical="center" wrapText="1"/>
    </xf>
    <xf numFmtId="0" fontId="7" fillId="0" borderId="10" xfId="0" applyFont="1" applyBorder="1" applyAlignment="1">
      <alignment horizontal="center"/>
    </xf>
    <xf numFmtId="0" fontId="7" fillId="0" borderId="12" xfId="0" applyFont="1" applyBorder="1" applyAlignment="1">
      <alignment vertical="center"/>
    </xf>
    <xf numFmtId="164" fontId="7" fillId="0" borderId="10" xfId="0" applyNumberFormat="1"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3" fontId="7" fillId="0" borderId="10" xfId="0" applyNumberFormat="1" applyFont="1" applyBorder="1" applyAlignment="1">
      <alignment vertical="center" wrapText="1"/>
    </xf>
    <xf numFmtId="3" fontId="12" fillId="0" borderId="10" xfId="0" applyNumberFormat="1" applyFont="1" applyBorder="1" applyAlignment="1">
      <alignment vertical="center" wrapText="1"/>
    </xf>
    <xf numFmtId="0" fontId="13" fillId="0" borderId="8" xfId="0" applyFont="1" applyBorder="1" applyAlignment="1">
      <alignment vertical="center"/>
    </xf>
    <xf numFmtId="0" fontId="16" fillId="0" borderId="10" xfId="0" applyFont="1" applyBorder="1" applyAlignment="1">
      <alignment horizontal="right" vertical="center" wrapText="1"/>
    </xf>
    <xf numFmtId="0" fontId="13" fillId="0" borderId="9" xfId="0" applyFont="1" applyBorder="1" applyAlignment="1">
      <alignment vertical="center"/>
    </xf>
    <xf numFmtId="0" fontId="14" fillId="0" borderId="10" xfId="0" applyFont="1" applyBorder="1" applyAlignment="1">
      <alignment horizontal="right" vertical="center" wrapText="1"/>
    </xf>
    <xf numFmtId="0" fontId="14" fillId="0" borderId="10" xfId="0" applyFont="1" applyBorder="1" applyAlignment="1">
      <alignment vertical="center" wrapText="1"/>
    </xf>
    <xf numFmtId="0" fontId="16" fillId="0" borderId="10" xfId="0" applyFont="1" applyBorder="1" applyAlignment="1">
      <alignment vertical="center" wrapText="1"/>
    </xf>
    <xf numFmtId="164" fontId="7" fillId="0" borderId="10" xfId="1" applyNumberFormat="1" applyFont="1" applyFill="1" applyBorder="1"/>
    <xf numFmtId="164" fontId="7" fillId="0" borderId="10" xfId="1" quotePrefix="1" applyNumberFormat="1" applyFont="1" applyFill="1" applyBorder="1" applyAlignment="1">
      <alignment horizontal="right"/>
    </xf>
    <xf numFmtId="164" fontId="12" fillId="0" borderId="10" xfId="1" applyNumberFormat="1" applyFont="1" applyFill="1" applyBorder="1"/>
    <xf numFmtId="164" fontId="7" fillId="0" borderId="10" xfId="1" applyNumberFormat="1" applyFont="1" applyFill="1" applyBorder="1" applyAlignment="1">
      <alignment horizontal="right"/>
    </xf>
    <xf numFmtId="0" fontId="16" fillId="0" borderId="10" xfId="0" applyFont="1" applyBorder="1" applyAlignment="1">
      <alignment vertical="center"/>
    </xf>
    <xf numFmtId="0" fontId="16" fillId="0" borderId="10" xfId="0" applyFont="1" applyBorder="1"/>
    <xf numFmtId="164" fontId="23" fillId="0" borderId="10" xfId="0" applyNumberFormat="1" applyFont="1" applyBorder="1" applyAlignment="1">
      <alignment horizontal="right" vertical="center" wrapText="1"/>
    </xf>
    <xf numFmtId="0" fontId="16" fillId="0" borderId="10" xfId="0" applyFont="1" applyBorder="1" applyAlignment="1">
      <alignment horizontal="justify" vertical="center" wrapText="1"/>
    </xf>
    <xf numFmtId="164" fontId="16" fillId="0" borderId="10" xfId="0" applyNumberFormat="1" applyFont="1" applyBorder="1" applyAlignment="1">
      <alignment horizontal="right" vertical="center" wrapText="1"/>
    </xf>
    <xf numFmtId="0" fontId="23" fillId="0" borderId="10" xfId="0" applyFont="1" applyBorder="1" applyAlignment="1">
      <alignment vertical="center" wrapText="1"/>
    </xf>
    <xf numFmtId="0" fontId="11" fillId="0" borderId="10" xfId="0" applyFont="1" applyBorder="1" applyAlignment="1">
      <alignment vertical="center"/>
    </xf>
    <xf numFmtId="0" fontId="16" fillId="0" borderId="10" xfId="0" applyFont="1" applyBorder="1" applyAlignment="1">
      <alignment horizontal="center" vertical="center" wrapText="1"/>
    </xf>
    <xf numFmtId="0" fontId="23" fillId="0" borderId="10" xfId="0" applyFont="1" applyBorder="1" applyAlignment="1">
      <alignment horizontal="center" vertical="center" wrapText="1"/>
    </xf>
    <xf numFmtId="164" fontId="0" fillId="0" borderId="10" xfId="0" quotePrefix="1" applyNumberFormat="1" applyBorder="1" applyAlignment="1">
      <alignment horizontal="right"/>
    </xf>
    <xf numFmtId="164" fontId="1" fillId="0" borderId="10" xfId="0" quotePrefix="1" applyNumberFormat="1" applyFont="1" applyBorder="1" applyAlignment="1">
      <alignment horizontal="right"/>
    </xf>
    <xf numFmtId="165" fontId="7" fillId="0" borderId="10" xfId="2" applyNumberFormat="1" applyFont="1" applyFill="1" applyBorder="1"/>
    <xf numFmtId="9" fontId="7" fillId="0" borderId="10" xfId="2" applyFont="1" applyFill="1" applyBorder="1"/>
    <xf numFmtId="1" fontId="13" fillId="0" borderId="15" xfId="0" applyNumberFormat="1" applyFont="1" applyBorder="1"/>
    <xf numFmtId="0" fontId="16" fillId="0" borderId="15" xfId="0" applyFont="1" applyBorder="1" applyAlignment="1">
      <alignment wrapText="1"/>
    </xf>
    <xf numFmtId="1" fontId="7" fillId="0" borderId="10" xfId="0" applyNumberFormat="1" applyFont="1" applyBorder="1" applyAlignment="1">
      <alignment wrapText="1"/>
    </xf>
    <xf numFmtId="0" fontId="16" fillId="0" borderId="10" xfId="0" applyFont="1" applyBorder="1" applyAlignment="1">
      <alignment horizontal="center" vertical="top" wrapText="1"/>
    </xf>
    <xf numFmtId="169" fontId="7" fillId="0" borderId="10" xfId="1" applyNumberFormat="1" applyFont="1" applyFill="1" applyBorder="1"/>
    <xf numFmtId="46" fontId="7" fillId="0" borderId="0" xfId="0" quotePrefix="1" applyNumberFormat="1" applyFont="1" applyAlignment="1">
      <alignment vertical="center"/>
    </xf>
    <xf numFmtId="0" fontId="7" fillId="0" borderId="10" xfId="0" applyFont="1" applyBorder="1" applyAlignment="1">
      <alignment horizontal="left" vertical="center" wrapText="1" indent="5"/>
    </xf>
    <xf numFmtId="0" fontId="13" fillId="0" borderId="10" xfId="0" applyFont="1" applyBorder="1" applyAlignment="1">
      <alignment vertical="top" wrapText="1"/>
    </xf>
    <xf numFmtId="164" fontId="7" fillId="0" borderId="10" xfId="0" applyNumberFormat="1" applyFont="1" applyBorder="1" applyAlignment="1">
      <alignment vertical="top" wrapText="1"/>
    </xf>
    <xf numFmtId="0" fontId="7" fillId="5" borderId="0" xfId="0" applyFont="1" applyFill="1" applyAlignment="1">
      <alignment vertical="top" wrapText="1"/>
    </xf>
    <xf numFmtId="0" fontId="25" fillId="0" borderId="0" xfId="5"/>
    <xf numFmtId="0" fontId="27" fillId="7" borderId="0" xfId="6"/>
    <xf numFmtId="9" fontId="13" fillId="0" borderId="10" xfId="0" applyNumberFormat="1" applyFont="1" applyBorder="1"/>
    <xf numFmtId="1" fontId="16" fillId="0" borderId="15" xfId="0" applyNumberFormat="1" applyFont="1" applyBorder="1"/>
    <xf numFmtId="164" fontId="14" fillId="0" borderId="10" xfId="0" applyNumberFormat="1" applyFont="1" applyBorder="1" applyAlignment="1">
      <alignment horizontal="center" vertical="center" wrapText="1"/>
    </xf>
    <xf numFmtId="0" fontId="0" fillId="0" borderId="0" xfId="0" applyAlignment="1">
      <alignment horizontal="center"/>
    </xf>
    <xf numFmtId="3" fontId="13" fillId="0" borderId="10" xfId="0" applyNumberFormat="1" applyFont="1" applyBorder="1"/>
    <xf numFmtId="1" fontId="13" fillId="0" borderId="10" xfId="0" applyNumberFormat="1" applyFont="1" applyBorder="1"/>
    <xf numFmtId="0" fontId="13" fillId="0" borderId="0" xfId="0" applyFont="1"/>
    <xf numFmtId="1" fontId="16" fillId="0" borderId="15" xfId="0" applyNumberFormat="1" applyFont="1" applyBorder="1" applyAlignment="1">
      <alignment wrapText="1"/>
    </xf>
    <xf numFmtId="46" fontId="7" fillId="0" borderId="0" xfId="0" quotePrefix="1" applyNumberFormat="1" applyFont="1" applyAlignment="1">
      <alignment horizontal="center" vertical="center"/>
    </xf>
    <xf numFmtId="1" fontId="0" fillId="0" borderId="0" xfId="0" applyNumberFormat="1"/>
    <xf numFmtId="0" fontId="29" fillId="0" borderId="0" xfId="0" applyFont="1"/>
    <xf numFmtId="0" fontId="0" fillId="0" borderId="0" xfId="0" applyAlignment="1">
      <alignment horizontal="center" vertical="top"/>
    </xf>
    <xf numFmtId="166" fontId="0" fillId="0" borderId="0" xfId="1" applyNumberFormat="1" applyFont="1" applyFill="1" applyBorder="1"/>
    <xf numFmtId="166" fontId="1" fillId="0" borderId="0" xfId="1" applyNumberFormat="1" applyFont="1" applyFill="1" applyBorder="1"/>
    <xf numFmtId="0" fontId="7" fillId="0" borderId="17" xfId="0" applyFont="1" applyBorder="1" applyAlignment="1">
      <alignment vertical="center" wrapText="1"/>
    </xf>
    <xf numFmtId="164" fontId="0" fillId="0" borderId="10" xfId="0" applyNumberFormat="1" applyBorder="1" applyAlignment="1">
      <alignment horizontal="right"/>
    </xf>
    <xf numFmtId="164" fontId="1" fillId="0" borderId="10" xfId="0" applyNumberFormat="1" applyFont="1" applyBorder="1" applyAlignment="1">
      <alignment horizontal="right"/>
    </xf>
    <xf numFmtId="3" fontId="16" fillId="0" borderId="10" xfId="0" applyNumberFormat="1" applyFont="1" applyBorder="1" applyAlignment="1">
      <alignment vertical="center" wrapText="1"/>
    </xf>
    <xf numFmtId="3" fontId="7" fillId="0" borderId="10" xfId="1" applyNumberFormat="1" applyFont="1" applyFill="1" applyBorder="1"/>
    <xf numFmtId="3" fontId="7" fillId="0" borderId="10" xfId="1" applyNumberFormat="1" applyFont="1" applyFill="1" applyBorder="1" applyAlignment="1">
      <alignment horizontal="right"/>
    </xf>
    <xf numFmtId="3" fontId="12" fillId="0" borderId="10" xfId="1" applyNumberFormat="1" applyFont="1" applyFill="1" applyBorder="1"/>
    <xf numFmtId="3" fontId="12" fillId="0" borderId="10" xfId="1" applyNumberFormat="1" applyFont="1" applyFill="1" applyBorder="1" applyAlignment="1">
      <alignment horizontal="right"/>
    </xf>
    <xf numFmtId="164" fontId="1" fillId="0" borderId="0" xfId="0" applyNumberFormat="1" applyFont="1"/>
    <xf numFmtId="9" fontId="7" fillId="0" borderId="10" xfId="0" applyNumberFormat="1" applyFont="1" applyBorder="1" applyAlignment="1">
      <alignment vertical="center" wrapText="1"/>
    </xf>
    <xf numFmtId="6" fontId="7" fillId="0" borderId="10" xfId="0" applyNumberFormat="1" applyFont="1" applyBorder="1" applyAlignment="1">
      <alignment horizontal="right" vertical="center" wrapText="1"/>
    </xf>
    <xf numFmtId="169" fontId="7" fillId="0" borderId="10" xfId="1" applyNumberFormat="1" applyFont="1" applyFill="1" applyBorder="1" applyAlignment="1">
      <alignment horizontal="right"/>
    </xf>
    <xf numFmtId="169" fontId="7" fillId="0" borderId="10" xfId="1" applyNumberFormat="1" applyFont="1" applyFill="1" applyBorder="1" applyAlignment="1"/>
    <xf numFmtId="169" fontId="12" fillId="0" borderId="10" xfId="1" applyNumberFormat="1" applyFont="1" applyFill="1" applyBorder="1" applyAlignment="1"/>
    <xf numFmtId="169" fontId="7" fillId="0" borderId="10" xfId="1" applyNumberFormat="1" applyFont="1" applyBorder="1"/>
    <xf numFmtId="3" fontId="16" fillId="0" borderId="10" xfId="0" applyNumberFormat="1" applyFont="1" applyBorder="1"/>
    <xf numFmtId="9" fontId="16" fillId="0" borderId="10" xfId="0" applyNumberFormat="1" applyFont="1" applyBorder="1"/>
    <xf numFmtId="0" fontId="30" fillId="0" borderId="0" xfId="0" applyFont="1" applyAlignment="1">
      <alignment vertical="center"/>
    </xf>
    <xf numFmtId="1" fontId="16" fillId="0" borderId="10" xfId="0" applyNumberFormat="1" applyFont="1" applyBorder="1" applyAlignment="1">
      <alignment vertical="center"/>
    </xf>
    <xf numFmtId="0" fontId="31" fillId="0" borderId="0" xfId="0" applyFont="1"/>
    <xf numFmtId="3" fontId="0" fillId="0" borderId="0" xfId="0" applyNumberFormat="1"/>
    <xf numFmtId="166" fontId="0" fillId="0" borderId="0" xfId="0" applyNumberFormat="1"/>
    <xf numFmtId="169" fontId="0" fillId="0" borderId="0" xfId="0" applyNumberFormat="1"/>
    <xf numFmtId="0" fontId="7" fillId="0" borderId="0" xfId="0" applyFont="1" applyAlignment="1">
      <alignment horizontal="center" vertical="center" wrapText="1"/>
    </xf>
    <xf numFmtId="9" fontId="7" fillId="0" borderId="0" xfId="0" applyNumberFormat="1" applyFont="1" applyAlignment="1">
      <alignment horizontal="right" vertical="center" wrapText="1"/>
    </xf>
    <xf numFmtId="0" fontId="7" fillId="0" borderId="0" xfId="0" applyFont="1" applyAlignment="1">
      <alignment horizontal="right" vertical="center" wrapText="1"/>
    </xf>
    <xf numFmtId="167" fontId="7" fillId="0" borderId="0" xfId="0" quotePrefix="1" applyNumberFormat="1" applyFont="1" applyAlignment="1">
      <alignment horizontal="right" vertical="center" wrapText="1"/>
    </xf>
    <xf numFmtId="0" fontId="7" fillId="0" borderId="0" xfId="0" applyFont="1" applyAlignment="1">
      <alignment vertical="center" wrapText="1"/>
    </xf>
    <xf numFmtId="168" fontId="7" fillId="0" borderId="0" xfId="0" applyNumberFormat="1" applyFont="1" applyAlignment="1">
      <alignment vertical="center" wrapText="1"/>
    </xf>
    <xf numFmtId="164" fontId="7" fillId="0" borderId="0" xfId="0" applyNumberFormat="1" applyFont="1" applyAlignment="1">
      <alignment vertical="center" wrapText="1"/>
    </xf>
    <xf numFmtId="164" fontId="12" fillId="0" borderId="0" xfId="0" applyNumberFormat="1" applyFont="1" applyAlignment="1">
      <alignment vertical="center" wrapText="1"/>
    </xf>
    <xf numFmtId="166" fontId="16" fillId="0" borderId="10" xfId="1" applyNumberFormat="1" applyFont="1" applyFill="1" applyBorder="1" applyAlignment="1">
      <alignment vertical="center" wrapText="1"/>
    </xf>
    <xf numFmtId="166" fontId="23" fillId="0" borderId="10" xfId="1" applyNumberFormat="1" applyFont="1" applyFill="1" applyBorder="1" applyAlignment="1">
      <alignment vertical="center" wrapText="1"/>
    </xf>
    <xf numFmtId="0" fontId="32" fillId="0" borderId="0" xfId="0" applyFont="1" applyAlignment="1">
      <alignment horizontal="center" vertical="center" wrapText="1"/>
    </xf>
    <xf numFmtId="164" fontId="32" fillId="0" borderId="0" xfId="0" applyNumberFormat="1" applyFont="1" applyAlignment="1">
      <alignment horizontal="right" vertical="center" wrapText="1"/>
    </xf>
    <xf numFmtId="164" fontId="33" fillId="0" borderId="0" xfId="0" applyNumberFormat="1" applyFont="1" applyAlignment="1">
      <alignment horizontal="right" vertical="center" wrapText="1"/>
    </xf>
    <xf numFmtId="164" fontId="7" fillId="0" borderId="0" xfId="0" applyNumberFormat="1" applyFont="1" applyAlignment="1">
      <alignment horizontal="right" vertical="center" wrapText="1"/>
    </xf>
    <xf numFmtId="169" fontId="7" fillId="0" borderId="0" xfId="1" applyNumberFormat="1" applyFont="1" applyFill="1" applyBorder="1"/>
    <xf numFmtId="164" fontId="7" fillId="0" borderId="0" xfId="1" applyNumberFormat="1" applyFont="1" applyFill="1" applyBorder="1"/>
    <xf numFmtId="164" fontId="7" fillId="0" borderId="0" xfId="1" quotePrefix="1" applyNumberFormat="1" applyFont="1" applyFill="1" applyBorder="1" applyAlignment="1">
      <alignment horizontal="right"/>
    </xf>
    <xf numFmtId="0" fontId="12" fillId="0" borderId="0" xfId="0" applyFont="1" applyAlignment="1">
      <alignment vertical="center" wrapText="1"/>
    </xf>
    <xf numFmtId="164" fontId="12" fillId="0" borderId="0" xfId="1" applyNumberFormat="1" applyFont="1" applyFill="1" applyBorder="1"/>
    <xf numFmtId="169" fontId="7" fillId="0" borderId="17" xfId="1" applyNumberFormat="1" applyFont="1" applyFill="1" applyBorder="1"/>
    <xf numFmtId="0" fontId="7" fillId="0" borderId="0" xfId="0" quotePrefix="1" applyFont="1" applyAlignment="1">
      <alignment horizontal="right" vertical="center" wrapText="1"/>
    </xf>
    <xf numFmtId="17" fontId="7" fillId="0" borderId="10" xfId="0" quotePrefix="1" applyNumberFormat="1" applyFont="1" applyBorder="1" applyAlignment="1">
      <alignment horizontal="center" vertical="center" wrapText="1"/>
    </xf>
    <xf numFmtId="0" fontId="35" fillId="0" borderId="0" xfId="0" applyFont="1" applyAlignment="1">
      <alignment wrapText="1"/>
    </xf>
    <xf numFmtId="0" fontId="0" fillId="0" borderId="20" xfId="0" applyBorder="1"/>
    <xf numFmtId="0" fontId="0" fillId="0" borderId="21" xfId="0" applyBorder="1"/>
    <xf numFmtId="1" fontId="0" fillId="0" borderId="22" xfId="0" applyNumberFormat="1" applyBorder="1"/>
    <xf numFmtId="1" fontId="0" fillId="0" borderId="23" xfId="0" applyNumberFormat="1" applyBorder="1"/>
    <xf numFmtId="0" fontId="0" fillId="0" borderId="26" xfId="0" applyBorder="1"/>
    <xf numFmtId="1" fontId="0" fillId="0" borderId="27" xfId="0" applyNumberFormat="1" applyBorder="1"/>
    <xf numFmtId="1" fontId="0" fillId="0" borderId="28" xfId="0" applyNumberFormat="1" applyBorder="1"/>
    <xf numFmtId="0" fontId="0" fillId="0" borderId="29" xfId="0" applyBorder="1"/>
    <xf numFmtId="9" fontId="0" fillId="0" borderId="18" xfId="0" applyNumberFormat="1" applyBorder="1"/>
    <xf numFmtId="9" fontId="0" fillId="0" borderId="30" xfId="0" applyNumberFormat="1" applyBorder="1"/>
    <xf numFmtId="0" fontId="1" fillId="0" borderId="24" xfId="0" applyFont="1" applyBorder="1"/>
    <xf numFmtId="1" fontId="1" fillId="0" borderId="19" xfId="0" applyNumberFormat="1" applyFont="1" applyBorder="1"/>
    <xf numFmtId="1" fontId="1" fillId="0" borderId="25" xfId="0" applyNumberFormat="1" applyFont="1" applyBorder="1"/>
    <xf numFmtId="0" fontId="1" fillId="0" borderId="19" xfId="0" applyFont="1" applyBorder="1"/>
    <xf numFmtId="0" fontId="1" fillId="0" borderId="25" xfId="0" applyFont="1" applyBorder="1"/>
    <xf numFmtId="166" fontId="12" fillId="0" borderId="10" xfId="1" applyNumberFormat="1" applyFont="1" applyFill="1" applyBorder="1" applyAlignment="1">
      <alignment horizontal="right" vertical="center" wrapText="1"/>
    </xf>
    <xf numFmtId="166" fontId="7" fillId="0" borderId="10" xfId="1" applyNumberFormat="1" applyFont="1" applyFill="1" applyBorder="1" applyAlignment="1">
      <alignment horizontal="right" vertical="center"/>
    </xf>
    <xf numFmtId="164" fontId="16" fillId="0" borderId="10" xfId="0" applyNumberFormat="1" applyFont="1" applyBorder="1" applyAlignment="1">
      <alignment horizontal="center" vertical="center" wrapText="1"/>
    </xf>
    <xf numFmtId="164" fontId="16" fillId="0" borderId="10" xfId="0" quotePrefix="1" applyNumberFormat="1" applyFont="1" applyBorder="1" applyAlignment="1">
      <alignment horizontal="center" vertical="center" wrapText="1"/>
    </xf>
    <xf numFmtId="0" fontId="16" fillId="0" borderId="10" xfId="0" quotePrefix="1" applyFont="1" applyBorder="1" applyAlignment="1">
      <alignment horizontal="center" vertical="center" wrapText="1"/>
    </xf>
    <xf numFmtId="0" fontId="36" fillId="0" borderId="0" xfId="0" applyFont="1" applyAlignment="1">
      <alignment vertical="top"/>
    </xf>
    <xf numFmtId="0" fontId="14" fillId="5" borderId="0" xfId="0" applyFont="1" applyFill="1" applyAlignment="1">
      <alignment vertical="top" wrapText="1"/>
    </xf>
    <xf numFmtId="0" fontId="37" fillId="0" borderId="0" xfId="0" applyFont="1"/>
    <xf numFmtId="0" fontId="41" fillId="0" borderId="0" xfId="0" applyFont="1"/>
    <xf numFmtId="6" fontId="7" fillId="0" borderId="10" xfId="0" applyNumberFormat="1" applyFont="1" applyBorder="1" applyAlignment="1">
      <alignment vertical="center" wrapText="1"/>
    </xf>
    <xf numFmtId="0" fontId="42" fillId="0" borderId="10" xfId="0" applyFont="1" applyBorder="1" applyAlignment="1">
      <alignment vertical="center"/>
    </xf>
    <xf numFmtId="0" fontId="42" fillId="0" borderId="10" xfId="0" applyFont="1" applyBorder="1" applyAlignment="1">
      <alignment vertical="center" wrapText="1"/>
    </xf>
    <xf numFmtId="0" fontId="34" fillId="0" borderId="10" xfId="0" applyFont="1" applyBorder="1" applyAlignment="1">
      <alignment horizontal="justify" vertical="center" wrapText="1"/>
    </xf>
    <xf numFmtId="0" fontId="34"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0" xfId="0" applyFont="1" applyBorder="1" applyAlignment="1">
      <alignment horizontal="right" vertical="center" wrapText="1"/>
    </xf>
    <xf numFmtId="0" fontId="40" fillId="0" borderId="10" xfId="0" applyFont="1" applyBorder="1" applyAlignment="1">
      <alignment horizontal="left" vertical="center" wrapText="1"/>
    </xf>
    <xf numFmtId="164" fontId="34" fillId="0" borderId="10" xfId="0" applyNumberFormat="1" applyFont="1" applyBorder="1" applyAlignment="1">
      <alignment horizontal="right" vertical="center" wrapText="1"/>
    </xf>
    <xf numFmtId="164" fontId="43" fillId="0" borderId="10" xfId="0" applyNumberFormat="1" applyFont="1" applyBorder="1" applyAlignment="1">
      <alignment horizontal="right" vertical="center" wrapText="1"/>
    </xf>
    <xf numFmtId="0" fontId="39" fillId="0" borderId="10" xfId="0" applyFont="1" applyBorder="1" applyAlignment="1">
      <alignment vertical="center" wrapText="1"/>
    </xf>
    <xf numFmtId="0" fontId="38" fillId="0" borderId="10" xfId="0" applyFont="1" applyBorder="1" applyAlignment="1">
      <alignment horizontal="left" vertical="center" wrapText="1"/>
    </xf>
    <xf numFmtId="164" fontId="39" fillId="0" borderId="10" xfId="0" applyNumberFormat="1" applyFont="1" applyBorder="1" applyAlignment="1">
      <alignment horizontal="right" vertical="center" wrapText="1"/>
    </xf>
    <xf numFmtId="169" fontId="34" fillId="0" borderId="10" xfId="1" applyNumberFormat="1" applyFont="1" applyFill="1" applyBorder="1"/>
    <xf numFmtId="169" fontId="39" fillId="0" borderId="10" xfId="1" applyNumberFormat="1" applyFont="1" applyFill="1" applyBorder="1"/>
    <xf numFmtId="0" fontId="38" fillId="0" borderId="10" xfId="0" applyFont="1" applyBorder="1" applyAlignment="1">
      <alignment horizontal="right" vertical="center" wrapText="1"/>
    </xf>
    <xf numFmtId="2" fontId="16" fillId="0" borderId="10" xfId="0" applyNumberFormat="1" applyFont="1" applyBorder="1" applyAlignment="1">
      <alignment horizontal="center" vertical="center" wrapText="1"/>
    </xf>
    <xf numFmtId="169" fontId="16" fillId="0" borderId="10" xfId="1" applyNumberFormat="1" applyFont="1" applyBorder="1" applyAlignment="1">
      <alignment horizontal="right"/>
    </xf>
    <xf numFmtId="8" fontId="16" fillId="0" borderId="10" xfId="0" applyNumberFormat="1" applyFont="1" applyBorder="1" applyAlignment="1">
      <alignment horizontal="right" vertical="center" wrapText="1"/>
    </xf>
    <xf numFmtId="10" fontId="16" fillId="0" borderId="10" xfId="0" applyNumberFormat="1" applyFont="1" applyBorder="1" applyAlignment="1">
      <alignment horizontal="right" vertical="center" wrapText="1"/>
    </xf>
    <xf numFmtId="9" fontId="16" fillId="0" borderId="10" xfId="2" applyFont="1" applyFill="1" applyBorder="1" applyAlignment="1">
      <alignment horizontal="right" vertical="center" wrapText="1"/>
    </xf>
    <xf numFmtId="0" fontId="13" fillId="0" borderId="17" xfId="0" applyFont="1" applyBorder="1" applyAlignment="1">
      <alignment horizontal="left" vertical="center" wrapText="1"/>
    </xf>
    <xf numFmtId="0" fontId="13" fillId="8" borderId="11" xfId="0" applyFont="1" applyFill="1" applyBorder="1" applyAlignment="1">
      <alignment horizontal="left" vertical="center" wrapText="1"/>
    </xf>
    <xf numFmtId="0" fontId="7" fillId="0" borderId="0" xfId="0" applyFont="1" applyAlignment="1">
      <alignment horizontal="center" vertical="top"/>
    </xf>
    <xf numFmtId="0" fontId="16" fillId="0" borderId="17" xfId="0" quotePrefix="1" applyFont="1" applyBorder="1" applyAlignment="1">
      <alignment horizontal="center" vertical="center" wrapText="1"/>
    </xf>
    <xf numFmtId="0" fontId="16" fillId="8" borderId="11" xfId="0" quotePrefix="1" applyFont="1" applyFill="1" applyBorder="1" applyAlignment="1">
      <alignment horizontal="center" vertical="center" wrapText="1"/>
    </xf>
    <xf numFmtId="164" fontId="16" fillId="0" borderId="17" xfId="0" quotePrefix="1" applyNumberFormat="1" applyFont="1" applyBorder="1" applyAlignment="1">
      <alignment horizontal="center" vertical="center" wrapText="1"/>
    </xf>
    <xf numFmtId="164" fontId="16" fillId="8" borderId="11" xfId="0" quotePrefix="1" applyNumberFormat="1" applyFont="1" applyFill="1" applyBorder="1" applyAlignment="1">
      <alignment horizontal="center" vertical="center" wrapText="1"/>
    </xf>
    <xf numFmtId="164" fontId="16" fillId="5" borderId="17" xfId="0" quotePrefix="1" applyNumberFormat="1" applyFont="1" applyFill="1" applyBorder="1" applyAlignment="1">
      <alignment horizontal="center" vertical="center" wrapText="1"/>
    </xf>
    <xf numFmtId="164" fontId="16" fillId="8" borderId="10" xfId="0" quotePrefix="1" applyNumberFormat="1" applyFont="1" applyFill="1" applyBorder="1" applyAlignment="1">
      <alignment horizontal="center" vertical="center" wrapText="1"/>
    </xf>
    <xf numFmtId="0" fontId="14" fillId="5" borderId="0" xfId="0" applyFont="1" applyFill="1" applyAlignment="1">
      <alignment vertical="top"/>
    </xf>
    <xf numFmtId="0" fontId="7" fillId="6" borderId="0" xfId="0" applyFont="1" applyFill="1" applyAlignment="1">
      <alignment horizontal="center" vertical="top"/>
    </xf>
    <xf numFmtId="44" fontId="7" fillId="0" borderId="10" xfId="0" applyNumberFormat="1" applyFont="1" applyBorder="1"/>
    <xf numFmtId="9" fontId="7" fillId="0" borderId="10" xfId="0" applyNumberFormat="1" applyFont="1" applyBorder="1"/>
    <xf numFmtId="9" fontId="0" fillId="0" borderId="0" xfId="0" applyNumberFormat="1"/>
    <xf numFmtId="168" fontId="0" fillId="0" borderId="0" xfId="0" applyNumberFormat="1"/>
    <xf numFmtId="3" fontId="0" fillId="0" borderId="0" xfId="0" quotePrefix="1" applyNumberFormat="1"/>
    <xf numFmtId="0" fontId="23" fillId="0" borderId="10" xfId="0" applyFont="1" applyBorder="1" applyAlignment="1">
      <alignment horizontal="left" vertical="center" wrapText="1"/>
    </xf>
    <xf numFmtId="0" fontId="16" fillId="0" borderId="10" xfId="0" applyFont="1" applyBorder="1" applyAlignment="1">
      <alignment horizontal="left" vertical="center" wrapText="1"/>
    </xf>
    <xf numFmtId="164" fontId="15" fillId="0" borderId="10" xfId="0" applyNumberFormat="1" applyFont="1" applyBorder="1" applyAlignment="1">
      <alignment horizontal="right" vertical="center" wrapText="1"/>
    </xf>
    <xf numFmtId="169" fontId="12" fillId="0" borderId="10" xfId="1" applyNumberFormat="1" applyFont="1" applyFill="1" applyBorder="1"/>
    <xf numFmtId="0" fontId="23" fillId="0" borderId="10" xfId="0" applyFont="1" applyBorder="1" applyAlignment="1">
      <alignment horizontal="right" vertical="center" wrapText="1"/>
    </xf>
    <xf numFmtId="0" fontId="12" fillId="0" borderId="10" xfId="0" applyFont="1" applyBorder="1" applyAlignment="1">
      <alignment horizontal="left" vertical="center" wrapText="1"/>
    </xf>
    <xf numFmtId="164" fontId="12" fillId="0" borderId="10" xfId="0" applyNumberFormat="1" applyFont="1" applyBorder="1" applyAlignment="1">
      <alignment vertical="center" wrapText="1"/>
    </xf>
    <xf numFmtId="164" fontId="15" fillId="0" borderId="10" xfId="0" applyNumberFormat="1" applyFont="1" applyBorder="1" applyAlignment="1">
      <alignment vertical="center" wrapText="1"/>
    </xf>
    <xf numFmtId="0" fontId="14" fillId="0" borderId="10" xfId="0" applyFont="1" applyBorder="1"/>
    <xf numFmtId="0" fontId="26" fillId="0" borderId="0" xfId="0" applyFont="1" applyAlignment="1">
      <alignment wrapText="1"/>
    </xf>
    <xf numFmtId="0" fontId="12" fillId="0" borderId="10" xfId="0" applyFont="1" applyBorder="1" applyAlignment="1">
      <alignment horizontal="right" vertical="center" wrapText="1"/>
    </xf>
    <xf numFmtId="0" fontId="7" fillId="0" borderId="10" xfId="0" applyFont="1" applyBorder="1" applyAlignment="1">
      <alignment horizontal="left" vertical="center"/>
    </xf>
    <xf numFmtId="0" fontId="7" fillId="0" borderId="10" xfId="0" applyFont="1" applyBorder="1" applyAlignment="1">
      <alignment horizontal="right" vertical="center"/>
    </xf>
    <xf numFmtId="0" fontId="16" fillId="0" borderId="10" xfId="0" applyFont="1" applyBorder="1" applyAlignment="1">
      <alignment horizontal="left" vertical="center"/>
    </xf>
    <xf numFmtId="0" fontId="23" fillId="0" borderId="10" xfId="0" applyFont="1" applyBorder="1" applyAlignment="1">
      <alignment horizontal="justify" vertical="center"/>
    </xf>
    <xf numFmtId="164" fontId="23" fillId="0" borderId="10" xfId="0" applyNumberFormat="1" applyFont="1" applyBorder="1" applyAlignment="1">
      <alignment horizontal="right" vertical="center"/>
    </xf>
    <xf numFmtId="0" fontId="23" fillId="0" borderId="10" xfId="0" applyFont="1" applyBorder="1" applyAlignment="1">
      <alignment horizontal="justify" vertical="center" wrapText="1"/>
    </xf>
    <xf numFmtId="0" fontId="23" fillId="0" borderId="10" xfId="0" applyFont="1" applyBorder="1" applyAlignment="1">
      <alignment horizontal="left" vertical="center"/>
    </xf>
    <xf numFmtId="0" fontId="12" fillId="0" borderId="10" xfId="0" applyFont="1" applyBorder="1"/>
    <xf numFmtId="3" fontId="7" fillId="0" borderId="0" xfId="0" applyNumberFormat="1" applyFont="1"/>
    <xf numFmtId="0" fontId="34" fillId="0" borderId="10" xfId="0" applyFont="1" applyBorder="1" applyAlignment="1">
      <alignment horizontal="left" vertical="center" wrapText="1"/>
    </xf>
    <xf numFmtId="166" fontId="0" fillId="0" borderId="0" xfId="1" applyNumberFormat="1" applyFont="1"/>
    <xf numFmtId="166" fontId="1" fillId="0" borderId="0" xfId="1" applyNumberFormat="1" applyFont="1"/>
    <xf numFmtId="0" fontId="13" fillId="0" borderId="10" xfId="0" applyFont="1" applyBorder="1" applyAlignment="1">
      <alignment horizontal="center" vertical="center" wrapText="1"/>
    </xf>
    <xf numFmtId="0" fontId="28" fillId="0" borderId="0" xfId="0" applyFont="1"/>
    <xf numFmtId="10" fontId="16" fillId="0" borderId="10" xfId="2" applyNumberFormat="1" applyFont="1" applyFill="1" applyBorder="1"/>
    <xf numFmtId="10" fontId="16" fillId="0" borderId="10" xfId="0" applyNumberFormat="1" applyFont="1" applyBorder="1"/>
    <xf numFmtId="10" fontId="16" fillId="0" borderId="10" xfId="2" applyNumberFormat="1" applyFont="1" applyFill="1" applyBorder="1" applyAlignment="1">
      <alignment vertical="center"/>
    </xf>
    <xf numFmtId="10" fontId="16" fillId="0" borderId="11" xfId="0" applyNumberFormat="1" applyFont="1" applyBorder="1"/>
    <xf numFmtId="10" fontId="16" fillId="0" borderId="10" xfId="0" applyNumberFormat="1" applyFont="1" applyBorder="1" applyAlignment="1">
      <alignment vertical="center"/>
    </xf>
    <xf numFmtId="4" fontId="16" fillId="0" borderId="10" xfId="0" applyNumberFormat="1" applyFont="1" applyBorder="1"/>
    <xf numFmtId="0" fontId="16" fillId="0" borderId="10" xfId="0" quotePrefix="1" applyFont="1" applyBorder="1" applyAlignment="1">
      <alignment horizontal="center"/>
    </xf>
    <xf numFmtId="3" fontId="12" fillId="0" borderId="10" xfId="0" applyNumberFormat="1" applyFont="1" applyBorder="1"/>
    <xf numFmtId="3" fontId="7" fillId="0" borderId="10" xfId="0" quotePrefix="1" applyNumberFormat="1" applyFont="1" applyBorder="1" applyAlignment="1">
      <alignment horizontal="right"/>
    </xf>
    <xf numFmtId="3" fontId="7" fillId="0" borderId="10" xfId="0" applyNumberFormat="1" applyFont="1" applyBorder="1" applyAlignment="1">
      <alignment horizontal="center"/>
    </xf>
    <xf numFmtId="170" fontId="16" fillId="0" borderId="10" xfId="0" applyNumberFormat="1" applyFont="1" applyBorder="1" applyAlignment="1">
      <alignment horizontal="center" vertical="center" wrapText="1"/>
    </xf>
    <xf numFmtId="0" fontId="47" fillId="0" borderId="0" xfId="0" applyFont="1"/>
    <xf numFmtId="0" fontId="7" fillId="0" borderId="0" xfId="0" applyFont="1" applyAlignment="1">
      <alignment horizontal="center" vertical="center"/>
    </xf>
    <xf numFmtId="0" fontId="23" fillId="0" borderId="0" xfId="0" applyFont="1" applyAlignment="1">
      <alignment vertical="center"/>
    </xf>
    <xf numFmtId="0" fontId="46" fillId="0" borderId="0" xfId="0" applyFont="1" applyAlignment="1">
      <alignment vertical="center"/>
    </xf>
    <xf numFmtId="3" fontId="7" fillId="0" borderId="10" xfId="0" applyNumberFormat="1" applyFont="1" applyBorder="1" applyAlignment="1">
      <alignment horizontal="center" vertical="center" wrapText="1"/>
    </xf>
    <xf numFmtId="0" fontId="0" fillId="0" borderId="10" xfId="0" applyBorder="1" applyAlignment="1">
      <alignment horizontal="center"/>
    </xf>
    <xf numFmtId="166" fontId="0" fillId="0" borderId="10" xfId="1" applyNumberFormat="1" applyFont="1" applyFill="1" applyBorder="1"/>
    <xf numFmtId="0" fontId="1" fillId="0" borderId="10" xfId="0" applyFont="1" applyBorder="1"/>
    <xf numFmtId="166" fontId="1" fillId="0" borderId="10" xfId="1" applyNumberFormat="1" applyFont="1" applyFill="1" applyBorder="1"/>
    <xf numFmtId="0" fontId="21" fillId="0" borderId="10" xfId="0" applyFont="1" applyBorder="1"/>
    <xf numFmtId="3" fontId="21" fillId="0" borderId="10" xfId="0" applyNumberFormat="1" applyFont="1" applyBorder="1" applyAlignment="1">
      <alignment horizontal="center"/>
    </xf>
    <xf numFmtId="0" fontId="21" fillId="0" borderId="10" xfId="0" applyFont="1" applyBorder="1" applyAlignment="1">
      <alignment horizontal="center"/>
    </xf>
    <xf numFmtId="0" fontId="44" fillId="0" borderId="10" xfId="0" applyFont="1" applyBorder="1"/>
    <xf numFmtId="3" fontId="21" fillId="0" borderId="10" xfId="0" applyNumberFormat="1" applyFont="1" applyBorder="1"/>
    <xf numFmtId="3" fontId="7" fillId="0" borderId="31" xfId="0" quotePrefix="1" applyNumberFormat="1" applyFont="1" applyBorder="1" applyAlignment="1">
      <alignment horizontal="right"/>
    </xf>
    <xf numFmtId="3" fontId="21" fillId="0" borderId="17" xfId="0" applyNumberFormat="1" applyFont="1" applyBorder="1"/>
    <xf numFmtId="171" fontId="21" fillId="0" borderId="10" xfId="0" applyNumberFormat="1" applyFont="1" applyBorder="1"/>
    <xf numFmtId="3" fontId="44" fillId="0" borderId="10" xfId="0" applyNumberFormat="1" applyFont="1" applyBorder="1"/>
    <xf numFmtId="171" fontId="7" fillId="0" borderId="10" xfId="0" applyNumberFormat="1" applyFont="1" applyBorder="1"/>
    <xf numFmtId="164" fontId="7" fillId="0" borderId="10" xfId="0" quotePrefix="1" applyNumberFormat="1" applyFont="1" applyBorder="1" applyAlignment="1">
      <alignment horizontal="right" vertical="center" wrapText="1"/>
    </xf>
    <xf numFmtId="0" fontId="7" fillId="0" borderId="10" xfId="0" quotePrefix="1" applyFont="1" applyBorder="1" applyAlignment="1">
      <alignment horizontal="center" vertical="center" wrapText="1"/>
    </xf>
    <xf numFmtId="0" fontId="7" fillId="0" borderId="10" xfId="0" quotePrefix="1" applyFont="1" applyBorder="1" applyAlignment="1">
      <alignment horizontal="center" vertical="center"/>
    </xf>
    <xf numFmtId="0" fontId="7" fillId="0" borderId="10" xfId="0" applyFont="1" applyBorder="1" applyAlignment="1">
      <alignment horizontal="right"/>
    </xf>
    <xf numFmtId="1" fontId="16" fillId="0" borderId="10" xfId="0" applyNumberFormat="1" applyFont="1" applyBorder="1" applyAlignment="1">
      <alignment vertical="center" wrapText="1"/>
    </xf>
    <xf numFmtId="1" fontId="23" fillId="0" borderId="10" xfId="0" applyNumberFormat="1" applyFont="1" applyBorder="1" applyAlignment="1">
      <alignment vertical="center" wrapText="1"/>
    </xf>
    <xf numFmtId="0" fontId="13" fillId="0" borderId="0" xfId="0" applyFont="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9" fillId="0" borderId="7" xfId="0" applyFont="1" applyBorder="1" applyAlignment="1">
      <alignment horizontal="justify" vertical="top" wrapText="1"/>
    </xf>
    <xf numFmtId="0" fontId="9" fillId="0" borderId="1" xfId="0" applyFont="1" applyBorder="1" applyAlignment="1">
      <alignment horizontal="justify" vertical="top" wrapText="1"/>
    </xf>
    <xf numFmtId="0" fontId="11" fillId="3" borderId="3"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164" fontId="11" fillId="3" borderId="3" xfId="0" applyNumberFormat="1" applyFont="1" applyFill="1" applyBorder="1" applyAlignment="1">
      <alignment vertical="center" wrapText="1"/>
    </xf>
    <xf numFmtId="164" fontId="11" fillId="3" borderId="4" xfId="0" applyNumberFormat="1" applyFont="1" applyFill="1" applyBorder="1" applyAlignment="1">
      <alignment vertical="center" wrapText="1"/>
    </xf>
    <xf numFmtId="164" fontId="11" fillId="3" borderId="5" xfId="0" applyNumberFormat="1" applyFont="1" applyFill="1" applyBorder="1" applyAlignment="1">
      <alignment vertical="center" wrapText="1"/>
    </xf>
    <xf numFmtId="164" fontId="12" fillId="0" borderId="7" xfId="0" applyNumberFormat="1" applyFont="1" applyBorder="1" applyAlignment="1">
      <alignment vertical="top" wrapText="1"/>
    </xf>
    <xf numFmtId="164" fontId="7" fillId="0" borderId="1" xfId="0" applyNumberFormat="1" applyFont="1" applyBorder="1" applyAlignment="1">
      <alignment vertical="top" wrapText="1"/>
    </xf>
    <xf numFmtId="0" fontId="7" fillId="0" borderId="0" xfId="0" applyFont="1" applyAlignment="1">
      <alignment vertical="top" wrapText="1"/>
    </xf>
    <xf numFmtId="0" fontId="7" fillId="0" borderId="17" xfId="0" applyFont="1" applyBorder="1" applyAlignment="1">
      <alignment horizontal="left" vertical="center" wrapText="1"/>
    </xf>
    <xf numFmtId="0" fontId="7" fillId="0" borderId="11" xfId="0" applyFont="1" applyBorder="1" applyAlignment="1">
      <alignment horizontal="left" vertical="center" wrapText="1"/>
    </xf>
    <xf numFmtId="164" fontId="7" fillId="0" borderId="17" xfId="0" applyNumberFormat="1" applyFont="1" applyBorder="1" applyAlignment="1">
      <alignment horizontal="left" vertical="center" wrapText="1"/>
    </xf>
    <xf numFmtId="164" fontId="7" fillId="0" borderId="11" xfId="0" applyNumberFormat="1" applyFont="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1" fillId="0" borderId="14" xfId="0" applyFont="1" applyBorder="1" applyAlignment="1">
      <alignment horizontal="left" vertical="top"/>
    </xf>
    <xf numFmtId="0" fontId="11" fillId="0" borderId="16" xfId="0" applyFont="1" applyBorder="1" applyAlignment="1">
      <alignment horizontal="left" vertical="top"/>
    </xf>
    <xf numFmtId="0" fontId="11" fillId="0" borderId="15" xfId="0" applyFont="1" applyBorder="1" applyAlignment="1">
      <alignment horizontal="left" vertical="top"/>
    </xf>
    <xf numFmtId="164" fontId="12" fillId="0" borderId="14" xfId="0" applyNumberFormat="1" applyFont="1" applyBorder="1" applyAlignment="1">
      <alignment horizontal="left" vertical="center" wrapText="1"/>
    </xf>
    <xf numFmtId="164" fontId="12" fillId="0" borderId="16" xfId="0" applyNumberFormat="1" applyFont="1" applyBorder="1" applyAlignment="1">
      <alignment horizontal="left" vertical="center" wrapText="1"/>
    </xf>
    <xf numFmtId="164" fontId="12" fillId="0" borderId="15" xfId="0" applyNumberFormat="1" applyFont="1" applyBorder="1" applyAlignment="1">
      <alignment horizontal="left" vertical="center" wrapText="1"/>
    </xf>
    <xf numFmtId="164" fontId="16" fillId="0" borderId="17" xfId="0" applyNumberFormat="1" applyFont="1" applyBorder="1" applyAlignment="1">
      <alignment horizontal="left" vertical="center" wrapText="1"/>
    </xf>
    <xf numFmtId="164" fontId="16" fillId="0" borderId="11" xfId="0" applyNumberFormat="1" applyFont="1" applyBorder="1" applyAlignment="1">
      <alignment horizontal="left"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0" xfId="0" applyFont="1" applyBorder="1" applyAlignment="1">
      <alignment horizontal="center" vertical="center" wrapText="1"/>
    </xf>
    <xf numFmtId="46" fontId="7" fillId="0" borderId="10" xfId="0" quotePrefix="1" applyNumberFormat="1" applyFont="1" applyBorder="1" applyAlignment="1">
      <alignment horizontal="center" vertical="center"/>
    </xf>
    <xf numFmtId="0" fontId="13" fillId="0" borderId="0" xfId="0" applyFont="1" applyAlignment="1">
      <alignment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7" fillId="0" borderId="10" xfId="0" applyFont="1" applyBorder="1" applyAlignment="1">
      <alignment horizontal="right" vertical="center" wrapText="1"/>
    </xf>
    <xf numFmtId="0" fontId="0" fillId="0" borderId="0" xfId="0" applyAlignment="1">
      <alignment horizontal="center" vertical="center"/>
    </xf>
  </cellXfs>
  <cellStyles count="7">
    <cellStyle name="Accent1" xfId="6" builtinId="29"/>
    <cellStyle name="Comma" xfId="1" builtinId="3"/>
    <cellStyle name="Hyperlink" xfId="5" builtinId="8"/>
    <cellStyle name="Normal" xfId="0" builtinId="0"/>
    <cellStyle name="Normal 10" xfId="4" xr:uid="{42708C4F-0869-464E-96F8-7B901EB3E5B0}"/>
    <cellStyle name="Normal 2" xfId="3" xr:uid="{ABC6F157-DAE6-4887-8AAC-309086D4D5AA}"/>
    <cellStyle name="Per cent" xfId="2" builtinId="5"/>
  </cellStyles>
  <dxfs count="14">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CC99FF"/>
      <color rgb="FF66FF66"/>
      <color rgb="FF00FF99"/>
      <color rgb="FFFF66FF"/>
      <color rgb="FFFF6600"/>
      <color rgb="FFFF9966"/>
      <color rgb="FF00CC99"/>
      <color rgb="FFEAD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196849</xdr:rowOff>
    </xdr:from>
    <xdr:to>
      <xdr:col>8</xdr:col>
      <xdr:colOff>16328</xdr:colOff>
      <xdr:row>35</xdr:row>
      <xdr:rowOff>31748</xdr:rowOff>
    </xdr:to>
    <xdr:grpSp>
      <xdr:nvGrpSpPr>
        <xdr:cNvPr id="26" name="Group 1">
          <a:extLst>
            <a:ext uri="{FF2B5EF4-FFF2-40B4-BE49-F238E27FC236}">
              <a16:creationId xmlns:a16="http://schemas.microsoft.com/office/drawing/2014/main" id="{2D05CE8E-C650-4D0C-BBB3-1BD24E802B10}"/>
            </a:ext>
          </a:extLst>
        </xdr:cNvPr>
        <xdr:cNvGrpSpPr/>
      </xdr:nvGrpSpPr>
      <xdr:grpSpPr>
        <a:xfrm>
          <a:off x="0" y="5753099"/>
          <a:ext cx="7331528" cy="1476374"/>
          <a:chOff x="10886" y="2677885"/>
          <a:chExt cx="7489371" cy="1550161"/>
        </a:xfrm>
      </xdr:grpSpPr>
      <xdr:sp macro="" textlink="">
        <xdr:nvSpPr>
          <xdr:cNvPr id="27" name="TextBox 2">
            <a:extLst>
              <a:ext uri="{FF2B5EF4-FFF2-40B4-BE49-F238E27FC236}">
                <a16:creationId xmlns:a16="http://schemas.microsoft.com/office/drawing/2014/main" id="{EC28FD15-029B-E3E6-5C65-227A32B42E45}"/>
              </a:ext>
            </a:extLst>
          </xdr:cNvPr>
          <xdr:cNvSpPr txBox="1"/>
        </xdr:nvSpPr>
        <xdr:spPr>
          <a:xfrm>
            <a:off x="10886" y="2677885"/>
            <a:ext cx="3597729" cy="153708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Table</a:t>
            </a:r>
            <a:r>
              <a:rPr lang="en-GB" sz="1100" b="1" baseline="0"/>
              <a:t> reset by and date: </a:t>
            </a:r>
            <a:r>
              <a:rPr lang="en-GB" sz="1100" baseline="0"/>
              <a:t>Jo Millard 19/11/24</a:t>
            </a:r>
            <a:endParaRPr lang="en-GB" sz="1100"/>
          </a:p>
          <a:p>
            <a:r>
              <a:rPr lang="en-GB" sz="1100" b="1"/>
              <a:t>Table updated by and date :</a:t>
            </a:r>
            <a:r>
              <a:rPr lang="en-GB" sz="1100"/>
              <a:t>  A Preston</a:t>
            </a:r>
            <a:r>
              <a:rPr lang="en-GB" sz="1100" baseline="0"/>
              <a:t> 22/04/25</a:t>
            </a:r>
            <a:endParaRPr lang="en-GB" sz="1100"/>
          </a:p>
          <a:p>
            <a:r>
              <a:rPr lang="en-GB" sz="1100" b="1"/>
              <a:t>Table updated by and date:</a:t>
            </a:r>
            <a:r>
              <a:rPr lang="en-GB" sz="1100"/>
              <a:t>  C McRoberts 23/04/25</a:t>
            </a:r>
          </a:p>
          <a:p>
            <a:r>
              <a:rPr lang="en-GB" sz="1100" b="1"/>
              <a:t>Table updated by and</a:t>
            </a:r>
            <a:r>
              <a:rPr lang="en-GB" sz="1100" b="1" baseline="0"/>
              <a:t> date:</a:t>
            </a:r>
            <a:r>
              <a:rPr lang="en-GB" sz="1100" baseline="0"/>
              <a:t>  C McRoberts 24/04/25 updated for the changes we made today Alison</a:t>
            </a:r>
          </a:p>
          <a:p>
            <a:r>
              <a:rPr lang="en-GB" sz="1100" b="1">
                <a:solidFill>
                  <a:schemeClr val="dk1"/>
                </a:solidFill>
                <a:effectLst/>
                <a:latin typeface="+mn-lt"/>
                <a:ea typeface="+mn-ea"/>
                <a:cs typeface="+mn-cs"/>
              </a:rPr>
              <a:t>Table updated by and</a:t>
            </a:r>
            <a:r>
              <a:rPr lang="en-GB" sz="1100" b="1" baseline="0">
                <a:solidFill>
                  <a:schemeClr val="dk1"/>
                </a:solidFill>
                <a:effectLst/>
                <a:latin typeface="+mn-lt"/>
                <a:ea typeface="+mn-ea"/>
                <a:cs typeface="+mn-cs"/>
              </a:rPr>
              <a:t> date:</a:t>
            </a:r>
            <a:r>
              <a:rPr lang="en-GB" sz="1100" b="0" baseline="0">
                <a:solidFill>
                  <a:schemeClr val="dk1"/>
                </a:solidFill>
                <a:effectLst/>
                <a:latin typeface="+mn-lt"/>
                <a:ea typeface="+mn-ea"/>
                <a:cs typeface="+mn-cs"/>
              </a:rPr>
              <a:t> C McRoberts 23/05 content</a:t>
            </a:r>
            <a:endParaRPr lang="en-GB" sz="1100" baseline="0"/>
          </a:p>
          <a:p>
            <a:r>
              <a:rPr lang="en-GB" sz="1100" b="1" baseline="0"/>
              <a:t>Final cross check (Excel/InDesign) by:</a:t>
            </a:r>
            <a:r>
              <a:rPr lang="en-GB" sz="1100" baseline="0"/>
              <a:t>   </a:t>
            </a:r>
            <a:endParaRPr lang="en-GB" sz="1100"/>
          </a:p>
        </xdr:txBody>
      </xdr:sp>
      <xdr:sp macro="" textlink="">
        <xdr:nvSpPr>
          <xdr:cNvPr id="28" name="TextBox 3">
            <a:extLst>
              <a:ext uri="{FF2B5EF4-FFF2-40B4-BE49-F238E27FC236}">
                <a16:creationId xmlns:a16="http://schemas.microsoft.com/office/drawing/2014/main" id="{2BF3E6D3-E5B3-E0BD-34FB-8752BC32AECE}"/>
              </a:ext>
            </a:extLst>
          </xdr:cNvPr>
          <xdr:cNvSpPr txBox="1"/>
        </xdr:nvSpPr>
        <xdr:spPr>
          <a:xfrm>
            <a:off x="3603172" y="2677885"/>
            <a:ext cx="3897085" cy="155016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r>
              <a:rPr lang="en-GB" sz="1100" b="1"/>
              <a:t>Data</a:t>
            </a:r>
            <a:r>
              <a:rPr lang="en-GB" sz="1100" b="1" baseline="0"/>
              <a:t> moved to InDesign</a:t>
            </a:r>
            <a:r>
              <a:rPr lang="en-GB" sz="1100" b="1"/>
              <a:t> by and date:</a:t>
            </a:r>
            <a:r>
              <a:rPr lang="en-GB" sz="1100"/>
              <a:t>   2/5/25 </a:t>
            </a:r>
            <a:r>
              <a:rPr lang="en-GB" sz="1100">
                <a:solidFill>
                  <a:schemeClr val="dk1"/>
                </a:solidFill>
                <a:effectLst/>
                <a:latin typeface="+mn-lt"/>
                <a:ea typeface="+mn-ea"/>
                <a:cs typeface="+mn-cs"/>
              </a:rPr>
              <a:t>JM</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Data</a:t>
            </a:r>
            <a:r>
              <a:rPr lang="en-GB" sz="1100" b="1" baseline="0">
                <a:solidFill>
                  <a:schemeClr val="dk1"/>
                </a:solidFill>
                <a:effectLst/>
                <a:latin typeface="+mn-lt"/>
                <a:ea typeface="+mn-ea"/>
                <a:cs typeface="+mn-cs"/>
              </a:rPr>
              <a:t> moved to InDesign</a:t>
            </a:r>
            <a:r>
              <a:rPr lang="en-GB" sz="1100" b="1">
                <a:solidFill>
                  <a:schemeClr val="dk1"/>
                </a:solidFill>
                <a:effectLst/>
                <a:latin typeface="+mn-lt"/>
                <a:ea typeface="+mn-ea"/>
                <a:cs typeface="+mn-cs"/>
              </a:rPr>
              <a:t> by and date:</a:t>
            </a:r>
            <a:r>
              <a:rPr lang="en-GB" sz="1100">
                <a:solidFill>
                  <a:schemeClr val="dk1"/>
                </a:solidFill>
                <a:effectLst/>
                <a:latin typeface="+mn-lt"/>
                <a:ea typeface="+mn-ea"/>
                <a:cs typeface="+mn-cs"/>
              </a:rPr>
              <a: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Data</a:t>
            </a:r>
            <a:r>
              <a:rPr lang="en-GB" sz="1100" b="1" baseline="0">
                <a:solidFill>
                  <a:schemeClr val="dk1"/>
                </a:solidFill>
                <a:effectLst/>
                <a:latin typeface="+mn-lt"/>
                <a:ea typeface="+mn-ea"/>
                <a:cs typeface="+mn-cs"/>
              </a:rPr>
              <a:t> moved to InDesign</a:t>
            </a:r>
            <a:r>
              <a:rPr lang="en-GB" sz="1100" b="1">
                <a:solidFill>
                  <a:schemeClr val="dk1"/>
                </a:solidFill>
                <a:effectLst/>
                <a:latin typeface="+mn-lt"/>
                <a:ea typeface="+mn-ea"/>
                <a:cs typeface="+mn-cs"/>
              </a:rPr>
              <a:t> by and date:</a:t>
            </a:r>
            <a:r>
              <a:rPr lang="en-GB" sz="1100">
                <a:solidFill>
                  <a:schemeClr val="dk1"/>
                </a:solidFill>
                <a:effectLst/>
                <a:latin typeface="+mn-lt"/>
                <a:ea typeface="+mn-ea"/>
                <a:cs typeface="+mn-cs"/>
              </a:rPr>
              <a:t>  </a:t>
            </a:r>
            <a:endParaRPr lang="en-GB">
              <a:effectLst/>
            </a:endParaRPr>
          </a:p>
          <a:p>
            <a:endParaRPr lang="en-GB"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376555</xdr:colOff>
      <xdr:row>20</xdr:row>
      <xdr:rowOff>688975</xdr:rowOff>
    </xdr:from>
    <xdr:to>
      <xdr:col>1</xdr:col>
      <xdr:colOff>376555</xdr:colOff>
      <xdr:row>20</xdr:row>
      <xdr:rowOff>688975</xdr:rowOff>
    </xdr:to>
    <xdr:cxnSp macro="">
      <xdr:nvCxnSpPr>
        <xdr:cNvPr id="2" name="Straight Connector 1">
          <a:extLst>
            <a:ext uri="{FF2B5EF4-FFF2-40B4-BE49-F238E27FC236}">
              <a16:creationId xmlns:a16="http://schemas.microsoft.com/office/drawing/2014/main" id="{A4F96432-F62A-486F-BDC2-2A00E5080B9D}"/>
            </a:ext>
          </a:extLst>
        </xdr:cNvPr>
        <xdr:cNvCxnSpPr>
          <a:cxnSpLocks noChangeShapeType="1"/>
        </xdr:cNvCxnSpPr>
      </xdr:nvCxnSpPr>
      <xdr:spPr bwMode="auto">
        <a:xfrm>
          <a:off x="3469005" y="674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447040</xdr:colOff>
      <xdr:row>28</xdr:row>
      <xdr:rowOff>151130</xdr:rowOff>
    </xdr:from>
    <xdr:to>
      <xdr:col>2</xdr:col>
      <xdr:colOff>447040</xdr:colOff>
      <xdr:row>28</xdr:row>
      <xdr:rowOff>151130</xdr:rowOff>
    </xdr:to>
    <xdr:cxnSp macro="">
      <xdr:nvCxnSpPr>
        <xdr:cNvPr id="3" name="Straight Connector 2">
          <a:extLst>
            <a:ext uri="{FF2B5EF4-FFF2-40B4-BE49-F238E27FC236}">
              <a16:creationId xmlns:a16="http://schemas.microsoft.com/office/drawing/2014/main" id="{B30951BB-72C2-459C-9D3D-BA8A8F1FC4F7}"/>
            </a:ext>
          </a:extLst>
        </xdr:cNvPr>
        <xdr:cNvCxnSpPr>
          <a:cxnSpLocks noChangeShapeType="1"/>
        </xdr:cNvCxnSpPr>
      </xdr:nvCxnSpPr>
      <xdr:spPr bwMode="auto">
        <a:xfrm>
          <a:off x="1666240" y="71329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inso365-my.sharepoint.com/personal/david_nolan_planninginspectorate_gov_uk/Documents/Unknown%20Development%20Type.xlsx" TargetMode="External"/><Relationship Id="rId1" Type="http://schemas.openxmlformats.org/officeDocument/2006/relationships/externalLinkPath" Target="https://pinso365-my.sharepoint.com/personal/david_nolan_planninginspectorate_gov_uk/Documents/Unknown%20Development%20Typ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nknown Development Type"/>
      <sheetName val="Sheet3"/>
      <sheetName val="Sheet2"/>
      <sheetName val="Sheet1"/>
    </sheetNames>
    <sheetDataSet>
      <sheetData sheetId="0">
        <row r="2">
          <cell r="E2" t="str">
            <v>Number of Residences</v>
          </cell>
          <cell r="G2" t="str">
            <v>FY</v>
          </cell>
        </row>
        <row r="3">
          <cell r="E3">
            <v>220</v>
          </cell>
          <cell r="G3" t="str">
            <v>22 23</v>
          </cell>
        </row>
        <row r="4">
          <cell r="E4">
            <v>100</v>
          </cell>
          <cell r="G4" t="str">
            <v>22 23</v>
          </cell>
        </row>
        <row r="5">
          <cell r="E5">
            <v>260</v>
          </cell>
          <cell r="G5" t="str">
            <v>23 24</v>
          </cell>
        </row>
        <row r="6">
          <cell r="E6">
            <v>108</v>
          </cell>
          <cell r="G6" t="str">
            <v>22 23</v>
          </cell>
        </row>
        <row r="7">
          <cell r="E7">
            <v>78</v>
          </cell>
          <cell r="G7" t="str">
            <v>24 25</v>
          </cell>
        </row>
        <row r="8">
          <cell r="E8">
            <v>133</v>
          </cell>
          <cell r="G8" t="str">
            <v>23 24</v>
          </cell>
        </row>
        <row r="9">
          <cell r="E9">
            <v>690</v>
          </cell>
          <cell r="G9" t="str">
            <v>23 24</v>
          </cell>
        </row>
        <row r="10">
          <cell r="E10">
            <v>160</v>
          </cell>
          <cell r="G10" t="str">
            <v>23 24</v>
          </cell>
        </row>
        <row r="11">
          <cell r="E11">
            <v>180</v>
          </cell>
          <cell r="G11" t="str">
            <v>23 24</v>
          </cell>
        </row>
        <row r="12">
          <cell r="E12">
            <v>380</v>
          </cell>
          <cell r="G12" t="str">
            <v>23 24</v>
          </cell>
        </row>
        <row r="13">
          <cell r="E13">
            <v>180</v>
          </cell>
          <cell r="G13" t="str">
            <v>23 24</v>
          </cell>
        </row>
        <row r="14">
          <cell r="E14">
            <v>175</v>
          </cell>
          <cell r="G14" t="str">
            <v>23 24</v>
          </cell>
        </row>
        <row r="15">
          <cell r="E15">
            <v>200</v>
          </cell>
          <cell r="G15" t="str">
            <v>23 24</v>
          </cell>
        </row>
        <row r="16">
          <cell r="E16">
            <v>270</v>
          </cell>
          <cell r="G16" t="str">
            <v>23 24</v>
          </cell>
        </row>
        <row r="17">
          <cell r="E17">
            <v>151</v>
          </cell>
          <cell r="G17" t="str">
            <v>24 25</v>
          </cell>
        </row>
        <row r="18">
          <cell r="E18">
            <v>252</v>
          </cell>
          <cell r="G18" t="str">
            <v>23 24</v>
          </cell>
        </row>
        <row r="19">
          <cell r="E19">
            <v>1000</v>
          </cell>
          <cell r="G19" t="str">
            <v>24 25</v>
          </cell>
        </row>
        <row r="20">
          <cell r="E20">
            <v>352</v>
          </cell>
          <cell r="G20" t="str">
            <v>23 24</v>
          </cell>
        </row>
        <row r="21">
          <cell r="E21">
            <v>450</v>
          </cell>
          <cell r="G21" t="str">
            <v>24 25</v>
          </cell>
        </row>
        <row r="22">
          <cell r="E22">
            <v>330</v>
          </cell>
          <cell r="G22" t="str">
            <v>24 25</v>
          </cell>
        </row>
        <row r="23">
          <cell r="E23">
            <v>87</v>
          </cell>
          <cell r="G23" t="str">
            <v>24 25</v>
          </cell>
        </row>
        <row r="24">
          <cell r="E24">
            <v>180</v>
          </cell>
          <cell r="G24" t="str">
            <v>24 25</v>
          </cell>
        </row>
        <row r="25">
          <cell r="E25">
            <v>302</v>
          </cell>
          <cell r="G25" t="str">
            <v>24 25</v>
          </cell>
        </row>
      </sheetData>
      <sheetData sheetId="1"/>
      <sheetData sheetId="2">
        <row r="1">
          <cell r="B1" t="str">
            <v>20 21</v>
          </cell>
        </row>
        <row r="2">
          <cell r="B2" t="str">
            <v>21 22</v>
          </cell>
        </row>
        <row r="3">
          <cell r="B3" t="str">
            <v>22 23</v>
          </cell>
        </row>
        <row r="4">
          <cell r="B4" t="str">
            <v>23 24</v>
          </cell>
        </row>
        <row r="5">
          <cell r="B5" t="str">
            <v>24 25</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05D089-050A-455E-B551-6072621C2F89}" name="Table1" displayName="Table1" ref="A1:A58" totalsRowShown="0" headerRowCellStyle="Accent1">
  <autoFilter ref="A1:A58" xr:uid="{81201CAF-DA25-4FD4-B1E8-A97BAAC13F05}"/>
  <tableColumns count="1">
    <tableColumn id="1" xr3:uid="{1370AC4F-9004-4AE5-8BA5-53554F920DC0}" name="Titl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37B4-FFB4-41A5-A013-74BB770F8F7D}">
  <sheetPr>
    <tabColor theme="0"/>
  </sheetPr>
  <dimension ref="A1:H38"/>
  <sheetViews>
    <sheetView workbookViewId="0">
      <selection activeCell="I13" sqref="I13"/>
    </sheetView>
  </sheetViews>
  <sheetFormatPr defaultRowHeight="14.5" x14ac:dyDescent="0.35"/>
  <cols>
    <col min="1" max="1" width="30.54296875" style="2" customWidth="1"/>
    <col min="2" max="2" width="11.7265625" customWidth="1"/>
    <col min="3" max="6" width="11" customWidth="1"/>
  </cols>
  <sheetData>
    <row r="1" spans="1:8" ht="30" customHeight="1" thickBot="1" x14ac:dyDescent="0.4">
      <c r="A1" s="288" t="s">
        <v>0</v>
      </c>
      <c r="B1" s="289"/>
      <c r="C1" s="289"/>
      <c r="D1" s="289"/>
      <c r="E1" s="289"/>
      <c r="F1" s="290"/>
    </row>
    <row r="2" spans="1:8" ht="46.5" x14ac:dyDescent="0.35">
      <c r="A2" s="291"/>
      <c r="B2" s="7" t="s">
        <v>1</v>
      </c>
      <c r="C2" s="7" t="s">
        <v>2</v>
      </c>
      <c r="D2" s="7" t="s">
        <v>3</v>
      </c>
      <c r="E2" s="7" t="s">
        <v>4</v>
      </c>
      <c r="F2" s="7" t="s">
        <v>5</v>
      </c>
    </row>
    <row r="3" spans="1:8" ht="47" thickBot="1" x14ac:dyDescent="0.4">
      <c r="A3" s="292"/>
      <c r="B3" s="7" t="s">
        <v>6</v>
      </c>
      <c r="C3" s="8" t="s">
        <v>6</v>
      </c>
      <c r="D3" s="7" t="s">
        <v>7</v>
      </c>
      <c r="E3" s="7" t="s">
        <v>8</v>
      </c>
      <c r="F3" s="8" t="s">
        <v>6</v>
      </c>
    </row>
    <row r="4" spans="1:8" ht="16" thickBot="1" x14ac:dyDescent="0.4">
      <c r="A4" s="293" t="s">
        <v>9</v>
      </c>
      <c r="B4" s="294"/>
      <c r="C4" s="294"/>
      <c r="D4" s="294"/>
      <c r="E4" s="294"/>
      <c r="F4" s="295"/>
    </row>
    <row r="5" spans="1:8" ht="15.5" x14ac:dyDescent="0.35">
      <c r="A5" s="299" t="s">
        <v>10</v>
      </c>
      <c r="B5" s="9"/>
      <c r="C5" s="9"/>
      <c r="D5" s="9"/>
      <c r="E5" s="9"/>
      <c r="F5" s="9"/>
    </row>
    <row r="6" spans="1:8" ht="16" thickBot="1" x14ac:dyDescent="0.4">
      <c r="A6" s="300"/>
      <c r="B6" s="9" t="s">
        <v>11</v>
      </c>
      <c r="C6" s="9" t="s">
        <v>12</v>
      </c>
      <c r="D6" s="9" t="s">
        <v>12</v>
      </c>
      <c r="E6" s="9">
        <v>-55000</v>
      </c>
      <c r="F6" s="9" t="s">
        <v>13</v>
      </c>
    </row>
    <row r="7" spans="1:8" ht="16" thickBot="1" x14ac:dyDescent="0.4">
      <c r="A7" s="296" t="s">
        <v>14</v>
      </c>
      <c r="B7" s="297"/>
      <c r="C7" s="297"/>
      <c r="D7" s="297"/>
      <c r="E7" s="297"/>
      <c r="F7" s="298"/>
    </row>
    <row r="8" spans="1:8" ht="15.5" x14ac:dyDescent="0.35">
      <c r="A8" s="299" t="s">
        <v>15</v>
      </c>
      <c r="B8" s="9"/>
      <c r="C8" s="9"/>
      <c r="D8" s="9"/>
      <c r="E8" s="9"/>
      <c r="F8" s="9"/>
    </row>
    <row r="9" spans="1:8" ht="78" thickBot="1" x14ac:dyDescent="0.4">
      <c r="A9" s="300"/>
      <c r="B9" s="10" t="s">
        <v>16</v>
      </c>
      <c r="C9" s="10" t="s">
        <v>12</v>
      </c>
      <c r="D9" s="10" t="s">
        <v>12</v>
      </c>
      <c r="E9" s="10">
        <v>-1000</v>
      </c>
      <c r="F9" s="10" t="s">
        <v>17</v>
      </c>
      <c r="H9" t="s">
        <v>18</v>
      </c>
    </row>
    <row r="10" spans="1:8" ht="15.5" x14ac:dyDescent="0.35">
      <c r="A10" s="299" t="s">
        <v>19</v>
      </c>
      <c r="B10" s="9"/>
      <c r="C10" s="9"/>
      <c r="D10" s="9"/>
      <c r="E10" s="9"/>
      <c r="F10" s="9"/>
    </row>
    <row r="11" spans="1:8" ht="26.25" customHeight="1" thickBot="1" x14ac:dyDescent="0.4">
      <c r="A11" s="300"/>
      <c r="B11" s="10" t="s">
        <v>20</v>
      </c>
      <c r="C11" s="10" t="s">
        <v>12</v>
      </c>
      <c r="D11" s="10" t="s">
        <v>12</v>
      </c>
      <c r="E11" s="11">
        <v>-51000</v>
      </c>
      <c r="F11" s="10" t="s">
        <v>21</v>
      </c>
    </row>
    <row r="12" spans="1:8" ht="15.5" x14ac:dyDescent="0.35">
      <c r="A12" s="299" t="s">
        <v>22</v>
      </c>
      <c r="B12" s="9"/>
      <c r="C12" s="9"/>
      <c r="D12" s="9"/>
      <c r="E12" s="9"/>
      <c r="F12" s="9"/>
    </row>
    <row r="13" spans="1:8" ht="78" thickBot="1" x14ac:dyDescent="0.4">
      <c r="A13" s="300"/>
      <c r="B13" s="12" t="s">
        <v>23</v>
      </c>
      <c r="C13" s="10" t="s">
        <v>12</v>
      </c>
      <c r="D13" s="10" t="s">
        <v>12</v>
      </c>
      <c r="E13" s="10">
        <v>-36000</v>
      </c>
      <c r="F13" s="10" t="s">
        <v>24</v>
      </c>
    </row>
    <row r="14" spans="1:8" ht="15.5" x14ac:dyDescent="0.35">
      <c r="A14" s="299" t="s">
        <v>25</v>
      </c>
      <c r="B14" s="9"/>
      <c r="C14" s="9"/>
      <c r="D14" s="9"/>
      <c r="E14" s="9"/>
      <c r="F14" s="9"/>
    </row>
    <row r="15" spans="1:8" ht="24" customHeight="1" thickBot="1" x14ac:dyDescent="0.4">
      <c r="A15" s="300"/>
      <c r="B15" s="10" t="s">
        <v>26</v>
      </c>
      <c r="C15" s="10" t="s">
        <v>12</v>
      </c>
      <c r="D15" s="10" t="s">
        <v>12</v>
      </c>
      <c r="E15" s="10">
        <v>-309000</v>
      </c>
      <c r="F15" s="10" t="s">
        <v>27</v>
      </c>
    </row>
    <row r="16" spans="1:8" ht="15.5" x14ac:dyDescent="0.35">
      <c r="A16" s="299" t="s">
        <v>28</v>
      </c>
      <c r="B16" s="9" t="s">
        <v>12</v>
      </c>
      <c r="C16" s="9" t="s">
        <v>12</v>
      </c>
      <c r="D16" s="9" t="s">
        <v>12</v>
      </c>
      <c r="E16" s="9" t="s">
        <v>12</v>
      </c>
      <c r="F16" s="9" t="s">
        <v>12</v>
      </c>
    </row>
    <row r="17" spans="1:6" ht="78" thickBot="1" x14ac:dyDescent="0.4">
      <c r="A17" s="300"/>
      <c r="B17" s="12" t="s">
        <v>29</v>
      </c>
      <c r="C17" s="10" t="s">
        <v>12</v>
      </c>
      <c r="D17" s="10" t="s">
        <v>12</v>
      </c>
      <c r="E17" s="10">
        <v>-41000</v>
      </c>
      <c r="F17" s="10" t="s">
        <v>30</v>
      </c>
    </row>
    <row r="18" spans="1:6" ht="15.5" x14ac:dyDescent="0.35">
      <c r="A18" s="299" t="s">
        <v>31</v>
      </c>
      <c r="B18" s="13" t="s">
        <v>32</v>
      </c>
      <c r="C18" s="13" t="s">
        <v>32</v>
      </c>
      <c r="D18" s="13" t="s">
        <v>32</v>
      </c>
      <c r="E18" s="13" t="s">
        <v>32</v>
      </c>
      <c r="F18" s="13" t="s">
        <v>32</v>
      </c>
    </row>
    <row r="19" spans="1:6" ht="93.5" thickBot="1" x14ac:dyDescent="0.4">
      <c r="A19" s="300"/>
      <c r="B19" s="12" t="s">
        <v>33</v>
      </c>
      <c r="C19" s="10" t="s">
        <v>12</v>
      </c>
      <c r="D19" s="10" t="s">
        <v>12</v>
      </c>
      <c r="E19" s="11" t="s">
        <v>12</v>
      </c>
      <c r="F19" s="10" t="s">
        <v>34</v>
      </c>
    </row>
    <row r="20" spans="1:6" ht="16" thickBot="1" x14ac:dyDescent="0.4">
      <c r="A20" s="296" t="s">
        <v>35</v>
      </c>
      <c r="B20" s="297"/>
      <c r="C20" s="297"/>
      <c r="D20" s="297"/>
      <c r="E20" s="297"/>
      <c r="F20" s="298"/>
    </row>
    <row r="21" spans="1:6" ht="15.5" x14ac:dyDescent="0.35">
      <c r="A21" s="299" t="s">
        <v>36</v>
      </c>
      <c r="B21" s="9"/>
      <c r="C21" s="9"/>
      <c r="D21" s="9"/>
      <c r="E21" s="9"/>
      <c r="F21" s="9"/>
    </row>
    <row r="22" spans="1:6" ht="16" thickBot="1" x14ac:dyDescent="0.4">
      <c r="A22" s="300"/>
      <c r="B22" s="10" t="s">
        <v>37</v>
      </c>
      <c r="C22" s="10" t="s">
        <v>12</v>
      </c>
      <c r="D22" s="10" t="s">
        <v>12</v>
      </c>
      <c r="E22" s="10" t="s">
        <v>12</v>
      </c>
      <c r="F22" s="10" t="s">
        <v>37</v>
      </c>
    </row>
    <row r="23" spans="1:6" ht="15.5" x14ac:dyDescent="0.35">
      <c r="A23" s="299" t="s">
        <v>38</v>
      </c>
      <c r="B23" s="9"/>
      <c r="C23" s="9"/>
      <c r="D23" s="9"/>
      <c r="E23" s="9"/>
      <c r="F23" s="9"/>
    </row>
    <row r="24" spans="1:6" ht="78" thickBot="1" x14ac:dyDescent="0.4">
      <c r="A24" s="300"/>
      <c r="B24" s="10" t="s">
        <v>39</v>
      </c>
      <c r="C24" s="10" t="s">
        <v>12</v>
      </c>
      <c r="D24" s="10" t="s">
        <v>12</v>
      </c>
      <c r="E24" s="10" t="s">
        <v>12</v>
      </c>
      <c r="F24" s="10" t="s">
        <v>40</v>
      </c>
    </row>
    <row r="25" spans="1:6" ht="15.5" x14ac:dyDescent="0.35">
      <c r="A25" s="299" t="s">
        <v>41</v>
      </c>
      <c r="B25" s="9"/>
      <c r="C25" s="9"/>
      <c r="D25" s="9"/>
      <c r="E25" s="9"/>
      <c r="F25" s="9"/>
    </row>
    <row r="26" spans="1:6" ht="78" thickBot="1" x14ac:dyDescent="0.4">
      <c r="A26" s="300"/>
      <c r="B26" s="10" t="s">
        <v>42</v>
      </c>
      <c r="C26" s="10" t="s">
        <v>12</v>
      </c>
      <c r="D26" s="10" t="s">
        <v>12</v>
      </c>
      <c r="E26" s="10" t="s">
        <v>12</v>
      </c>
      <c r="F26" s="10" t="s">
        <v>17</v>
      </c>
    </row>
    <row r="27" spans="1:6" ht="15.5" x14ac:dyDescent="0.35">
      <c r="A27" s="299" t="s">
        <v>43</v>
      </c>
      <c r="B27" s="9"/>
      <c r="C27" s="9"/>
      <c r="D27" s="9"/>
      <c r="E27" s="9"/>
      <c r="F27" s="9"/>
    </row>
    <row r="28" spans="1:6" ht="78" thickBot="1" x14ac:dyDescent="0.4">
      <c r="A28" s="300"/>
      <c r="B28" s="10" t="s">
        <v>44</v>
      </c>
      <c r="C28" s="10" t="s">
        <v>12</v>
      </c>
      <c r="D28" s="10" t="s">
        <v>12</v>
      </c>
      <c r="E28" s="10" t="s">
        <v>12</v>
      </c>
      <c r="F28" s="10" t="s">
        <v>40</v>
      </c>
    </row>
    <row r="29" spans="1:6" ht="15.5" x14ac:dyDescent="0.35">
      <c r="A29" s="299" t="s">
        <v>45</v>
      </c>
      <c r="B29" s="9" t="s">
        <v>32</v>
      </c>
      <c r="C29" s="9" t="s">
        <v>32</v>
      </c>
      <c r="D29" s="9" t="s">
        <v>32</v>
      </c>
      <c r="E29" s="9" t="s">
        <v>32</v>
      </c>
      <c r="F29" s="9" t="s">
        <v>46</v>
      </c>
    </row>
    <row r="30" spans="1:6" ht="78" thickBot="1" x14ac:dyDescent="0.4">
      <c r="A30" s="300"/>
      <c r="B30" s="10" t="s">
        <v>47</v>
      </c>
      <c r="C30" s="10" t="s">
        <v>12</v>
      </c>
      <c r="D30" s="10" t="s">
        <v>12</v>
      </c>
      <c r="E30" s="10" t="s">
        <v>12</v>
      </c>
      <c r="F30" s="10" t="s">
        <v>48</v>
      </c>
    </row>
    <row r="31" spans="1:6" ht="15.5" x14ac:dyDescent="0.35">
      <c r="A31" s="299" t="s">
        <v>49</v>
      </c>
      <c r="B31" s="9" t="s">
        <v>32</v>
      </c>
      <c r="C31" s="9" t="s">
        <v>32</v>
      </c>
      <c r="D31" s="9" t="s">
        <v>32</v>
      </c>
      <c r="E31" s="9" t="s">
        <v>32</v>
      </c>
      <c r="F31" s="9" t="s">
        <v>32</v>
      </c>
    </row>
    <row r="32" spans="1:6" ht="78" thickBot="1" x14ac:dyDescent="0.4">
      <c r="A32" s="300"/>
      <c r="B32" s="10" t="s">
        <v>39</v>
      </c>
      <c r="C32" s="10" t="s">
        <v>12</v>
      </c>
      <c r="D32" s="10" t="s">
        <v>12</v>
      </c>
      <c r="E32" s="10" t="s">
        <v>12</v>
      </c>
      <c r="F32" s="10" t="s">
        <v>40</v>
      </c>
    </row>
    <row r="33" spans="1:6" ht="15.5" x14ac:dyDescent="0.35">
      <c r="A33" s="299" t="s">
        <v>50</v>
      </c>
      <c r="B33" s="13" t="s">
        <v>32</v>
      </c>
      <c r="C33" s="9" t="s">
        <v>32</v>
      </c>
      <c r="D33" s="9" t="s">
        <v>32</v>
      </c>
      <c r="E33" s="9" t="s">
        <v>32</v>
      </c>
      <c r="F33" s="13" t="s">
        <v>32</v>
      </c>
    </row>
    <row r="34" spans="1:6" ht="78" thickBot="1" x14ac:dyDescent="0.4">
      <c r="A34" s="300"/>
      <c r="B34" s="10" t="s">
        <v>42</v>
      </c>
      <c r="C34" s="10" t="s">
        <v>12</v>
      </c>
      <c r="D34" s="10" t="s">
        <v>12</v>
      </c>
      <c r="E34" s="10" t="s">
        <v>12</v>
      </c>
      <c r="F34" s="10" t="s">
        <v>17</v>
      </c>
    </row>
    <row r="35" spans="1:6" ht="15.5" x14ac:dyDescent="0.35">
      <c r="A35" s="14"/>
      <c r="B35" s="15"/>
      <c r="C35" s="15"/>
      <c r="D35" s="15"/>
      <c r="E35" s="15"/>
      <c r="F35" s="15"/>
    </row>
    <row r="36" spans="1:6" ht="15.5" x14ac:dyDescent="0.35">
      <c r="A36" s="14"/>
      <c r="B36" s="15"/>
      <c r="C36" s="15"/>
      <c r="D36" s="15"/>
      <c r="E36" s="15"/>
      <c r="F36" s="15"/>
    </row>
    <row r="37" spans="1:6" ht="15.5" x14ac:dyDescent="0.35">
      <c r="A37" s="15" t="s">
        <v>51</v>
      </c>
      <c r="B37" s="15"/>
      <c r="C37" s="15"/>
      <c r="D37" s="15"/>
      <c r="E37" s="15"/>
      <c r="F37" s="15"/>
    </row>
    <row r="38" spans="1:6" x14ac:dyDescent="0.35">
      <c r="A38"/>
    </row>
  </sheetData>
  <mergeCells count="19">
    <mergeCell ref="A31:A32"/>
    <mergeCell ref="A33:A34"/>
    <mergeCell ref="A21:A22"/>
    <mergeCell ref="A23:A24"/>
    <mergeCell ref="A27:A28"/>
    <mergeCell ref="A25:A26"/>
    <mergeCell ref="A29:A30"/>
    <mergeCell ref="A1:F1"/>
    <mergeCell ref="A2:A3"/>
    <mergeCell ref="A4:F4"/>
    <mergeCell ref="A7:F7"/>
    <mergeCell ref="A20:F20"/>
    <mergeCell ref="A5:A6"/>
    <mergeCell ref="A16:A17"/>
    <mergeCell ref="A8:A9"/>
    <mergeCell ref="A10:A11"/>
    <mergeCell ref="A14:A15"/>
    <mergeCell ref="A18:A19"/>
    <mergeCell ref="A12:A13"/>
  </mergeCells>
  <phoneticPr fontId="6" type="noConversion"/>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B8788-4063-4466-B6C3-B53B7FA97F65}">
  <dimension ref="A1:I14"/>
  <sheetViews>
    <sheetView workbookViewId="0">
      <selection activeCell="A10" sqref="A10:XFD11"/>
    </sheetView>
  </sheetViews>
  <sheetFormatPr defaultRowHeight="14.5" x14ac:dyDescent="0.35"/>
  <cols>
    <col min="1" max="1" width="21.54296875" customWidth="1"/>
    <col min="2" max="9" width="26.7265625" style="46" customWidth="1"/>
  </cols>
  <sheetData>
    <row r="1" spans="1:7" ht="15.5" x14ac:dyDescent="0.35">
      <c r="A1" s="15" t="s">
        <v>519</v>
      </c>
      <c r="B1" s="45"/>
      <c r="C1" s="45"/>
      <c r="D1" s="45"/>
    </row>
    <row r="2" spans="1:7" ht="15.5" x14ac:dyDescent="0.35">
      <c r="A2" s="15"/>
      <c r="B2" s="45"/>
      <c r="C2" s="45"/>
      <c r="D2" s="45"/>
    </row>
    <row r="3" spans="1:7" ht="31" x14ac:dyDescent="0.35">
      <c r="A3" s="21"/>
      <c r="B3" s="36" t="s">
        <v>80</v>
      </c>
      <c r="C3" s="36" t="s">
        <v>81</v>
      </c>
      <c r="D3" s="36" t="s">
        <v>82</v>
      </c>
      <c r="E3" s="36" t="s">
        <v>83</v>
      </c>
      <c r="F3" s="36" t="s">
        <v>84</v>
      </c>
      <c r="G3" s="36" t="s">
        <v>85</v>
      </c>
    </row>
    <row r="4" spans="1:7" ht="15.5" x14ac:dyDescent="0.35">
      <c r="A4" s="21" t="s">
        <v>61</v>
      </c>
      <c r="B4" s="36">
        <v>27</v>
      </c>
      <c r="C4" s="36">
        <v>41</v>
      </c>
      <c r="D4" s="36">
        <v>54</v>
      </c>
      <c r="E4" s="36">
        <v>69</v>
      </c>
      <c r="F4" s="36">
        <v>84</v>
      </c>
      <c r="G4" s="95">
        <v>121</v>
      </c>
    </row>
    <row r="5" spans="1:7" ht="15.5" x14ac:dyDescent="0.35">
      <c r="A5" s="21" t="s">
        <v>62</v>
      </c>
      <c r="B5" s="36">
        <v>27</v>
      </c>
      <c r="C5" s="36">
        <v>37</v>
      </c>
      <c r="D5" s="36">
        <v>68</v>
      </c>
      <c r="E5" s="36">
        <v>91</v>
      </c>
      <c r="F5" s="36">
        <v>110</v>
      </c>
      <c r="G5" s="95">
        <v>183</v>
      </c>
    </row>
    <row r="6" spans="1:7" ht="15.5" x14ac:dyDescent="0.35">
      <c r="A6" s="21" t="s">
        <v>63</v>
      </c>
      <c r="B6" s="55">
        <v>33</v>
      </c>
      <c r="C6" s="57">
        <v>39</v>
      </c>
      <c r="D6" s="57">
        <v>64</v>
      </c>
      <c r="E6" s="57">
        <v>92</v>
      </c>
      <c r="F6" s="57">
        <v>130</v>
      </c>
      <c r="G6" s="93">
        <v>209.43</v>
      </c>
    </row>
    <row r="7" spans="1:7" ht="15.5" x14ac:dyDescent="0.35">
      <c r="A7" s="21" t="s">
        <v>64</v>
      </c>
      <c r="B7" s="110">
        <v>29</v>
      </c>
      <c r="C7" s="93">
        <v>43</v>
      </c>
      <c r="D7" s="93">
        <v>62</v>
      </c>
      <c r="E7" s="93">
        <v>90</v>
      </c>
      <c r="F7" s="93">
        <v>106</v>
      </c>
      <c r="G7" s="93">
        <v>188</v>
      </c>
    </row>
    <row r="8" spans="1:7" ht="15.5" x14ac:dyDescent="0.35">
      <c r="A8" s="21" t="s">
        <v>65</v>
      </c>
      <c r="B8" s="110">
        <v>29</v>
      </c>
      <c r="C8" s="93">
        <v>39</v>
      </c>
      <c r="D8" s="93">
        <v>60</v>
      </c>
      <c r="E8" s="93">
        <v>80</v>
      </c>
      <c r="F8" s="93">
        <v>105</v>
      </c>
      <c r="G8" s="93">
        <v>152</v>
      </c>
    </row>
    <row r="10" spans="1:7" x14ac:dyDescent="0.35">
      <c r="B10"/>
    </row>
    <row r="11" spans="1:7" x14ac:dyDescent="0.35">
      <c r="B11"/>
    </row>
    <row r="12" spans="1:7" x14ac:dyDescent="0.35">
      <c r="B12"/>
    </row>
    <row r="13" spans="1:7" x14ac:dyDescent="0.35">
      <c r="B13"/>
    </row>
    <row r="14" spans="1:7" x14ac:dyDescent="0.35">
      <c r="B14"/>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976A-4F0B-4C2D-B662-2C80B93DF9ED}">
  <dimension ref="A1:G8"/>
  <sheetViews>
    <sheetView workbookViewId="0">
      <selection activeCell="B26" sqref="B26"/>
    </sheetView>
  </sheetViews>
  <sheetFormatPr defaultRowHeight="14.5" x14ac:dyDescent="0.35"/>
  <cols>
    <col min="1" max="1" width="25.54296875" customWidth="1"/>
    <col min="2" max="4" width="31.7265625" customWidth="1"/>
    <col min="5" max="5" width="29.453125" customWidth="1"/>
    <col min="6" max="7" width="31.7265625" customWidth="1"/>
  </cols>
  <sheetData>
    <row r="1" spans="1:7" ht="15.5" x14ac:dyDescent="0.35">
      <c r="A1" s="15" t="s">
        <v>520</v>
      </c>
      <c r="B1" s="15"/>
      <c r="C1" s="15"/>
      <c r="D1" s="15"/>
    </row>
    <row r="2" spans="1:7" ht="15.5" x14ac:dyDescent="0.35">
      <c r="A2" s="15"/>
      <c r="B2" s="15"/>
      <c r="C2" s="15"/>
      <c r="D2" s="15"/>
    </row>
    <row r="3" spans="1:7" ht="31" x14ac:dyDescent="0.35">
      <c r="A3" s="21"/>
      <c r="B3" s="36" t="s">
        <v>80</v>
      </c>
      <c r="C3" s="36" t="s">
        <v>81</v>
      </c>
      <c r="D3" s="36" t="s">
        <v>82</v>
      </c>
      <c r="E3" s="36" t="s">
        <v>83</v>
      </c>
      <c r="F3" s="36" t="s">
        <v>84</v>
      </c>
      <c r="G3" s="36" t="s">
        <v>85</v>
      </c>
    </row>
    <row r="4" spans="1:7" ht="15.5" x14ac:dyDescent="0.35">
      <c r="A4" s="21" t="s">
        <v>61</v>
      </c>
      <c r="B4" s="21">
        <v>17</v>
      </c>
      <c r="C4" s="21">
        <v>29</v>
      </c>
      <c r="D4" s="21">
        <v>45</v>
      </c>
      <c r="E4" s="21">
        <v>62</v>
      </c>
      <c r="F4" s="21">
        <v>79</v>
      </c>
      <c r="G4" s="44">
        <v>113</v>
      </c>
    </row>
    <row r="5" spans="1:7" ht="15.5" x14ac:dyDescent="0.35">
      <c r="A5" s="21" t="s">
        <v>62</v>
      </c>
      <c r="B5" s="21">
        <v>12</v>
      </c>
      <c r="C5" s="21">
        <v>15</v>
      </c>
      <c r="D5" s="21">
        <v>22</v>
      </c>
      <c r="E5" s="21">
        <v>36</v>
      </c>
      <c r="F5" s="21">
        <v>90</v>
      </c>
      <c r="G5" s="44">
        <v>149.14285699999999</v>
      </c>
    </row>
    <row r="6" spans="1:7" ht="15.5" x14ac:dyDescent="0.35">
      <c r="A6" s="21" t="s">
        <v>63</v>
      </c>
      <c r="B6" s="55">
        <v>15</v>
      </c>
      <c r="C6" s="57">
        <v>20</v>
      </c>
      <c r="D6" s="57">
        <v>28</v>
      </c>
      <c r="E6" s="57">
        <v>47</v>
      </c>
      <c r="F6" s="57">
        <v>79</v>
      </c>
      <c r="G6" s="93">
        <v>176.57</v>
      </c>
    </row>
    <row r="7" spans="1:7" ht="15.5" x14ac:dyDescent="0.35">
      <c r="A7" s="21" t="s">
        <v>64</v>
      </c>
      <c r="B7" s="55">
        <v>17</v>
      </c>
      <c r="C7" s="57">
        <v>24</v>
      </c>
      <c r="D7" s="57">
        <v>37</v>
      </c>
      <c r="E7" s="57">
        <v>57</v>
      </c>
      <c r="F7" s="57">
        <v>84</v>
      </c>
      <c r="G7" s="93">
        <v>162.71</v>
      </c>
    </row>
    <row r="8" spans="1:7" ht="15.5" x14ac:dyDescent="0.35">
      <c r="A8" s="21" t="s">
        <v>65</v>
      </c>
      <c r="B8" s="55">
        <v>34</v>
      </c>
      <c r="C8" s="57">
        <v>46</v>
      </c>
      <c r="D8" s="57">
        <v>67</v>
      </c>
      <c r="E8" s="57">
        <v>89</v>
      </c>
      <c r="F8" s="57">
        <v>108</v>
      </c>
      <c r="G8" s="93">
        <v>160</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415C-473C-4ABC-B6BA-3AFA875D3B4B}">
  <dimension ref="A1:F9"/>
  <sheetViews>
    <sheetView workbookViewId="0">
      <selection activeCell="E13" sqref="E13"/>
    </sheetView>
  </sheetViews>
  <sheetFormatPr defaultRowHeight="14.5" x14ac:dyDescent="0.35"/>
  <cols>
    <col min="1" max="1" width="20.54296875" customWidth="1"/>
    <col min="2" max="2" width="11.54296875" customWidth="1"/>
  </cols>
  <sheetData>
    <row r="1" spans="1:6" ht="15.5" x14ac:dyDescent="0.35">
      <c r="A1" s="15" t="s">
        <v>673</v>
      </c>
      <c r="B1" s="15"/>
      <c r="C1" s="15"/>
    </row>
    <row r="2" spans="1:6" ht="15.5" x14ac:dyDescent="0.35">
      <c r="A2" s="15"/>
      <c r="B2" s="15"/>
      <c r="C2" s="15"/>
    </row>
    <row r="3" spans="1:6" ht="15.5" x14ac:dyDescent="0.35">
      <c r="A3" s="21"/>
      <c r="B3" s="22">
        <v>2020</v>
      </c>
      <c r="C3" s="22">
        <v>2021</v>
      </c>
      <c r="D3" s="22">
        <v>2022</v>
      </c>
      <c r="E3" s="22">
        <v>2023</v>
      </c>
      <c r="F3" s="22">
        <v>2024</v>
      </c>
    </row>
    <row r="4" spans="1:6" ht="15.5" x14ac:dyDescent="0.35">
      <c r="A4" s="21" t="s">
        <v>93</v>
      </c>
      <c r="B4" s="91">
        <v>0.11600000000000001</v>
      </c>
      <c r="C4" s="91">
        <v>0.13100000000000001</v>
      </c>
      <c r="D4" s="91">
        <v>0.11799999999999999</v>
      </c>
      <c r="E4" s="91">
        <v>0.14599999999999999</v>
      </c>
      <c r="F4" s="91">
        <v>0.13700000000000001</v>
      </c>
    </row>
    <row r="5" spans="1:6" x14ac:dyDescent="0.35">
      <c r="F5" s="52"/>
    </row>
    <row r="6" spans="1:6" x14ac:dyDescent="0.35">
      <c r="F6" s="56"/>
    </row>
    <row r="7" spans="1:6" ht="15.5" x14ac:dyDescent="0.35">
      <c r="A7" s="15"/>
    </row>
    <row r="9" spans="1:6" x14ac:dyDescent="0.35">
      <c r="B9" s="53"/>
      <c r="F9" s="103"/>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5782-83FE-4024-BA1D-0AF5AF0C5549}">
  <dimension ref="A1:I9"/>
  <sheetViews>
    <sheetView workbookViewId="0">
      <selection activeCell="A12" sqref="A12"/>
    </sheetView>
  </sheetViews>
  <sheetFormatPr defaultRowHeight="15" customHeight="1" x14ac:dyDescent="0.35"/>
  <cols>
    <col min="1" max="1" width="58.7265625" customWidth="1"/>
    <col min="2" max="2" width="10.453125" bestFit="1" customWidth="1"/>
    <col min="6" max="6" width="9.453125" bestFit="1" customWidth="1"/>
    <col min="7" max="7" width="27.6328125" bestFit="1" customWidth="1"/>
    <col min="8" max="8" width="25.7265625" bestFit="1" customWidth="1"/>
    <col min="9" max="9" width="12.81640625" bestFit="1" customWidth="1"/>
  </cols>
  <sheetData>
    <row r="1" spans="1:9" ht="15.5" x14ac:dyDescent="0.35">
      <c r="A1" s="15" t="s">
        <v>88</v>
      </c>
    </row>
    <row r="2" spans="1:9" ht="15.5" x14ac:dyDescent="0.35">
      <c r="A2" s="15"/>
    </row>
    <row r="3" spans="1:9" ht="15.5" x14ac:dyDescent="0.35">
      <c r="A3" s="81"/>
      <c r="B3" s="80">
        <v>2021</v>
      </c>
      <c r="C3" s="80">
        <v>2022</v>
      </c>
      <c r="D3" s="80">
        <v>2023</v>
      </c>
      <c r="E3" s="80">
        <v>2024</v>
      </c>
      <c r="F3" s="80">
        <v>2025</v>
      </c>
      <c r="G3" s="80" t="s">
        <v>521</v>
      </c>
      <c r="H3" s="250"/>
      <c r="I3" s="52"/>
    </row>
    <row r="4" spans="1:9" ht="15.5" x14ac:dyDescent="0.35">
      <c r="A4" s="81" t="s">
        <v>89</v>
      </c>
      <c r="B4" s="251">
        <f>58/665</f>
        <v>8.7218045112781958E-2</v>
      </c>
      <c r="C4" s="251">
        <f>54/645</f>
        <v>8.3720930232558138E-2</v>
      </c>
      <c r="D4" s="252">
        <v>7.6399999999999996E-2</v>
      </c>
      <c r="E4" s="252">
        <v>8.14E-2</v>
      </c>
      <c r="F4" s="252">
        <v>9.1700000000000004E-2</v>
      </c>
      <c r="G4" s="252">
        <v>0.16900000000000001</v>
      </c>
      <c r="H4" s="250"/>
    </row>
    <row r="5" spans="1:9" ht="15.5" x14ac:dyDescent="0.35">
      <c r="A5" s="81" t="s">
        <v>90</v>
      </c>
      <c r="B5" s="253">
        <f>37/736</f>
        <v>5.0271739130434784E-2</v>
      </c>
      <c r="C5" s="253">
        <f>42/695</f>
        <v>6.0431654676258995E-2</v>
      </c>
      <c r="D5" s="254">
        <v>6.1400000000000003E-2</v>
      </c>
      <c r="E5" s="254">
        <v>8.2500000000000004E-2</v>
      </c>
      <c r="F5" s="252">
        <v>7.4800000000000005E-2</v>
      </c>
      <c r="G5" s="255">
        <v>0.16800000000000001</v>
      </c>
      <c r="H5" s="250"/>
    </row>
    <row r="6" spans="1:9" ht="15.5" x14ac:dyDescent="0.35">
      <c r="A6" s="81" t="s">
        <v>91</v>
      </c>
      <c r="B6" s="251">
        <f>384/855</f>
        <v>0.44912280701754387</v>
      </c>
      <c r="C6" s="251">
        <f>369/816</f>
        <v>0.45220588235294118</v>
      </c>
      <c r="D6" s="254">
        <v>0.46729999999999999</v>
      </c>
      <c r="E6" s="254">
        <v>0.48209999999999997</v>
      </c>
      <c r="F6" s="252">
        <v>0.49399999999999999</v>
      </c>
      <c r="G6" s="252">
        <v>0.54500000000000004</v>
      </c>
      <c r="H6" s="250"/>
    </row>
    <row r="7" spans="1:9" ht="15.5" x14ac:dyDescent="0.35">
      <c r="A7" s="81" t="s">
        <v>92</v>
      </c>
      <c r="B7" s="253">
        <f>23/613</f>
        <v>3.7520391517128875E-2</v>
      </c>
      <c r="C7" s="253">
        <f>28/595</f>
        <v>4.7058823529411764E-2</v>
      </c>
      <c r="D7" s="254">
        <v>4.65E-2</v>
      </c>
      <c r="E7" s="254">
        <v>5.8200000000000002E-2</v>
      </c>
      <c r="F7" s="252">
        <v>5.45E-2</v>
      </c>
      <c r="G7" s="255">
        <v>6.9000000000000006E-2</v>
      </c>
      <c r="H7" s="250"/>
    </row>
    <row r="9" spans="1:9" ht="15.5" x14ac:dyDescent="0.35">
      <c r="A9" s="15"/>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CF887-DF10-42BA-BBB7-C3296394D180}">
  <dimension ref="A1:E7"/>
  <sheetViews>
    <sheetView workbookViewId="0"/>
  </sheetViews>
  <sheetFormatPr defaultRowHeight="14.5" x14ac:dyDescent="0.35"/>
  <cols>
    <col min="1" max="1" width="29.7265625" customWidth="1"/>
    <col min="2" max="5" width="12.7265625" customWidth="1"/>
  </cols>
  <sheetData>
    <row r="1" spans="1:5" ht="15.5" x14ac:dyDescent="0.35">
      <c r="A1" s="15" t="s">
        <v>548</v>
      </c>
      <c r="B1" s="15"/>
      <c r="C1" s="15"/>
      <c r="D1" s="15"/>
      <c r="E1" s="15"/>
    </row>
    <row r="2" spans="1:5" ht="15.5" x14ac:dyDescent="0.35">
      <c r="A2" s="15"/>
      <c r="B2" s="15"/>
      <c r="C2" s="15"/>
      <c r="D2" s="15"/>
      <c r="E2" s="15"/>
    </row>
    <row r="3" spans="1:5" ht="15.5" x14ac:dyDescent="0.35">
      <c r="A3" s="21" t="s">
        <v>94</v>
      </c>
      <c r="B3" s="63" t="s">
        <v>95</v>
      </c>
      <c r="C3" s="63" t="s">
        <v>96</v>
      </c>
      <c r="D3" s="63" t="s">
        <v>97</v>
      </c>
      <c r="E3" s="63" t="s">
        <v>98</v>
      </c>
    </row>
    <row r="4" spans="1:5" ht="15.5" x14ac:dyDescent="0.35">
      <c r="A4" s="21" t="s">
        <v>99</v>
      </c>
      <c r="B4" s="134">
        <v>3432</v>
      </c>
      <c r="C4" s="134">
        <v>4252</v>
      </c>
      <c r="D4" s="81">
        <v>118</v>
      </c>
      <c r="E4" s="81">
        <v>20</v>
      </c>
    </row>
    <row r="5" spans="1:5" ht="15.5" x14ac:dyDescent="0.35">
      <c r="A5" s="21" t="s">
        <v>100</v>
      </c>
      <c r="B5" s="134">
        <v>1395687</v>
      </c>
      <c r="C5" s="134">
        <v>1604036</v>
      </c>
      <c r="D5" s="134">
        <v>70982</v>
      </c>
      <c r="E5" s="257" t="s">
        <v>32</v>
      </c>
    </row>
    <row r="6" spans="1:5" ht="15.5" x14ac:dyDescent="0.35">
      <c r="A6" s="21" t="s">
        <v>101</v>
      </c>
      <c r="B6" s="256">
        <v>429.64</v>
      </c>
      <c r="C6" s="256">
        <v>56.85</v>
      </c>
      <c r="D6" s="256">
        <v>7.76</v>
      </c>
      <c r="E6" s="257" t="s">
        <v>32</v>
      </c>
    </row>
    <row r="7" spans="1:5" ht="15.5" x14ac:dyDescent="0.35">
      <c r="A7" s="21" t="s">
        <v>102</v>
      </c>
      <c r="B7" s="135">
        <v>0.86</v>
      </c>
      <c r="C7" s="135">
        <v>0.12</v>
      </c>
      <c r="D7" s="135">
        <v>0.02</v>
      </c>
      <c r="E7" s="257" t="s">
        <v>32</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C756-8588-41EB-A3F0-0974B0AC3A83}">
  <dimension ref="A1:F7"/>
  <sheetViews>
    <sheetView workbookViewId="0">
      <selection activeCell="B23" sqref="B23"/>
    </sheetView>
  </sheetViews>
  <sheetFormatPr defaultRowHeight="14.5" x14ac:dyDescent="0.35"/>
  <cols>
    <col min="1" max="1" width="33.26953125" customWidth="1"/>
  </cols>
  <sheetData>
    <row r="1" spans="1:6" ht="15.5" x14ac:dyDescent="0.35">
      <c r="A1" s="15" t="s">
        <v>103</v>
      </c>
      <c r="B1" s="15"/>
      <c r="C1" s="15"/>
      <c r="D1" s="15"/>
      <c r="E1" s="15"/>
    </row>
    <row r="2" spans="1:6" ht="15.5" x14ac:dyDescent="0.35">
      <c r="A2" s="21"/>
      <c r="B2" s="21" t="s">
        <v>104</v>
      </c>
      <c r="C2" s="21" t="s">
        <v>105</v>
      </c>
      <c r="D2" s="21" t="s">
        <v>106</v>
      </c>
      <c r="E2" s="21" t="s">
        <v>61</v>
      </c>
      <c r="F2" s="21" t="s">
        <v>62</v>
      </c>
    </row>
    <row r="3" spans="1:6" ht="15.5" x14ac:dyDescent="0.35">
      <c r="A3" s="21" t="s">
        <v>107</v>
      </c>
      <c r="B3" s="27">
        <v>578</v>
      </c>
      <c r="C3" s="27">
        <v>527</v>
      </c>
      <c r="D3" s="27">
        <v>521</v>
      </c>
      <c r="E3" s="27">
        <v>509</v>
      </c>
      <c r="F3" s="27"/>
    </row>
    <row r="4" spans="1:6" ht="15.5" x14ac:dyDescent="0.35">
      <c r="A4" s="21" t="s">
        <v>108</v>
      </c>
      <c r="B4" s="27">
        <v>491</v>
      </c>
      <c r="C4" s="27">
        <v>532</v>
      </c>
      <c r="D4" s="27">
        <v>434</v>
      </c>
      <c r="E4" s="27">
        <v>488</v>
      </c>
      <c r="F4" s="27"/>
    </row>
    <row r="5" spans="1:6" ht="15.5" x14ac:dyDescent="0.35">
      <c r="A5" s="21" t="s">
        <v>109</v>
      </c>
      <c r="B5" s="27">
        <v>18</v>
      </c>
      <c r="C5" s="27">
        <v>25</v>
      </c>
      <c r="D5" s="27">
        <v>13</v>
      </c>
      <c r="E5" s="27">
        <v>15</v>
      </c>
      <c r="F5" s="27"/>
    </row>
    <row r="7" spans="1:6" x14ac:dyDescent="0.35">
      <c r="A7" t="s">
        <v>110</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F211-912E-4690-86E5-4290AAC0B6AD}">
  <dimension ref="A1:E5"/>
  <sheetViews>
    <sheetView workbookViewId="0">
      <selection activeCell="D18" sqref="D18"/>
    </sheetView>
  </sheetViews>
  <sheetFormatPr defaultRowHeight="14.5" x14ac:dyDescent="0.35"/>
  <cols>
    <col min="1" max="1" width="14.54296875" customWidth="1"/>
    <col min="2" max="2" width="18.7265625" bestFit="1" customWidth="1"/>
    <col min="3" max="3" width="24.7265625" bestFit="1" customWidth="1"/>
    <col min="4" max="4" width="28.26953125" bestFit="1" customWidth="1"/>
    <col min="5" max="5" width="23.7265625" bestFit="1" customWidth="1"/>
  </cols>
  <sheetData>
    <row r="1" spans="1:5" ht="15.5" x14ac:dyDescent="0.35">
      <c r="A1" s="15" t="s">
        <v>111</v>
      </c>
      <c r="B1" s="15"/>
      <c r="C1" s="15"/>
      <c r="D1" s="15"/>
      <c r="E1" s="15"/>
    </row>
    <row r="2" spans="1:5" ht="15.5" x14ac:dyDescent="0.35">
      <c r="A2" s="21"/>
      <c r="B2" s="21" t="s">
        <v>112</v>
      </c>
      <c r="C2" s="21" t="s">
        <v>113</v>
      </c>
      <c r="D2" s="21" t="s">
        <v>114</v>
      </c>
      <c r="E2" s="21" t="s">
        <v>115</v>
      </c>
    </row>
    <row r="3" spans="1:5" ht="15.5" x14ac:dyDescent="0.35">
      <c r="A3" s="21" t="s">
        <v>116</v>
      </c>
      <c r="B3" s="21">
        <v>251</v>
      </c>
      <c r="C3" s="21">
        <v>128</v>
      </c>
      <c r="D3" s="21">
        <v>71</v>
      </c>
      <c r="E3" s="21">
        <v>87</v>
      </c>
    </row>
    <row r="5" spans="1:5" x14ac:dyDescent="0.35">
      <c r="A5" t="s">
        <v>110</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A6C1-EDB9-41BA-9BCD-4BA4C530DA4A}">
  <dimension ref="A1:E6"/>
  <sheetViews>
    <sheetView workbookViewId="0">
      <selection activeCell="A18" sqref="A18"/>
    </sheetView>
  </sheetViews>
  <sheetFormatPr defaultRowHeight="14.5" x14ac:dyDescent="0.35"/>
  <cols>
    <col min="1" max="1" width="32.26953125" customWidth="1"/>
    <col min="2" max="2" width="18.7265625" bestFit="1" customWidth="1"/>
    <col min="3" max="3" width="24.7265625" bestFit="1" customWidth="1"/>
    <col min="4" max="4" width="28.26953125" bestFit="1" customWidth="1"/>
    <col min="5" max="5" width="23.7265625" bestFit="1" customWidth="1"/>
  </cols>
  <sheetData>
    <row r="1" spans="1:5" ht="15.5" x14ac:dyDescent="0.35">
      <c r="A1" s="15" t="s">
        <v>117</v>
      </c>
      <c r="B1" s="15"/>
      <c r="C1" s="15"/>
      <c r="D1" s="15"/>
      <c r="E1" s="15"/>
    </row>
    <row r="2" spans="1:5" ht="15.5" x14ac:dyDescent="0.35">
      <c r="A2" s="21"/>
      <c r="B2" s="21" t="s">
        <v>112</v>
      </c>
      <c r="C2" s="21" t="s">
        <v>113</v>
      </c>
      <c r="D2" s="21" t="s">
        <v>114</v>
      </c>
      <c r="E2" s="21" t="s">
        <v>115</v>
      </c>
    </row>
    <row r="3" spans="1:5" ht="15.5" x14ac:dyDescent="0.35">
      <c r="A3" s="21" t="s">
        <v>118</v>
      </c>
      <c r="B3" s="28">
        <v>4126</v>
      </c>
      <c r="C3" s="28">
        <v>4078</v>
      </c>
      <c r="D3" s="28">
        <v>4295</v>
      </c>
      <c r="E3" s="28">
        <v>3049</v>
      </c>
    </row>
    <row r="4" spans="1:5" ht="15.5" x14ac:dyDescent="0.35">
      <c r="A4" s="21" t="s">
        <v>119</v>
      </c>
      <c r="B4" s="28">
        <v>22</v>
      </c>
      <c r="C4" s="28">
        <v>23</v>
      </c>
      <c r="D4" s="28">
        <v>26</v>
      </c>
      <c r="E4" s="28">
        <v>26</v>
      </c>
    </row>
    <row r="6" spans="1:5" x14ac:dyDescent="0.35">
      <c r="A6" t="s">
        <v>110</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4C43-A23C-49E5-9464-591F19A4CECC}">
  <dimension ref="A1:I7"/>
  <sheetViews>
    <sheetView workbookViewId="0">
      <selection activeCell="A2" sqref="A2"/>
    </sheetView>
  </sheetViews>
  <sheetFormatPr defaultRowHeight="14.5" x14ac:dyDescent="0.35"/>
  <cols>
    <col min="1" max="1" width="14.7265625" customWidth="1"/>
    <col min="2" max="2" width="8.7265625" customWidth="1"/>
  </cols>
  <sheetData>
    <row r="1" spans="1:9" ht="15.5" x14ac:dyDescent="0.35">
      <c r="A1" s="15" t="s">
        <v>674</v>
      </c>
      <c r="B1" s="15"/>
      <c r="C1" s="15"/>
      <c r="D1" s="15"/>
      <c r="E1" s="15"/>
      <c r="F1" s="15"/>
      <c r="G1" s="15"/>
      <c r="H1" s="15"/>
      <c r="I1" s="15"/>
    </row>
    <row r="2" spans="1:9" ht="15.5" x14ac:dyDescent="0.35">
      <c r="A2" s="15"/>
      <c r="B2" s="15"/>
      <c r="C2" s="15"/>
      <c r="D2" s="15"/>
      <c r="E2" s="15"/>
      <c r="F2" s="15"/>
      <c r="G2" s="15"/>
      <c r="H2" s="15"/>
      <c r="I2" s="15"/>
    </row>
    <row r="3" spans="1:9" ht="15.5" x14ac:dyDescent="0.35">
      <c r="A3" s="21"/>
      <c r="B3" s="21" t="s">
        <v>104</v>
      </c>
      <c r="C3" s="21" t="s">
        <v>105</v>
      </c>
      <c r="D3" s="21" t="s">
        <v>106</v>
      </c>
      <c r="E3" s="21" t="s">
        <v>61</v>
      </c>
      <c r="F3" s="21" t="s">
        <v>62</v>
      </c>
      <c r="G3" s="21" t="s">
        <v>63</v>
      </c>
      <c r="H3" s="21" t="s">
        <v>64</v>
      </c>
      <c r="I3" s="21" t="s">
        <v>65</v>
      </c>
    </row>
    <row r="4" spans="1:9" ht="15.5" x14ac:dyDescent="0.35">
      <c r="A4" s="21" t="s">
        <v>120</v>
      </c>
      <c r="B4" s="21">
        <v>5500</v>
      </c>
      <c r="C4" s="21">
        <v>4220</v>
      </c>
      <c r="D4" s="21">
        <v>3470</v>
      </c>
      <c r="E4" s="21">
        <v>600</v>
      </c>
      <c r="F4" s="21">
        <v>2030</v>
      </c>
      <c r="G4" s="21">
        <v>1805</v>
      </c>
      <c r="H4" s="21">
        <v>3552</v>
      </c>
      <c r="I4" s="21">
        <v>2090</v>
      </c>
    </row>
    <row r="5" spans="1:9" ht="15.5" x14ac:dyDescent="0.35">
      <c r="A5" s="15"/>
      <c r="B5" s="15"/>
      <c r="C5" s="15"/>
      <c r="D5" s="15"/>
      <c r="E5" s="15"/>
      <c r="F5" s="15"/>
      <c r="G5" s="15"/>
      <c r="H5" s="15"/>
      <c r="I5" s="15"/>
    </row>
    <row r="6" spans="1:9" ht="15.5" x14ac:dyDescent="0.35">
      <c r="A6" s="15"/>
      <c r="B6" s="15"/>
      <c r="C6" s="15"/>
      <c r="D6" s="15"/>
      <c r="E6" s="15"/>
      <c r="F6" s="15"/>
      <c r="G6" s="15"/>
      <c r="H6" s="15"/>
      <c r="I6" s="15"/>
    </row>
    <row r="7" spans="1:9" ht="15.5" x14ac:dyDescent="0.35">
      <c r="A7" s="15"/>
      <c r="B7" s="15"/>
      <c r="C7" s="15"/>
      <c r="D7" s="15"/>
      <c r="E7" s="15"/>
      <c r="F7" s="15"/>
      <c r="G7" s="15"/>
      <c r="H7" s="15"/>
      <c r="I7" s="1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80B7A-13F9-4EE7-923F-3F909A7AE8BD}">
  <dimension ref="A1:F4"/>
  <sheetViews>
    <sheetView zoomScaleNormal="100" workbookViewId="0"/>
  </sheetViews>
  <sheetFormatPr defaultRowHeight="14.5" x14ac:dyDescent="0.35"/>
  <cols>
    <col min="1" max="1" width="16.54296875" customWidth="1"/>
    <col min="2" max="6" width="17.7265625" bestFit="1" customWidth="1"/>
    <col min="7" max="7" width="9.7265625" bestFit="1" customWidth="1"/>
    <col min="8" max="8" width="9.26953125" bestFit="1" customWidth="1"/>
    <col min="9" max="9" width="9.7265625" customWidth="1"/>
  </cols>
  <sheetData>
    <row r="1" spans="1:6" ht="15.5" x14ac:dyDescent="0.35">
      <c r="A1" s="15" t="s">
        <v>657</v>
      </c>
      <c r="B1" s="15"/>
      <c r="C1" s="15"/>
      <c r="D1" s="15"/>
      <c r="E1" s="15"/>
    </row>
    <row r="2" spans="1:6" ht="15.5" x14ac:dyDescent="0.35">
      <c r="A2" s="15"/>
      <c r="B2" s="15"/>
      <c r="C2" s="15"/>
      <c r="D2" s="15"/>
      <c r="E2" s="15"/>
    </row>
    <row r="3" spans="1:6" ht="15.5" x14ac:dyDescent="0.35">
      <c r="A3" s="21"/>
      <c r="B3" s="21" t="s">
        <v>61</v>
      </c>
      <c r="C3" s="21" t="s">
        <v>62</v>
      </c>
      <c r="D3" s="21" t="s">
        <v>63</v>
      </c>
      <c r="E3" s="21" t="s">
        <v>64</v>
      </c>
      <c r="F3" s="21" t="s">
        <v>65</v>
      </c>
    </row>
    <row r="4" spans="1:6" ht="15.5" x14ac:dyDescent="0.35">
      <c r="A4" s="21" t="s">
        <v>121</v>
      </c>
      <c r="B4" s="221">
        <v>12046000</v>
      </c>
      <c r="C4" s="221">
        <v>12657000</v>
      </c>
      <c r="D4" s="221">
        <v>12016000</v>
      </c>
      <c r="E4" s="221">
        <v>16081000</v>
      </c>
      <c r="F4" s="221">
        <v>22321476.920000002</v>
      </c>
    </row>
  </sheetData>
  <phoneticPr fontId="6" type="noConversion"/>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1C0D-0D12-4C49-BC1B-8FD67A80705A}">
  <dimension ref="A1:A67"/>
  <sheetViews>
    <sheetView tabSelected="1" topLeftCell="A40" zoomScale="85" zoomScaleNormal="85" workbookViewId="0">
      <selection activeCell="A52" sqref="A52"/>
    </sheetView>
  </sheetViews>
  <sheetFormatPr defaultColWidth="8.7265625" defaultRowHeight="15" customHeight="1" x14ac:dyDescent="0.35"/>
  <cols>
    <col min="1" max="1" width="109" style="17" customWidth="1"/>
    <col min="2" max="16384" width="8.7265625" style="31"/>
  </cols>
  <sheetData>
    <row r="1" spans="1:1" ht="15" customHeight="1" x14ac:dyDescent="0.35">
      <c r="A1" s="104" t="s">
        <v>52</v>
      </c>
    </row>
    <row r="2" spans="1:1" ht="15" customHeight="1" x14ac:dyDescent="0.35">
      <c r="A2" t="s">
        <v>653</v>
      </c>
    </row>
    <row r="3" spans="1:1" ht="15" customHeight="1" x14ac:dyDescent="0.35">
      <c r="A3" t="s">
        <v>513</v>
      </c>
    </row>
    <row r="4" spans="1:1" ht="15" customHeight="1" x14ac:dyDescent="0.35">
      <c r="A4" t="s">
        <v>514</v>
      </c>
    </row>
    <row r="5" spans="1:1" ht="15" customHeight="1" x14ac:dyDescent="0.35">
      <c r="A5" t="s">
        <v>515</v>
      </c>
    </row>
    <row r="6" spans="1:1" ht="15" customHeight="1" x14ac:dyDescent="0.35">
      <c r="A6" t="s">
        <v>516</v>
      </c>
    </row>
    <row r="7" spans="1:1" ht="15" customHeight="1" x14ac:dyDescent="0.35">
      <c r="A7" t="s">
        <v>517</v>
      </c>
    </row>
    <row r="8" spans="1:1" ht="15" customHeight="1" x14ac:dyDescent="0.35">
      <c r="A8" t="s">
        <v>518</v>
      </c>
    </row>
    <row r="9" spans="1:1" ht="15" customHeight="1" x14ac:dyDescent="0.35">
      <c r="A9" t="s">
        <v>519</v>
      </c>
    </row>
    <row r="10" spans="1:1" ht="15" customHeight="1" x14ac:dyDescent="0.35">
      <c r="A10" t="s">
        <v>520</v>
      </c>
    </row>
    <row r="11" spans="1:1" ht="15" customHeight="1" x14ac:dyDescent="0.35">
      <c r="A11" t="s">
        <v>654</v>
      </c>
    </row>
    <row r="12" spans="1:1" ht="15" customHeight="1" x14ac:dyDescent="0.35">
      <c r="A12" t="s">
        <v>88</v>
      </c>
    </row>
    <row r="13" spans="1:1" ht="15" customHeight="1" x14ac:dyDescent="0.35">
      <c r="A13" t="s">
        <v>655</v>
      </c>
    </row>
    <row r="14" spans="1:1" ht="15" customHeight="1" x14ac:dyDescent="0.35">
      <c r="A14" t="s">
        <v>656</v>
      </c>
    </row>
    <row r="15" spans="1:1" ht="15" customHeight="1" x14ac:dyDescent="0.35">
      <c r="A15" t="s">
        <v>657</v>
      </c>
    </row>
    <row r="16" spans="1:1" ht="15" customHeight="1" x14ac:dyDescent="0.35">
      <c r="A16" t="s">
        <v>658</v>
      </c>
    </row>
    <row r="17" spans="1:1" ht="15" customHeight="1" x14ac:dyDescent="0.35">
      <c r="A17" t="s">
        <v>659</v>
      </c>
    </row>
    <row r="18" spans="1:1" ht="14.5" x14ac:dyDescent="0.35">
      <c r="A18" t="s">
        <v>660</v>
      </c>
    </row>
    <row r="19" spans="1:1" ht="14.5" x14ac:dyDescent="0.35">
      <c r="A19" t="s">
        <v>661</v>
      </c>
    </row>
    <row r="20" spans="1:1" ht="14.5" x14ac:dyDescent="0.35">
      <c r="A20" t="s">
        <v>662</v>
      </c>
    </row>
    <row r="21" spans="1:1" ht="15" customHeight="1" x14ac:dyDescent="0.35">
      <c r="A21" t="s">
        <v>633</v>
      </c>
    </row>
    <row r="22" spans="1:1" ht="15" customHeight="1" x14ac:dyDescent="0.35">
      <c r="A22" t="s">
        <v>663</v>
      </c>
    </row>
    <row r="23" spans="1:1" ht="15" customHeight="1" x14ac:dyDescent="0.35">
      <c r="A23" t="s">
        <v>583</v>
      </c>
    </row>
    <row r="24" spans="1:1" ht="14.5" x14ac:dyDescent="0.35">
      <c r="A24" t="s">
        <v>634</v>
      </c>
    </row>
    <row r="25" spans="1:1" ht="14.5" x14ac:dyDescent="0.35">
      <c r="A25" t="s">
        <v>664</v>
      </c>
    </row>
    <row r="26" spans="1:1" ht="14.5" x14ac:dyDescent="0.35">
      <c r="A26" t="s">
        <v>665</v>
      </c>
    </row>
    <row r="27" spans="1:1" ht="14.5" x14ac:dyDescent="0.35">
      <c r="A27" t="s">
        <v>601</v>
      </c>
    </row>
    <row r="28" spans="1:1" ht="14.5" x14ac:dyDescent="0.35">
      <c r="A28" t="s">
        <v>600</v>
      </c>
    </row>
    <row r="29" spans="1:1" ht="14.5" x14ac:dyDescent="0.35">
      <c r="A29" t="s">
        <v>599</v>
      </c>
    </row>
    <row r="30" spans="1:1" ht="14.5" x14ac:dyDescent="0.35">
      <c r="A30" t="s">
        <v>598</v>
      </c>
    </row>
    <row r="31" spans="1:1" ht="14.5" x14ac:dyDescent="0.35">
      <c r="A31" t="s">
        <v>597</v>
      </c>
    </row>
    <row r="32" spans="1:1" ht="14.5" x14ac:dyDescent="0.35">
      <c r="A32" t="s">
        <v>666</v>
      </c>
    </row>
    <row r="33" spans="1:1" ht="14.5" x14ac:dyDescent="0.35">
      <c r="A33" t="s">
        <v>595</v>
      </c>
    </row>
    <row r="34" spans="1:1" ht="14.5" x14ac:dyDescent="0.35">
      <c r="A34" t="s">
        <v>594</v>
      </c>
    </row>
    <row r="35" spans="1:1" ht="14.5" x14ac:dyDescent="0.35">
      <c r="A35" t="s">
        <v>667</v>
      </c>
    </row>
    <row r="36" spans="1:1" ht="14.5" x14ac:dyDescent="0.35">
      <c r="A36" t="s">
        <v>635</v>
      </c>
    </row>
    <row r="37" spans="1:1" ht="14.5" x14ac:dyDescent="0.35">
      <c r="A37" t="s">
        <v>668</v>
      </c>
    </row>
    <row r="38" spans="1:1" ht="14.5" x14ac:dyDescent="0.35">
      <c r="A38" t="s">
        <v>54</v>
      </c>
    </row>
    <row r="39" spans="1:1" ht="14.5" x14ac:dyDescent="0.35">
      <c r="A39" t="s">
        <v>55</v>
      </c>
    </row>
    <row r="40" spans="1:1" ht="14.5" x14ac:dyDescent="0.35">
      <c r="A40" t="s">
        <v>56</v>
      </c>
    </row>
    <row r="41" spans="1:1" ht="14.5" x14ac:dyDescent="0.35">
      <c r="A41" t="s">
        <v>57</v>
      </c>
    </row>
    <row r="42" spans="1:1" ht="14.5" x14ac:dyDescent="0.35">
      <c r="A42" t="s">
        <v>58</v>
      </c>
    </row>
    <row r="43" spans="1:1" ht="14.5" x14ac:dyDescent="0.35">
      <c r="A43" t="s">
        <v>59</v>
      </c>
    </row>
    <row r="44" spans="1:1" ht="14.5" x14ac:dyDescent="0.35">
      <c r="A44" t="s">
        <v>636</v>
      </c>
    </row>
    <row r="45" spans="1:1" ht="14.5" x14ac:dyDescent="0.35">
      <c r="A45" t="s">
        <v>637</v>
      </c>
    </row>
    <row r="46" spans="1:1" ht="14.5" x14ac:dyDescent="0.35">
      <c r="A46" t="s">
        <v>669</v>
      </c>
    </row>
    <row r="47" spans="1:1" ht="14.5" x14ac:dyDescent="0.35">
      <c r="A47" t="s">
        <v>670</v>
      </c>
    </row>
    <row r="48" spans="1:1" ht="14.5" x14ac:dyDescent="0.35">
      <c r="A48" t="s">
        <v>671</v>
      </c>
    </row>
    <row r="49" spans="1:1" ht="14.5" x14ac:dyDescent="0.35">
      <c r="A49" t="s">
        <v>638</v>
      </c>
    </row>
    <row r="50" spans="1:1" ht="14.5" x14ac:dyDescent="0.35">
      <c r="A50" t="s">
        <v>608</v>
      </c>
    </row>
    <row r="51" spans="1:1" ht="14.5" x14ac:dyDescent="0.35">
      <c r="A51" t="s">
        <v>641</v>
      </c>
    </row>
    <row r="52" spans="1:1" ht="14.5" x14ac:dyDescent="0.35">
      <c r="A52" t="s">
        <v>672</v>
      </c>
    </row>
    <row r="53" spans="1:1" ht="14.5" x14ac:dyDescent="0.35">
      <c r="A53" t="s">
        <v>639</v>
      </c>
    </row>
    <row r="54" spans="1:1" ht="14.5" x14ac:dyDescent="0.35">
      <c r="A54" t="s">
        <v>644</v>
      </c>
    </row>
    <row r="55" spans="1:1" ht="14.5" x14ac:dyDescent="0.35">
      <c r="A55" t="s">
        <v>646</v>
      </c>
    </row>
    <row r="56" spans="1:1" ht="14.5" x14ac:dyDescent="0.35">
      <c r="A56" t="s">
        <v>648</v>
      </c>
    </row>
    <row r="57" spans="1:1" ht="14.5" x14ac:dyDescent="0.35">
      <c r="A57" t="s">
        <v>650</v>
      </c>
    </row>
    <row r="58" spans="1:1" ht="14.5" x14ac:dyDescent="0.35">
      <c r="A58" t="s">
        <v>652</v>
      </c>
    </row>
    <row r="59" spans="1:1" ht="14.5" x14ac:dyDescent="0.35">
      <c r="A59"/>
    </row>
    <row r="60" spans="1:1" ht="14.5" x14ac:dyDescent="0.35">
      <c r="A60"/>
    </row>
    <row r="61" spans="1:1" ht="14.5" x14ac:dyDescent="0.35">
      <c r="A61"/>
    </row>
    <row r="62" spans="1:1" ht="14.5" x14ac:dyDescent="0.35">
      <c r="A62"/>
    </row>
    <row r="63" spans="1:1" ht="14.5" x14ac:dyDescent="0.35">
      <c r="A63"/>
    </row>
    <row r="64" spans="1:1" ht="14.5" x14ac:dyDescent="0.35">
      <c r="A64"/>
    </row>
    <row r="65" ht="14.5" x14ac:dyDescent="0.35"/>
    <row r="66" ht="14.5" x14ac:dyDescent="0.35"/>
    <row r="67" ht="14.5" x14ac:dyDescent="0.35"/>
  </sheetData>
  <phoneticPr fontId="6" type="noConversion"/>
  <pageMargins left="0.7" right="0.7" top="0.75" bottom="0.75" header="0.3" footer="0.3"/>
  <pageSetup paperSize="9" orientation="portrait" horizontalDpi="1200" verticalDpi="1200" r:id="rId1"/>
  <headerFooter>
    <oddHeader>&amp;C&amp;"Calibri"&amp;10&amp;K000000 OFFICIAL&amp;1#_x000D_</oddHeader>
    <oddFooter>&amp;C_x000D_&amp;1#&amp;"Calibri"&amp;10&amp;K000000 OFFICIAL</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565C0-F083-4DF4-9D6D-FEB508D0739E}">
  <dimension ref="A1:F5"/>
  <sheetViews>
    <sheetView zoomScaleNormal="100" workbookViewId="0"/>
  </sheetViews>
  <sheetFormatPr defaultRowHeight="14.5" x14ac:dyDescent="0.35"/>
  <cols>
    <col min="1" max="1" width="22.7265625" customWidth="1"/>
    <col min="2" max="6" width="17.7265625" bestFit="1" customWidth="1"/>
    <col min="7" max="8" width="9.26953125" bestFit="1" customWidth="1"/>
    <col min="9" max="9" width="9" bestFit="1" customWidth="1"/>
  </cols>
  <sheetData>
    <row r="1" spans="1:6" ht="15.5" x14ac:dyDescent="0.35">
      <c r="A1" s="15" t="s">
        <v>658</v>
      </c>
      <c r="B1" s="15"/>
      <c r="C1" s="15"/>
      <c r="D1" s="15"/>
      <c r="E1" s="15"/>
    </row>
    <row r="2" spans="1:6" ht="15.5" x14ac:dyDescent="0.35">
      <c r="A2" s="15"/>
      <c r="B2" s="15"/>
      <c r="C2" s="15"/>
      <c r="D2" s="15"/>
      <c r="E2" s="15"/>
    </row>
    <row r="3" spans="1:6" ht="15.5" x14ac:dyDescent="0.35">
      <c r="A3" s="21"/>
      <c r="B3" s="21" t="s">
        <v>61</v>
      </c>
      <c r="C3" s="21" t="s">
        <v>62</v>
      </c>
      <c r="D3" s="21" t="s">
        <v>63</v>
      </c>
      <c r="E3" s="21" t="s">
        <v>64</v>
      </c>
      <c r="F3" s="21" t="s">
        <v>65</v>
      </c>
    </row>
    <row r="4" spans="1:6" ht="15.5" x14ac:dyDescent="0.35">
      <c r="A4" s="21" t="s">
        <v>122</v>
      </c>
      <c r="B4" s="221">
        <v>48436000</v>
      </c>
      <c r="C4" s="221">
        <v>45446000</v>
      </c>
      <c r="D4" s="221">
        <v>49510000</v>
      </c>
      <c r="E4" s="221">
        <v>58641000</v>
      </c>
      <c r="F4" s="221">
        <v>63480436.810000002</v>
      </c>
    </row>
    <row r="5" spans="1:6" ht="15.5" x14ac:dyDescent="0.35">
      <c r="A5" s="21" t="s">
        <v>123</v>
      </c>
      <c r="B5" s="221">
        <v>15006700</v>
      </c>
      <c r="C5" s="221">
        <v>15270000</v>
      </c>
      <c r="D5" s="221">
        <v>14397000</v>
      </c>
      <c r="E5" s="221">
        <v>15350000</v>
      </c>
      <c r="F5" s="221">
        <v>16696610.529999997</v>
      </c>
    </row>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CF5D-87C1-4D98-9E87-8B4C4F71655B}">
  <dimension ref="A1:F4"/>
  <sheetViews>
    <sheetView zoomScaleNormal="100" workbookViewId="0"/>
  </sheetViews>
  <sheetFormatPr defaultRowHeight="14.5" x14ac:dyDescent="0.35"/>
  <cols>
    <col min="1" max="1" width="20.453125" customWidth="1"/>
    <col min="2" max="4" width="16.453125" bestFit="1" customWidth="1"/>
    <col min="5" max="6" width="17.7265625" bestFit="1" customWidth="1"/>
    <col min="7" max="8" width="9.26953125" bestFit="1" customWidth="1"/>
    <col min="9" max="9" width="9" bestFit="1" customWidth="1"/>
  </cols>
  <sheetData>
    <row r="1" spans="1:6" ht="15.5" x14ac:dyDescent="0.35">
      <c r="A1" s="15" t="s">
        <v>659</v>
      </c>
      <c r="B1" s="15"/>
      <c r="C1" s="15"/>
      <c r="D1" s="15"/>
      <c r="E1" s="15"/>
    </row>
    <row r="2" spans="1:6" ht="15.5" x14ac:dyDescent="0.35">
      <c r="A2" s="15"/>
      <c r="B2" s="15"/>
      <c r="C2" s="15"/>
      <c r="D2" s="15"/>
      <c r="E2" s="15"/>
    </row>
    <row r="3" spans="1:6" ht="15.5" x14ac:dyDescent="0.35">
      <c r="A3" s="21"/>
      <c r="B3" s="21" t="s">
        <v>61</v>
      </c>
      <c r="C3" s="21" t="s">
        <v>62</v>
      </c>
      <c r="D3" s="21" t="s">
        <v>63</v>
      </c>
      <c r="E3" s="21" t="s">
        <v>64</v>
      </c>
      <c r="F3" s="21" t="s">
        <v>65</v>
      </c>
    </row>
    <row r="4" spans="1:6" ht="15.5" x14ac:dyDescent="0.35">
      <c r="A4" s="21" t="s">
        <v>124</v>
      </c>
      <c r="B4" s="221">
        <v>4251000</v>
      </c>
      <c r="C4" s="221">
        <v>5224000</v>
      </c>
      <c r="D4" s="221">
        <v>9620000</v>
      </c>
      <c r="E4" s="221">
        <v>10426000</v>
      </c>
      <c r="F4" s="221">
        <v>10808425.25</v>
      </c>
    </row>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62CE4-80F3-410B-8C1E-17637910E3F1}">
  <dimension ref="A1:I9"/>
  <sheetViews>
    <sheetView workbookViewId="0">
      <selection activeCell="B17" sqref="B17"/>
    </sheetView>
  </sheetViews>
  <sheetFormatPr defaultRowHeight="14.5" x14ac:dyDescent="0.35"/>
  <cols>
    <col min="1" max="1" width="29.1796875" customWidth="1"/>
    <col min="2" max="2" width="45.54296875" bestFit="1" customWidth="1"/>
  </cols>
  <sheetData>
    <row r="1" spans="1:9" ht="15.5" x14ac:dyDescent="0.35">
      <c r="A1" s="15" t="s">
        <v>660</v>
      </c>
      <c r="B1" s="15"/>
      <c r="C1" s="15"/>
      <c r="D1" s="15"/>
      <c r="E1" s="15"/>
      <c r="F1" s="15"/>
      <c r="G1" s="15"/>
      <c r="H1" s="15"/>
      <c r="I1" s="15"/>
    </row>
    <row r="2" spans="1:9" ht="15.5" x14ac:dyDescent="0.35">
      <c r="A2" s="15"/>
      <c r="B2" s="15"/>
      <c r="C2" s="15"/>
      <c r="D2" s="15"/>
      <c r="E2" s="15"/>
      <c r="F2" s="15"/>
      <c r="G2" s="15"/>
      <c r="H2" s="15"/>
      <c r="I2" s="15"/>
    </row>
    <row r="3" spans="1:9" ht="15.5" x14ac:dyDescent="0.35">
      <c r="A3" s="21" t="s">
        <v>125</v>
      </c>
      <c r="B3" s="21" t="s">
        <v>126</v>
      </c>
      <c r="C3" s="15"/>
      <c r="D3" s="15"/>
      <c r="E3" s="15"/>
      <c r="F3" s="15"/>
      <c r="G3" s="15"/>
      <c r="H3" s="15"/>
      <c r="I3" s="15"/>
    </row>
    <row r="4" spans="1:9" ht="15.5" x14ac:dyDescent="0.35">
      <c r="A4" s="21" t="s">
        <v>53</v>
      </c>
      <c r="B4" s="222">
        <v>0.41</v>
      </c>
      <c r="C4" s="15"/>
      <c r="D4" s="15"/>
      <c r="E4" s="15"/>
      <c r="F4" s="15"/>
      <c r="G4" s="15"/>
      <c r="H4" s="15"/>
      <c r="I4" s="15"/>
    </row>
    <row r="5" spans="1:9" ht="15.5" x14ac:dyDescent="0.35">
      <c r="A5" s="21" t="s">
        <v>127</v>
      </c>
      <c r="B5" s="222">
        <v>0.21</v>
      </c>
      <c r="C5" s="15"/>
      <c r="D5" s="15"/>
      <c r="E5" s="15"/>
      <c r="F5" s="15"/>
      <c r="G5" s="15"/>
      <c r="H5" s="15"/>
      <c r="I5" s="15"/>
    </row>
    <row r="6" spans="1:9" ht="15.5" x14ac:dyDescent="0.35">
      <c r="A6" s="21" t="s">
        <v>128</v>
      </c>
      <c r="B6" s="222">
        <v>0.17</v>
      </c>
    </row>
    <row r="7" spans="1:9" ht="15.5" x14ac:dyDescent="0.35">
      <c r="A7" s="21" t="s">
        <v>129</v>
      </c>
      <c r="B7" s="222">
        <v>0.13</v>
      </c>
    </row>
    <row r="8" spans="1:9" ht="15.5" x14ac:dyDescent="0.35">
      <c r="A8" s="21" t="s">
        <v>130</v>
      </c>
      <c r="B8" s="222">
        <v>0.04</v>
      </c>
      <c r="C8" s="15"/>
      <c r="D8" s="15"/>
      <c r="E8" s="15"/>
      <c r="F8" s="15"/>
      <c r="G8" s="15"/>
      <c r="H8" s="15"/>
      <c r="I8" s="15"/>
    </row>
    <row r="9" spans="1:9" ht="15.5" x14ac:dyDescent="0.35">
      <c r="A9" s="21" t="s">
        <v>131</v>
      </c>
      <c r="B9" s="222">
        <v>0.04</v>
      </c>
      <c r="C9" s="15"/>
      <c r="D9" s="15"/>
      <c r="E9" s="15"/>
      <c r="F9" s="15"/>
      <c r="G9" s="15"/>
      <c r="H9" s="15"/>
      <c r="I9" s="15"/>
    </row>
  </sheetData>
  <pageMargins left="0.7" right="0.7" top="0.75" bottom="0.75" header="0.3" footer="0.3"/>
  <pageSetup paperSize="9" orientation="portrait" horizontalDpi="1200" verticalDpi="1200" r:id="rId1"/>
  <headerFooter>
    <oddHeader>&amp;C&amp;"Calibri"&amp;10&amp;K000000 OFFICIAL&amp;1#_x000D_</oddHeader>
    <oddFooter>&amp;C_x000D_&amp;1#&amp;"Calibri"&amp;10&amp;K000000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251BF-6ACD-4678-B43C-C83414285978}">
  <dimension ref="A1:B10"/>
  <sheetViews>
    <sheetView workbookViewId="0"/>
  </sheetViews>
  <sheetFormatPr defaultRowHeight="14.5" x14ac:dyDescent="0.35"/>
  <cols>
    <col min="1" max="1" width="39.1796875" customWidth="1"/>
    <col min="2" max="2" width="44.453125" bestFit="1" customWidth="1"/>
  </cols>
  <sheetData>
    <row r="1" spans="1:2" ht="15.5" x14ac:dyDescent="0.35">
      <c r="A1" s="15" t="s">
        <v>661</v>
      </c>
    </row>
    <row r="2" spans="1:2" ht="15.5" x14ac:dyDescent="0.35">
      <c r="A2" s="15"/>
    </row>
    <row r="3" spans="1:2" ht="15.5" x14ac:dyDescent="0.35">
      <c r="A3" s="21" t="s">
        <v>125</v>
      </c>
      <c r="B3" s="21" t="s">
        <v>126</v>
      </c>
    </row>
    <row r="4" spans="1:2" ht="15.5" x14ac:dyDescent="0.35">
      <c r="A4" s="21" t="s">
        <v>53</v>
      </c>
      <c r="B4" s="222">
        <v>0.35</v>
      </c>
    </row>
    <row r="5" spans="1:2" ht="15.5" x14ac:dyDescent="0.35">
      <c r="A5" s="21" t="s">
        <v>129</v>
      </c>
      <c r="B5" s="222">
        <v>0.34</v>
      </c>
    </row>
    <row r="6" spans="1:2" ht="15.5" x14ac:dyDescent="0.35">
      <c r="A6" s="21" t="s">
        <v>127</v>
      </c>
      <c r="B6" s="222">
        <v>0.17</v>
      </c>
    </row>
    <row r="7" spans="1:2" ht="15.5" x14ac:dyDescent="0.35">
      <c r="A7" s="21" t="s">
        <v>128</v>
      </c>
      <c r="B7" s="222">
        <v>0.1</v>
      </c>
    </row>
    <row r="8" spans="1:2" ht="15.5" x14ac:dyDescent="0.35">
      <c r="A8" s="21" t="s">
        <v>130</v>
      </c>
      <c r="B8" s="222">
        <v>0.02</v>
      </c>
    </row>
    <row r="9" spans="1:2" ht="15.5" x14ac:dyDescent="0.35">
      <c r="A9" s="21" t="s">
        <v>131</v>
      </c>
      <c r="B9" s="222">
        <v>0.02</v>
      </c>
    </row>
    <row r="10" spans="1:2" x14ac:dyDescent="0.35">
      <c r="B10" s="223"/>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AF421-6C79-4F80-BF29-D96DDE60A183}">
  <dimension ref="A1:C9"/>
  <sheetViews>
    <sheetView workbookViewId="0"/>
  </sheetViews>
  <sheetFormatPr defaultRowHeight="14.5" x14ac:dyDescent="0.35"/>
  <cols>
    <col min="1" max="1" width="31.7265625" customWidth="1"/>
    <col min="2" max="2" width="44.453125" bestFit="1" customWidth="1"/>
    <col min="3" max="3" width="11.453125" bestFit="1" customWidth="1"/>
  </cols>
  <sheetData>
    <row r="1" spans="1:3" ht="15.5" x14ac:dyDescent="0.35">
      <c r="A1" s="15" t="s">
        <v>662</v>
      </c>
    </row>
    <row r="2" spans="1:3" ht="15.5" x14ac:dyDescent="0.35">
      <c r="A2" s="15"/>
    </row>
    <row r="3" spans="1:3" ht="15.5" x14ac:dyDescent="0.35">
      <c r="A3" s="21" t="s">
        <v>125</v>
      </c>
      <c r="B3" s="21" t="s">
        <v>126</v>
      </c>
    </row>
    <row r="4" spans="1:3" ht="15.5" x14ac:dyDescent="0.35">
      <c r="A4" s="21" t="s">
        <v>132</v>
      </c>
      <c r="B4" s="222">
        <v>0.32</v>
      </c>
      <c r="C4" s="224"/>
    </row>
    <row r="5" spans="1:3" ht="15.5" x14ac:dyDescent="0.35">
      <c r="A5" s="21" t="s">
        <v>133</v>
      </c>
      <c r="B5" s="222">
        <v>0.27</v>
      </c>
      <c r="C5" s="224"/>
    </row>
    <row r="6" spans="1:3" ht="15.5" x14ac:dyDescent="0.35">
      <c r="A6" s="21" t="s">
        <v>134</v>
      </c>
      <c r="B6" s="222">
        <v>0.19</v>
      </c>
      <c r="C6" s="224"/>
    </row>
    <row r="7" spans="1:3" ht="15.5" x14ac:dyDescent="0.35">
      <c r="A7" s="21" t="s">
        <v>135</v>
      </c>
      <c r="B7" s="222">
        <v>0.11</v>
      </c>
      <c r="C7" s="224"/>
    </row>
    <row r="8" spans="1:3" ht="15.5" x14ac:dyDescent="0.35">
      <c r="A8" s="21" t="s">
        <v>136</v>
      </c>
      <c r="B8" s="222">
        <v>0.11</v>
      </c>
      <c r="C8" s="224"/>
    </row>
    <row r="9" spans="1:3" x14ac:dyDescent="0.35">
      <c r="B9" s="223"/>
      <c r="C9" s="114"/>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A095-49EA-4DB1-950A-AC965E0C92CB}">
  <dimension ref="A1:F4"/>
  <sheetViews>
    <sheetView workbookViewId="0">
      <selection activeCell="A10" sqref="A10"/>
    </sheetView>
  </sheetViews>
  <sheetFormatPr defaultRowHeight="14.5" x14ac:dyDescent="0.35"/>
  <cols>
    <col min="1" max="1" width="87" customWidth="1"/>
    <col min="2" max="2" width="10.453125" customWidth="1"/>
    <col min="3" max="3" width="9" customWidth="1"/>
  </cols>
  <sheetData>
    <row r="1" spans="1:6" ht="15.5" x14ac:dyDescent="0.35">
      <c r="A1" s="15" t="s">
        <v>633</v>
      </c>
      <c r="B1" s="15"/>
      <c r="C1" s="15"/>
    </row>
    <row r="2" spans="1:6" ht="15.5" x14ac:dyDescent="0.35">
      <c r="A2" s="21"/>
      <c r="B2" s="21" t="s">
        <v>61</v>
      </c>
      <c r="C2" s="21" t="s">
        <v>62</v>
      </c>
      <c r="D2" s="21" t="s">
        <v>63</v>
      </c>
      <c r="E2" s="21" t="s">
        <v>64</v>
      </c>
      <c r="F2" s="21" t="s">
        <v>65</v>
      </c>
    </row>
    <row r="3" spans="1:6" ht="15.5" x14ac:dyDescent="0.35">
      <c r="A3" s="21" t="s">
        <v>137</v>
      </c>
      <c r="B3" s="21">
        <v>39</v>
      </c>
      <c r="C3" s="21">
        <v>41</v>
      </c>
      <c r="D3" s="21">
        <v>38</v>
      </c>
      <c r="E3" s="21">
        <v>13</v>
      </c>
      <c r="F3" s="21">
        <v>2</v>
      </c>
    </row>
    <row r="4" spans="1:6" ht="15.5" x14ac:dyDescent="0.35">
      <c r="A4" s="21" t="s">
        <v>138</v>
      </c>
      <c r="B4" s="21">
        <v>0</v>
      </c>
      <c r="C4" s="21">
        <v>0</v>
      </c>
      <c r="D4" s="21">
        <v>0</v>
      </c>
      <c r="E4" s="21">
        <v>1</v>
      </c>
      <c r="F4" s="21">
        <v>0</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A93B7-2C8B-4541-892D-6EBAFF1692C4}">
  <dimension ref="A1:D35"/>
  <sheetViews>
    <sheetView topLeftCell="A19" workbookViewId="0"/>
  </sheetViews>
  <sheetFormatPr defaultColWidth="9.26953125" defaultRowHeight="15.5" x14ac:dyDescent="0.35"/>
  <cols>
    <col min="1" max="1" width="71.90625" style="15" bestFit="1" customWidth="1"/>
    <col min="2" max="2" width="14.26953125" style="263" bestFit="1" customWidth="1"/>
    <col min="3" max="3" width="25.81640625" style="263" bestFit="1" customWidth="1"/>
    <col min="4" max="4" width="20.7265625" style="263" bestFit="1" customWidth="1"/>
    <col min="5" max="16384" width="9.26953125" style="15"/>
  </cols>
  <sheetData>
    <row r="1" spans="1:4" x14ac:dyDescent="0.35">
      <c r="A1" s="15" t="s">
        <v>675</v>
      </c>
    </row>
    <row r="3" spans="1:4" x14ac:dyDescent="0.35">
      <c r="A3" s="21" t="s">
        <v>550</v>
      </c>
      <c r="B3" s="50" t="s">
        <v>551</v>
      </c>
      <c r="C3" s="50" t="s">
        <v>552</v>
      </c>
      <c r="D3" s="50" t="s">
        <v>553</v>
      </c>
    </row>
    <row r="4" spans="1:4" x14ac:dyDescent="0.35">
      <c r="A4" s="21" t="s">
        <v>549</v>
      </c>
      <c r="B4" s="50"/>
      <c r="C4" s="50"/>
      <c r="D4" s="50"/>
    </row>
    <row r="5" spans="1:4" x14ac:dyDescent="0.35">
      <c r="A5" s="21" t="s">
        <v>554</v>
      </c>
      <c r="B5" s="50" t="s">
        <v>60</v>
      </c>
      <c r="C5" s="50" t="s">
        <v>555</v>
      </c>
      <c r="D5" s="50" t="s">
        <v>555</v>
      </c>
    </row>
    <row r="6" spans="1:4" x14ac:dyDescent="0.35">
      <c r="A6" s="21" t="s">
        <v>556</v>
      </c>
      <c r="B6" s="50" t="s">
        <v>555</v>
      </c>
      <c r="C6" s="50" t="s">
        <v>555</v>
      </c>
      <c r="D6" s="50" t="s">
        <v>60</v>
      </c>
    </row>
    <row r="7" spans="1:4" x14ac:dyDescent="0.35">
      <c r="A7" s="21" t="s">
        <v>557</v>
      </c>
      <c r="B7" s="50" t="s">
        <v>555</v>
      </c>
      <c r="C7" s="50" t="s">
        <v>555</v>
      </c>
      <c r="D7" s="50" t="s">
        <v>60</v>
      </c>
    </row>
    <row r="9" spans="1:4" x14ac:dyDescent="0.35">
      <c r="A9" s="15" t="s">
        <v>558</v>
      </c>
    </row>
    <row r="10" spans="1:4" x14ac:dyDescent="0.35">
      <c r="A10" s="21" t="s">
        <v>559</v>
      </c>
      <c r="B10" s="50" t="s">
        <v>555</v>
      </c>
      <c r="C10" s="50" t="s">
        <v>60</v>
      </c>
      <c r="D10" s="50" t="s">
        <v>555</v>
      </c>
    </row>
    <row r="11" spans="1:4" x14ac:dyDescent="0.35">
      <c r="A11" s="21" t="s">
        <v>560</v>
      </c>
      <c r="B11" s="50" t="s">
        <v>60</v>
      </c>
      <c r="C11" s="50" t="s">
        <v>555</v>
      </c>
      <c r="D11" s="50" t="s">
        <v>555</v>
      </c>
    </row>
    <row r="12" spans="1:4" x14ac:dyDescent="0.35">
      <c r="A12" s="21" t="s">
        <v>561</v>
      </c>
      <c r="B12" s="50" t="s">
        <v>60</v>
      </c>
      <c r="C12" s="50" t="s">
        <v>555</v>
      </c>
      <c r="D12" s="50" t="s">
        <v>555</v>
      </c>
    </row>
    <row r="13" spans="1:4" x14ac:dyDescent="0.35">
      <c r="A13" s="21" t="s">
        <v>562</v>
      </c>
      <c r="B13" s="50" t="s">
        <v>555</v>
      </c>
      <c r="C13" s="50" t="s">
        <v>555</v>
      </c>
      <c r="D13" s="50" t="s">
        <v>60</v>
      </c>
    </row>
    <row r="14" spans="1:4" x14ac:dyDescent="0.35">
      <c r="A14" s="21" t="s">
        <v>563</v>
      </c>
      <c r="B14" s="50" t="s">
        <v>555</v>
      </c>
      <c r="C14" s="50" t="s">
        <v>555</v>
      </c>
      <c r="D14" s="50" t="s">
        <v>60</v>
      </c>
    </row>
    <row r="15" spans="1:4" x14ac:dyDescent="0.35">
      <c r="A15" s="21" t="s">
        <v>564</v>
      </c>
      <c r="B15" s="50" t="s">
        <v>555</v>
      </c>
      <c r="C15" s="50" t="s">
        <v>555</v>
      </c>
      <c r="D15" s="50" t="s">
        <v>60</v>
      </c>
    </row>
    <row r="16" spans="1:4" x14ac:dyDescent="0.35">
      <c r="A16" s="21" t="s">
        <v>565</v>
      </c>
      <c r="B16" s="50" t="s">
        <v>555</v>
      </c>
      <c r="C16" s="50" t="s">
        <v>555</v>
      </c>
      <c r="D16" s="50" t="s">
        <v>60</v>
      </c>
    </row>
    <row r="18" spans="1:4" x14ac:dyDescent="0.35">
      <c r="A18" s="15" t="s">
        <v>566</v>
      </c>
    </row>
    <row r="19" spans="1:4" x14ac:dyDescent="0.35">
      <c r="A19" s="21" t="s">
        <v>569</v>
      </c>
      <c r="B19" s="50" t="s">
        <v>60</v>
      </c>
      <c r="C19" s="50" t="s">
        <v>555</v>
      </c>
      <c r="D19" s="50" t="s">
        <v>555</v>
      </c>
    </row>
    <row r="20" spans="1:4" x14ac:dyDescent="0.35">
      <c r="A20" s="21" t="s">
        <v>570</v>
      </c>
      <c r="B20" s="50" t="s">
        <v>60</v>
      </c>
      <c r="C20" s="50" t="s">
        <v>555</v>
      </c>
      <c r="D20" s="50" t="s">
        <v>555</v>
      </c>
    </row>
    <row r="21" spans="1:4" x14ac:dyDescent="0.35">
      <c r="A21" s="21" t="s">
        <v>571</v>
      </c>
      <c r="B21" s="50" t="s">
        <v>567</v>
      </c>
      <c r="C21" s="50" t="s">
        <v>60</v>
      </c>
      <c r="D21" s="50" t="s">
        <v>555</v>
      </c>
    </row>
    <row r="22" spans="1:4" x14ac:dyDescent="0.35">
      <c r="A22" s="21" t="s">
        <v>572</v>
      </c>
      <c r="B22" s="50" t="s">
        <v>567</v>
      </c>
      <c r="C22" s="50" t="s">
        <v>555</v>
      </c>
      <c r="D22" s="50" t="s">
        <v>60</v>
      </c>
    </row>
    <row r="23" spans="1:4" x14ac:dyDescent="0.35">
      <c r="A23" s="21" t="s">
        <v>573</v>
      </c>
      <c r="B23" s="50" t="s">
        <v>567</v>
      </c>
      <c r="C23" s="50" t="s">
        <v>555</v>
      </c>
      <c r="D23" s="50" t="s">
        <v>60</v>
      </c>
    </row>
    <row r="25" spans="1:4" x14ac:dyDescent="0.35">
      <c r="A25" s="15" t="s">
        <v>568</v>
      </c>
    </row>
    <row r="26" spans="1:4" x14ac:dyDescent="0.35">
      <c r="A26" s="21" t="s">
        <v>574</v>
      </c>
      <c r="B26" s="50" t="s">
        <v>555</v>
      </c>
      <c r="C26" s="50" t="s">
        <v>60</v>
      </c>
      <c r="D26" s="50" t="s">
        <v>555</v>
      </c>
    </row>
    <row r="27" spans="1:4" x14ac:dyDescent="0.35">
      <c r="A27" s="21" t="s">
        <v>575</v>
      </c>
      <c r="B27" s="50" t="s">
        <v>555</v>
      </c>
      <c r="C27" s="50" t="s">
        <v>60</v>
      </c>
      <c r="D27" s="50" t="s">
        <v>555</v>
      </c>
    </row>
    <row r="28" spans="1:4" x14ac:dyDescent="0.35">
      <c r="A28" s="21" t="s">
        <v>576</v>
      </c>
      <c r="B28" s="50" t="s">
        <v>60</v>
      </c>
      <c r="C28" s="50" t="s">
        <v>555</v>
      </c>
      <c r="D28" s="50" t="s">
        <v>555</v>
      </c>
    </row>
    <row r="30" spans="1:4" x14ac:dyDescent="0.35">
      <c r="A30" s="15" t="s">
        <v>577</v>
      </c>
    </row>
    <row r="31" spans="1:4" x14ac:dyDescent="0.35">
      <c r="A31" s="21" t="s">
        <v>578</v>
      </c>
      <c r="B31" s="50" t="s">
        <v>60</v>
      </c>
      <c r="C31" s="50" t="s">
        <v>555</v>
      </c>
      <c r="D31" s="50" t="s">
        <v>555</v>
      </c>
    </row>
    <row r="32" spans="1:4" x14ac:dyDescent="0.35">
      <c r="A32" s="21" t="s">
        <v>579</v>
      </c>
      <c r="B32" s="50" t="s">
        <v>60</v>
      </c>
      <c r="C32" s="50" t="s">
        <v>555</v>
      </c>
      <c r="D32" s="50" t="s">
        <v>555</v>
      </c>
    </row>
    <row r="33" spans="1:4" x14ac:dyDescent="0.35">
      <c r="A33" s="21" t="s">
        <v>580</v>
      </c>
      <c r="B33" s="50" t="s">
        <v>555</v>
      </c>
      <c r="C33" s="50" t="s">
        <v>60</v>
      </c>
      <c r="D33" s="50" t="s">
        <v>555</v>
      </c>
    </row>
    <row r="34" spans="1:4" x14ac:dyDescent="0.35">
      <c r="A34" s="21" t="s">
        <v>581</v>
      </c>
      <c r="B34" s="50" t="s">
        <v>555</v>
      </c>
      <c r="C34" s="50" t="s">
        <v>60</v>
      </c>
      <c r="D34" s="50" t="s">
        <v>555</v>
      </c>
    </row>
    <row r="35" spans="1:4" x14ac:dyDescent="0.35">
      <c r="A35" s="21" t="s">
        <v>582</v>
      </c>
      <c r="B35" s="50" t="s">
        <v>60</v>
      </c>
      <c r="C35" s="50" t="s">
        <v>555</v>
      </c>
      <c r="D35" s="50" t="s">
        <v>555</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6C94A-30B7-4968-95B6-9C9B80DD9723}">
  <dimension ref="A1:J574"/>
  <sheetViews>
    <sheetView zoomScale="80" zoomScaleNormal="80" workbookViewId="0">
      <pane xSplit="1" ySplit="2" topLeftCell="B3" activePane="bottomRight" state="frozen"/>
      <selection activeCell="B51" sqref="B51"/>
      <selection pane="topRight" activeCell="B51" sqref="B51"/>
      <selection pane="bottomLeft" activeCell="B51" sqref="B51"/>
      <selection pane="bottomRight" activeCell="C31" sqref="C31"/>
    </sheetView>
  </sheetViews>
  <sheetFormatPr defaultColWidth="8.7265625" defaultRowHeight="15.5" x14ac:dyDescent="0.35"/>
  <cols>
    <col min="1" max="1" width="41.7265625" style="14" customWidth="1"/>
    <col min="2" max="2" width="9.26953125" style="14" bestFit="1" customWidth="1"/>
    <col min="3" max="5" width="24.54296875" style="212" customWidth="1"/>
    <col min="6" max="7" width="24.54296875" style="220" customWidth="1"/>
    <col min="8" max="8" width="31.81640625" style="14" customWidth="1"/>
    <col min="9" max="9" width="8.7265625" style="14"/>
    <col min="10" max="10" width="61.54296875" style="14" customWidth="1"/>
    <col min="11" max="16384" width="8.7265625" style="14"/>
  </cols>
  <sheetData>
    <row r="1" spans="1:10" x14ac:dyDescent="0.35">
      <c r="A1" s="14" t="s">
        <v>583</v>
      </c>
      <c r="F1" s="212"/>
      <c r="G1" s="212"/>
    </row>
    <row r="2" spans="1:10" ht="31" x14ac:dyDescent="0.35">
      <c r="A2" s="30"/>
      <c r="B2" s="30"/>
      <c r="C2" s="24" t="s">
        <v>139</v>
      </c>
      <c r="D2" s="24" t="s">
        <v>2</v>
      </c>
      <c r="E2" s="24" t="s">
        <v>3</v>
      </c>
      <c r="F2" s="96" t="s">
        <v>4</v>
      </c>
      <c r="G2" s="96" t="s">
        <v>156</v>
      </c>
    </row>
    <row r="3" spans="1:10" x14ac:dyDescent="0.35">
      <c r="A3" s="30"/>
      <c r="B3" s="30"/>
      <c r="C3" s="24" t="s">
        <v>6</v>
      </c>
      <c r="D3" s="24" t="s">
        <v>6</v>
      </c>
      <c r="E3" s="24" t="s">
        <v>7</v>
      </c>
      <c r="F3" s="96" t="s">
        <v>8</v>
      </c>
      <c r="G3" s="96" t="s">
        <v>6</v>
      </c>
    </row>
    <row r="4" spans="1:10" x14ac:dyDescent="0.35">
      <c r="A4" s="308" t="s">
        <v>9</v>
      </c>
      <c r="B4" s="309"/>
      <c r="C4" s="309"/>
      <c r="D4" s="309"/>
      <c r="E4" s="309"/>
      <c r="F4" s="309"/>
      <c r="G4" s="310"/>
    </row>
    <row r="5" spans="1:10" x14ac:dyDescent="0.35">
      <c r="A5" s="306" t="s">
        <v>140</v>
      </c>
      <c r="B5" s="210" t="s">
        <v>157</v>
      </c>
      <c r="C5" s="213" t="s">
        <v>158</v>
      </c>
      <c r="D5" s="213" t="s">
        <v>159</v>
      </c>
      <c r="E5" s="213" t="s">
        <v>32</v>
      </c>
      <c r="F5" s="213">
        <v>84</v>
      </c>
      <c r="G5" s="213" t="s">
        <v>160</v>
      </c>
    </row>
    <row r="6" spans="1:10" x14ac:dyDescent="0.35">
      <c r="A6" s="307"/>
      <c r="B6" s="211" t="s">
        <v>161</v>
      </c>
      <c r="C6" s="214" t="s">
        <v>162</v>
      </c>
      <c r="D6" s="214" t="s">
        <v>46</v>
      </c>
      <c r="E6" s="214" t="s">
        <v>32</v>
      </c>
      <c r="F6" s="214">
        <v>150</v>
      </c>
      <c r="G6" s="214" t="s">
        <v>158</v>
      </c>
    </row>
    <row r="7" spans="1:10" s="34" customFormat="1" x14ac:dyDescent="0.35">
      <c r="A7" s="311" t="s">
        <v>14</v>
      </c>
      <c r="B7" s="312"/>
      <c r="C7" s="312"/>
      <c r="D7" s="312"/>
      <c r="E7" s="312"/>
      <c r="F7" s="312"/>
      <c r="G7" s="313"/>
    </row>
    <row r="8" spans="1:10" s="34" customFormat="1" x14ac:dyDescent="0.35">
      <c r="A8" s="304" t="s">
        <v>141</v>
      </c>
      <c r="B8" s="210" t="s">
        <v>157</v>
      </c>
      <c r="C8" s="213" t="s">
        <v>163</v>
      </c>
      <c r="D8" s="215" t="s">
        <v>159</v>
      </c>
      <c r="E8" s="213" t="s">
        <v>32</v>
      </c>
      <c r="F8" s="213">
        <v>33</v>
      </c>
      <c r="G8" s="213" t="s">
        <v>164</v>
      </c>
    </row>
    <row r="9" spans="1:10" s="34" customFormat="1" x14ac:dyDescent="0.35">
      <c r="A9" s="305"/>
      <c r="B9" s="211" t="s">
        <v>161</v>
      </c>
      <c r="C9" s="214" t="s">
        <v>165</v>
      </c>
      <c r="D9" s="214" t="s">
        <v>46</v>
      </c>
      <c r="E9" s="214" t="s">
        <v>32</v>
      </c>
      <c r="F9" s="214">
        <v>31</v>
      </c>
      <c r="G9" s="214" t="s">
        <v>166</v>
      </c>
    </row>
    <row r="10" spans="1:10" s="34" customFormat="1" x14ac:dyDescent="0.35">
      <c r="A10" s="304" t="s">
        <v>142</v>
      </c>
      <c r="B10" s="210" t="s">
        <v>157</v>
      </c>
      <c r="C10" s="215" t="s">
        <v>163</v>
      </c>
      <c r="D10" s="215">
        <v>0</v>
      </c>
      <c r="E10" s="213" t="s">
        <v>32</v>
      </c>
      <c r="F10" s="213">
        <v>35</v>
      </c>
      <c r="G10" s="215" t="s">
        <v>166</v>
      </c>
      <c r="H10" s="102"/>
    </row>
    <row r="11" spans="1:10" s="34" customFormat="1" x14ac:dyDescent="0.35">
      <c r="A11" s="305"/>
      <c r="B11" s="211" t="s">
        <v>161</v>
      </c>
      <c r="C11" s="216" t="s">
        <v>166</v>
      </c>
      <c r="D11" s="214" t="s">
        <v>46</v>
      </c>
      <c r="E11" s="214" t="s">
        <v>32</v>
      </c>
      <c r="F11" s="214">
        <v>33</v>
      </c>
      <c r="G11" s="216" t="s">
        <v>166</v>
      </c>
      <c r="H11" s="102"/>
    </row>
    <row r="12" spans="1:10" s="34" customFormat="1" ht="46.5" x14ac:dyDescent="0.35">
      <c r="A12" s="304" t="s">
        <v>143</v>
      </c>
      <c r="B12" s="210" t="s">
        <v>157</v>
      </c>
      <c r="C12" s="217" t="s">
        <v>167</v>
      </c>
      <c r="D12" s="215" t="s">
        <v>159</v>
      </c>
      <c r="E12" s="213" t="s">
        <v>32</v>
      </c>
      <c r="F12" s="213">
        <v>43</v>
      </c>
      <c r="G12" s="215" t="s">
        <v>165</v>
      </c>
      <c r="J12" s="186"/>
    </row>
    <row r="13" spans="1:10" s="34" customFormat="1" ht="46.5" x14ac:dyDescent="0.35">
      <c r="A13" s="305"/>
      <c r="B13" s="211" t="s">
        <v>161</v>
      </c>
      <c r="C13" s="216" t="s">
        <v>168</v>
      </c>
      <c r="D13" s="214" t="s">
        <v>46</v>
      </c>
      <c r="E13" s="214" t="s">
        <v>32</v>
      </c>
      <c r="F13" s="214">
        <v>33</v>
      </c>
      <c r="G13" s="216" t="s">
        <v>169</v>
      </c>
      <c r="J13" s="186"/>
    </row>
    <row r="14" spans="1:10" s="34" customFormat="1" x14ac:dyDescent="0.35">
      <c r="A14" s="304" t="s">
        <v>144</v>
      </c>
      <c r="B14" s="210" t="s">
        <v>157</v>
      </c>
      <c r="C14" s="215" t="s">
        <v>163</v>
      </c>
      <c r="D14" s="213" t="s">
        <v>32</v>
      </c>
      <c r="E14" s="213" t="s">
        <v>32</v>
      </c>
      <c r="F14" s="213">
        <v>29</v>
      </c>
      <c r="G14" s="215" t="s">
        <v>163</v>
      </c>
      <c r="J14" s="186"/>
    </row>
    <row r="15" spans="1:10" s="34" customFormat="1" x14ac:dyDescent="0.35">
      <c r="A15" s="305"/>
      <c r="B15" s="211" t="s">
        <v>161</v>
      </c>
      <c r="C15" s="218" t="s">
        <v>32</v>
      </c>
      <c r="D15" s="214" t="s">
        <v>32</v>
      </c>
      <c r="E15" s="214" t="s">
        <v>32</v>
      </c>
      <c r="F15" s="214">
        <v>0</v>
      </c>
      <c r="G15" s="218" t="s">
        <v>32</v>
      </c>
      <c r="J15" s="186"/>
    </row>
    <row r="16" spans="1:10" s="34" customFormat="1" x14ac:dyDescent="0.35">
      <c r="A16" s="304" t="s">
        <v>145</v>
      </c>
      <c r="B16" s="210" t="s">
        <v>157</v>
      </c>
      <c r="C16" s="217" t="s">
        <v>164</v>
      </c>
      <c r="D16" s="215" t="s">
        <v>32</v>
      </c>
      <c r="E16" s="213" t="s">
        <v>32</v>
      </c>
      <c r="F16" s="213">
        <v>17</v>
      </c>
      <c r="G16" s="215" t="s">
        <v>164</v>
      </c>
      <c r="I16" s="14"/>
      <c r="J16" s="219"/>
    </row>
    <row r="17" spans="1:10" s="34" customFormat="1" x14ac:dyDescent="0.35">
      <c r="A17" s="305"/>
      <c r="B17" s="211" t="s">
        <v>161</v>
      </c>
      <c r="C17" s="216" t="s">
        <v>163</v>
      </c>
      <c r="D17" s="214" t="s">
        <v>46</v>
      </c>
      <c r="E17" s="214" t="s">
        <v>32</v>
      </c>
      <c r="F17" s="214">
        <v>36</v>
      </c>
      <c r="G17" s="216" t="s">
        <v>163</v>
      </c>
      <c r="I17" s="14"/>
      <c r="J17" s="186"/>
    </row>
    <row r="18" spans="1:10" x14ac:dyDescent="0.35">
      <c r="A18" s="304" t="s">
        <v>146</v>
      </c>
      <c r="B18" s="210" t="s">
        <v>157</v>
      </c>
      <c r="C18" s="217" t="s">
        <v>170</v>
      </c>
      <c r="D18" s="215" t="s">
        <v>46</v>
      </c>
      <c r="E18" s="213" t="s">
        <v>32</v>
      </c>
      <c r="F18" s="213">
        <v>46</v>
      </c>
      <c r="G18" s="215" t="s">
        <v>170</v>
      </c>
      <c r="H18" s="34"/>
    </row>
    <row r="19" spans="1:10" x14ac:dyDescent="0.35">
      <c r="A19" s="305"/>
      <c r="B19" s="211" t="s">
        <v>161</v>
      </c>
      <c r="C19" s="216" t="s">
        <v>171</v>
      </c>
      <c r="D19" s="214" t="s">
        <v>46</v>
      </c>
      <c r="E19" s="214" t="s">
        <v>32</v>
      </c>
      <c r="F19" s="214">
        <v>44</v>
      </c>
      <c r="G19" s="216" t="s">
        <v>170</v>
      </c>
      <c r="H19" s="34"/>
    </row>
    <row r="20" spans="1:10" s="34" customFormat="1" ht="31" x14ac:dyDescent="0.35">
      <c r="A20" s="314" t="s">
        <v>147</v>
      </c>
      <c r="B20" s="210" t="s">
        <v>157</v>
      </c>
      <c r="C20" s="217" t="s">
        <v>172</v>
      </c>
      <c r="D20" s="215" t="s">
        <v>32</v>
      </c>
      <c r="E20" s="213" t="s">
        <v>32</v>
      </c>
      <c r="F20" s="213" t="s">
        <v>32</v>
      </c>
      <c r="G20" s="215" t="s">
        <v>172</v>
      </c>
    </row>
    <row r="21" spans="1:10" s="34" customFormat="1" ht="46.5" x14ac:dyDescent="0.35">
      <c r="A21" s="315"/>
      <c r="B21" s="211" t="s">
        <v>161</v>
      </c>
      <c r="C21" s="216" t="s">
        <v>173</v>
      </c>
      <c r="D21" s="214" t="s">
        <v>46</v>
      </c>
      <c r="E21" s="214" t="s">
        <v>32</v>
      </c>
      <c r="F21" s="214" t="s">
        <v>32</v>
      </c>
      <c r="G21" s="216" t="s">
        <v>174</v>
      </c>
    </row>
    <row r="22" spans="1:10" s="34" customFormat="1" ht="31" x14ac:dyDescent="0.35">
      <c r="A22" s="314" t="s">
        <v>148</v>
      </c>
      <c r="B22" s="210" t="s">
        <v>157</v>
      </c>
      <c r="C22" s="217" t="s">
        <v>172</v>
      </c>
      <c r="D22" s="213" t="s">
        <v>32</v>
      </c>
      <c r="E22" s="213" t="s">
        <v>32</v>
      </c>
      <c r="F22" s="213" t="s">
        <v>32</v>
      </c>
      <c r="G22" s="215" t="s">
        <v>172</v>
      </c>
      <c r="H22" s="14"/>
      <c r="I22" s="14"/>
      <c r="J22" s="14"/>
    </row>
    <row r="23" spans="1:10" s="34" customFormat="1" ht="46.5" x14ac:dyDescent="0.35">
      <c r="A23" s="315"/>
      <c r="B23" s="211" t="s">
        <v>161</v>
      </c>
      <c r="C23" s="216" t="s">
        <v>175</v>
      </c>
      <c r="D23" s="214" t="s">
        <v>32</v>
      </c>
      <c r="E23" s="214" t="s">
        <v>32</v>
      </c>
      <c r="F23" s="214" t="s">
        <v>32</v>
      </c>
      <c r="G23" s="216" t="s">
        <v>169</v>
      </c>
      <c r="H23" s="14"/>
      <c r="I23" s="14"/>
      <c r="J23" s="14"/>
    </row>
    <row r="24" spans="1:10" s="34" customFormat="1" x14ac:dyDescent="0.35">
      <c r="A24" s="311" t="s">
        <v>35</v>
      </c>
      <c r="B24" s="312"/>
      <c r="C24" s="312"/>
      <c r="D24" s="312"/>
      <c r="E24" s="312"/>
      <c r="F24" s="312"/>
      <c r="G24" s="313"/>
    </row>
    <row r="25" spans="1:10" x14ac:dyDescent="0.35">
      <c r="A25" s="304" t="s">
        <v>149</v>
      </c>
      <c r="B25" s="210" t="s">
        <v>157</v>
      </c>
      <c r="C25" s="217" t="s">
        <v>176</v>
      </c>
      <c r="D25" s="213" t="s">
        <v>32</v>
      </c>
      <c r="E25" s="213" t="s">
        <v>32</v>
      </c>
      <c r="F25" s="213" t="s">
        <v>32</v>
      </c>
      <c r="G25" s="217" t="s">
        <v>176</v>
      </c>
    </row>
    <row r="26" spans="1:10" x14ac:dyDescent="0.35">
      <c r="A26" s="305"/>
      <c r="B26" s="211" t="s">
        <v>161</v>
      </c>
      <c r="C26" s="216" t="s">
        <v>176</v>
      </c>
      <c r="D26" s="214" t="s">
        <v>32</v>
      </c>
      <c r="E26" s="214" t="s">
        <v>32</v>
      </c>
      <c r="F26" s="214" t="s">
        <v>32</v>
      </c>
      <c r="G26" s="216" t="s">
        <v>176</v>
      </c>
    </row>
    <row r="27" spans="1:10" x14ac:dyDescent="0.35">
      <c r="A27" s="302" t="s">
        <v>150</v>
      </c>
      <c r="B27" s="210" t="s">
        <v>157</v>
      </c>
      <c r="C27" s="217" t="s">
        <v>177</v>
      </c>
      <c r="D27" s="213" t="s">
        <v>32</v>
      </c>
      <c r="E27" s="213" t="s">
        <v>32</v>
      </c>
      <c r="F27" s="213" t="s">
        <v>32</v>
      </c>
      <c r="G27" s="215" t="s">
        <v>177</v>
      </c>
    </row>
    <row r="28" spans="1:10" ht="46.5" x14ac:dyDescent="0.35">
      <c r="A28" s="303"/>
      <c r="B28" s="211" t="s">
        <v>161</v>
      </c>
      <c r="C28" s="216" t="s">
        <v>178</v>
      </c>
      <c r="D28" s="214" t="s">
        <v>32</v>
      </c>
      <c r="E28" s="214" t="s">
        <v>32</v>
      </c>
      <c r="F28" s="214" t="s">
        <v>32</v>
      </c>
      <c r="G28" s="216" t="s">
        <v>159</v>
      </c>
    </row>
    <row r="29" spans="1:10" x14ac:dyDescent="0.35">
      <c r="A29" s="302" t="s">
        <v>151</v>
      </c>
      <c r="B29" s="210" t="s">
        <v>157</v>
      </c>
      <c r="C29" s="217" t="s">
        <v>177</v>
      </c>
      <c r="D29" s="213" t="s">
        <v>32</v>
      </c>
      <c r="E29" s="213" t="s">
        <v>32</v>
      </c>
      <c r="F29" s="213" t="s">
        <v>32</v>
      </c>
      <c r="G29" s="215" t="s">
        <v>177</v>
      </c>
    </row>
    <row r="30" spans="1:10" ht="46.5" x14ac:dyDescent="0.35">
      <c r="A30" s="303"/>
      <c r="B30" s="211" t="s">
        <v>161</v>
      </c>
      <c r="C30" s="216" t="s">
        <v>178</v>
      </c>
      <c r="D30" s="214" t="s">
        <v>32</v>
      </c>
      <c r="E30" s="214" t="s">
        <v>32</v>
      </c>
      <c r="F30" s="214" t="s">
        <v>32</v>
      </c>
      <c r="G30" s="216" t="s">
        <v>159</v>
      </c>
    </row>
    <row r="31" spans="1:10" x14ac:dyDescent="0.35">
      <c r="A31" s="302" t="s">
        <v>152</v>
      </c>
      <c r="B31" s="210" t="s">
        <v>157</v>
      </c>
      <c r="C31" s="217" t="s">
        <v>177</v>
      </c>
      <c r="D31" s="213" t="s">
        <v>32</v>
      </c>
      <c r="E31" s="213" t="s">
        <v>32</v>
      </c>
      <c r="F31" s="213" t="s">
        <v>32</v>
      </c>
      <c r="G31" s="215" t="s">
        <v>177</v>
      </c>
    </row>
    <row r="32" spans="1:10" ht="46.5" x14ac:dyDescent="0.35">
      <c r="A32" s="303"/>
      <c r="B32" s="211" t="s">
        <v>161</v>
      </c>
      <c r="C32" s="216" t="s">
        <v>178</v>
      </c>
      <c r="D32" s="214" t="s">
        <v>32</v>
      </c>
      <c r="E32" s="214" t="s">
        <v>32</v>
      </c>
      <c r="F32" s="214" t="s">
        <v>32</v>
      </c>
      <c r="G32" s="216" t="s">
        <v>159</v>
      </c>
    </row>
    <row r="33" spans="1:7" ht="31" x14ac:dyDescent="0.35">
      <c r="A33" s="304" t="s">
        <v>153</v>
      </c>
      <c r="B33" s="210" t="s">
        <v>157</v>
      </c>
      <c r="C33" s="217" t="s">
        <v>172</v>
      </c>
      <c r="D33" s="213" t="s">
        <v>32</v>
      </c>
      <c r="E33" s="213" t="s">
        <v>32</v>
      </c>
      <c r="F33" s="213" t="s">
        <v>32</v>
      </c>
      <c r="G33" s="215" t="s">
        <v>172</v>
      </c>
    </row>
    <row r="34" spans="1:7" ht="46.5" x14ac:dyDescent="0.35">
      <c r="A34" s="305"/>
      <c r="B34" s="211" t="s">
        <v>161</v>
      </c>
      <c r="C34" s="216" t="s">
        <v>179</v>
      </c>
      <c r="D34" s="214" t="s">
        <v>32</v>
      </c>
      <c r="E34" s="214" t="s">
        <v>32</v>
      </c>
      <c r="F34" s="214" t="s">
        <v>32</v>
      </c>
      <c r="G34" s="216" t="s">
        <v>46</v>
      </c>
    </row>
    <row r="35" spans="1:7" ht="31" x14ac:dyDescent="0.35">
      <c r="A35" s="304" t="s">
        <v>154</v>
      </c>
      <c r="B35" s="210" t="s">
        <v>157</v>
      </c>
      <c r="C35" s="217" t="s">
        <v>172</v>
      </c>
      <c r="D35" s="213" t="s">
        <v>32</v>
      </c>
      <c r="E35" s="213" t="s">
        <v>32</v>
      </c>
      <c r="F35" s="213" t="s">
        <v>32</v>
      </c>
      <c r="G35" s="215" t="s">
        <v>172</v>
      </c>
    </row>
    <row r="36" spans="1:7" ht="46.5" x14ac:dyDescent="0.35">
      <c r="A36" s="305"/>
      <c r="B36" s="211" t="s">
        <v>161</v>
      </c>
      <c r="C36" s="216" t="s">
        <v>178</v>
      </c>
      <c r="D36" s="214" t="s">
        <v>32</v>
      </c>
      <c r="E36" s="214" t="s">
        <v>32</v>
      </c>
      <c r="F36" s="214" t="s">
        <v>32</v>
      </c>
      <c r="G36" s="216" t="s">
        <v>159</v>
      </c>
    </row>
    <row r="37" spans="1:7" ht="31" x14ac:dyDescent="0.35">
      <c r="A37" s="304" t="s">
        <v>155</v>
      </c>
      <c r="B37" s="210" t="s">
        <v>157</v>
      </c>
      <c r="C37" s="217" t="s">
        <v>172</v>
      </c>
      <c r="D37" s="213" t="s">
        <v>32</v>
      </c>
      <c r="E37" s="213" t="s">
        <v>32</v>
      </c>
      <c r="F37" s="213" t="s">
        <v>32</v>
      </c>
      <c r="G37" s="217" t="s">
        <v>172</v>
      </c>
    </row>
    <row r="38" spans="1:7" ht="46.5" x14ac:dyDescent="0.35">
      <c r="A38" s="305"/>
      <c r="B38" s="211" t="s">
        <v>161</v>
      </c>
      <c r="C38" s="216" t="s">
        <v>178</v>
      </c>
      <c r="D38" s="214" t="s">
        <v>32</v>
      </c>
      <c r="E38" s="214" t="s">
        <v>32</v>
      </c>
      <c r="F38" s="214" t="s">
        <v>32</v>
      </c>
      <c r="G38" s="216" t="s">
        <v>159</v>
      </c>
    </row>
    <row r="39" spans="1:7" x14ac:dyDescent="0.35">
      <c r="F39" s="212"/>
      <c r="G39" s="212"/>
    </row>
    <row r="40" spans="1:7" x14ac:dyDescent="0.35">
      <c r="F40" s="212"/>
      <c r="G40" s="212"/>
    </row>
    <row r="41" spans="1:7" x14ac:dyDescent="0.35">
      <c r="F41" s="212"/>
      <c r="G41" s="212"/>
    </row>
    <row r="42" spans="1:7" x14ac:dyDescent="0.35">
      <c r="A42"/>
      <c r="B42"/>
      <c r="C42" s="108"/>
      <c r="F42" s="212"/>
      <c r="G42" s="212"/>
    </row>
    <row r="43" spans="1:7" x14ac:dyDescent="0.35">
      <c r="A43"/>
      <c r="B43"/>
      <c r="C43" s="108"/>
      <c r="F43" s="212"/>
      <c r="G43" s="212"/>
    </row>
    <row r="44" spans="1:7" x14ac:dyDescent="0.35">
      <c r="A44"/>
      <c r="B44"/>
      <c r="C44" s="108"/>
      <c r="F44" s="212"/>
      <c r="G44" s="212"/>
    </row>
    <row r="45" spans="1:7" x14ac:dyDescent="0.35">
      <c r="A45"/>
      <c r="B45"/>
      <c r="C45" s="108"/>
      <c r="F45" s="212"/>
      <c r="G45" s="212"/>
    </row>
    <row r="46" spans="1:7" x14ac:dyDescent="0.35">
      <c r="A46"/>
      <c r="B46"/>
      <c r="C46" s="108"/>
      <c r="F46" s="212"/>
      <c r="G46" s="212"/>
    </row>
    <row r="47" spans="1:7" x14ac:dyDescent="0.35">
      <c r="A47"/>
      <c r="B47"/>
      <c r="C47" s="108"/>
      <c r="F47" s="212"/>
      <c r="G47" s="212"/>
    </row>
    <row r="48" spans="1:7" x14ac:dyDescent="0.35">
      <c r="A48"/>
      <c r="B48"/>
      <c r="C48" s="108"/>
      <c r="F48" s="212"/>
      <c r="G48" s="212"/>
    </row>
    <row r="49" spans="6:7" x14ac:dyDescent="0.35">
      <c r="F49" s="212"/>
      <c r="G49" s="212"/>
    </row>
    <row r="50" spans="6:7" x14ac:dyDescent="0.35">
      <c r="F50" s="212"/>
      <c r="G50" s="212"/>
    </row>
    <row r="51" spans="6:7" x14ac:dyDescent="0.35">
      <c r="F51" s="212"/>
      <c r="G51" s="212"/>
    </row>
    <row r="52" spans="6:7" x14ac:dyDescent="0.35">
      <c r="F52" s="212"/>
      <c r="G52" s="212"/>
    </row>
    <row r="53" spans="6:7" x14ac:dyDescent="0.35">
      <c r="F53" s="212"/>
      <c r="G53" s="212"/>
    </row>
    <row r="54" spans="6:7" x14ac:dyDescent="0.35">
      <c r="F54" s="212"/>
      <c r="G54" s="212"/>
    </row>
    <row r="55" spans="6:7" x14ac:dyDescent="0.35">
      <c r="F55" s="212"/>
      <c r="G55" s="212"/>
    </row>
    <row r="56" spans="6:7" x14ac:dyDescent="0.35">
      <c r="F56" s="212"/>
      <c r="G56" s="212"/>
    </row>
    <row r="57" spans="6:7" x14ac:dyDescent="0.35">
      <c r="F57" s="212"/>
      <c r="G57" s="212"/>
    </row>
    <row r="58" spans="6:7" x14ac:dyDescent="0.35">
      <c r="F58" s="212"/>
      <c r="G58" s="212"/>
    </row>
    <row r="59" spans="6:7" x14ac:dyDescent="0.35">
      <c r="F59" s="212"/>
      <c r="G59" s="212"/>
    </row>
    <row r="60" spans="6:7" x14ac:dyDescent="0.35">
      <c r="F60" s="212"/>
      <c r="G60" s="212"/>
    </row>
    <row r="61" spans="6:7" x14ac:dyDescent="0.35">
      <c r="F61" s="212"/>
      <c r="G61" s="212"/>
    </row>
    <row r="62" spans="6:7" x14ac:dyDescent="0.35">
      <c r="F62" s="212"/>
      <c r="G62" s="212"/>
    </row>
    <row r="63" spans="6:7" x14ac:dyDescent="0.35">
      <c r="F63" s="212"/>
      <c r="G63" s="212"/>
    </row>
    <row r="64" spans="6:7" x14ac:dyDescent="0.35">
      <c r="F64" s="212"/>
      <c r="G64" s="212"/>
    </row>
    <row r="65" spans="6:7" x14ac:dyDescent="0.35">
      <c r="F65" s="212"/>
      <c r="G65" s="212"/>
    </row>
    <row r="66" spans="6:7" x14ac:dyDescent="0.35">
      <c r="F66" s="212"/>
      <c r="G66" s="212"/>
    </row>
    <row r="67" spans="6:7" x14ac:dyDescent="0.35">
      <c r="F67" s="212"/>
      <c r="G67" s="212"/>
    </row>
    <row r="68" spans="6:7" x14ac:dyDescent="0.35">
      <c r="F68" s="212"/>
      <c r="G68" s="212"/>
    </row>
    <row r="69" spans="6:7" x14ac:dyDescent="0.35">
      <c r="F69" s="212"/>
      <c r="G69" s="212"/>
    </row>
    <row r="70" spans="6:7" x14ac:dyDescent="0.35">
      <c r="F70" s="212"/>
      <c r="G70" s="212"/>
    </row>
    <row r="71" spans="6:7" x14ac:dyDescent="0.35">
      <c r="F71" s="212"/>
      <c r="G71" s="212"/>
    </row>
    <row r="72" spans="6:7" x14ac:dyDescent="0.35">
      <c r="F72" s="212"/>
      <c r="G72" s="212"/>
    </row>
    <row r="73" spans="6:7" x14ac:dyDescent="0.35">
      <c r="F73" s="212"/>
      <c r="G73" s="212"/>
    </row>
    <row r="74" spans="6:7" x14ac:dyDescent="0.35">
      <c r="F74" s="212"/>
      <c r="G74" s="212"/>
    </row>
    <row r="75" spans="6:7" x14ac:dyDescent="0.35">
      <c r="F75" s="212"/>
      <c r="G75" s="212"/>
    </row>
    <row r="76" spans="6:7" x14ac:dyDescent="0.35">
      <c r="F76" s="212"/>
      <c r="G76" s="212"/>
    </row>
    <row r="77" spans="6:7" x14ac:dyDescent="0.35">
      <c r="F77" s="212"/>
      <c r="G77" s="212"/>
    </row>
    <row r="78" spans="6:7" x14ac:dyDescent="0.35">
      <c r="F78" s="212"/>
      <c r="G78" s="212"/>
    </row>
    <row r="79" spans="6:7" x14ac:dyDescent="0.35">
      <c r="F79" s="212"/>
      <c r="G79" s="212"/>
    </row>
    <row r="80" spans="6:7" x14ac:dyDescent="0.35">
      <c r="F80" s="212"/>
      <c r="G80" s="212"/>
    </row>
    <row r="81" spans="6:7" x14ac:dyDescent="0.35">
      <c r="F81" s="212"/>
      <c r="G81" s="212"/>
    </row>
    <row r="82" spans="6:7" x14ac:dyDescent="0.35">
      <c r="F82" s="212"/>
      <c r="G82" s="212"/>
    </row>
    <row r="83" spans="6:7" x14ac:dyDescent="0.35">
      <c r="F83" s="212"/>
      <c r="G83" s="212"/>
    </row>
    <row r="84" spans="6:7" x14ac:dyDescent="0.35">
      <c r="F84" s="212"/>
      <c r="G84" s="212"/>
    </row>
    <row r="85" spans="6:7" x14ac:dyDescent="0.35">
      <c r="F85" s="212"/>
      <c r="G85" s="212"/>
    </row>
    <row r="86" spans="6:7" x14ac:dyDescent="0.35">
      <c r="F86" s="212"/>
      <c r="G86" s="212"/>
    </row>
    <row r="87" spans="6:7" x14ac:dyDescent="0.35">
      <c r="F87" s="212"/>
      <c r="G87" s="212"/>
    </row>
    <row r="88" spans="6:7" x14ac:dyDescent="0.35">
      <c r="F88" s="212"/>
      <c r="G88" s="212"/>
    </row>
    <row r="89" spans="6:7" x14ac:dyDescent="0.35">
      <c r="F89" s="212"/>
      <c r="G89" s="212"/>
    </row>
    <row r="90" spans="6:7" x14ac:dyDescent="0.35">
      <c r="F90" s="212"/>
      <c r="G90" s="212"/>
    </row>
    <row r="91" spans="6:7" x14ac:dyDescent="0.35">
      <c r="F91" s="212"/>
      <c r="G91" s="212"/>
    </row>
    <row r="92" spans="6:7" x14ac:dyDescent="0.35">
      <c r="F92" s="212"/>
      <c r="G92" s="212"/>
    </row>
    <row r="93" spans="6:7" x14ac:dyDescent="0.35">
      <c r="F93" s="212"/>
      <c r="G93" s="212"/>
    </row>
    <row r="94" spans="6:7" x14ac:dyDescent="0.35">
      <c r="F94" s="212"/>
      <c r="G94" s="212"/>
    </row>
    <row r="95" spans="6:7" x14ac:dyDescent="0.35">
      <c r="F95" s="212"/>
      <c r="G95" s="212"/>
    </row>
    <row r="96" spans="6:7" x14ac:dyDescent="0.35">
      <c r="F96" s="212"/>
      <c r="G96" s="212"/>
    </row>
    <row r="97" spans="6:7" x14ac:dyDescent="0.35">
      <c r="F97" s="212"/>
      <c r="G97" s="212"/>
    </row>
    <row r="98" spans="6:7" x14ac:dyDescent="0.35">
      <c r="F98" s="212"/>
      <c r="G98" s="212"/>
    </row>
    <row r="99" spans="6:7" x14ac:dyDescent="0.35">
      <c r="F99" s="212"/>
      <c r="G99" s="212"/>
    </row>
    <row r="100" spans="6:7" x14ac:dyDescent="0.35">
      <c r="F100" s="212"/>
      <c r="G100" s="212"/>
    </row>
    <row r="101" spans="6:7" x14ac:dyDescent="0.35">
      <c r="F101" s="212"/>
      <c r="G101" s="212"/>
    </row>
    <row r="102" spans="6:7" x14ac:dyDescent="0.35">
      <c r="F102" s="212"/>
      <c r="G102" s="212"/>
    </row>
    <row r="103" spans="6:7" x14ac:dyDescent="0.35">
      <c r="F103" s="212"/>
      <c r="G103" s="212"/>
    </row>
    <row r="104" spans="6:7" x14ac:dyDescent="0.35">
      <c r="F104" s="212"/>
      <c r="G104" s="212"/>
    </row>
    <row r="105" spans="6:7" x14ac:dyDescent="0.35">
      <c r="F105" s="212"/>
      <c r="G105" s="212"/>
    </row>
    <row r="106" spans="6:7" x14ac:dyDescent="0.35">
      <c r="F106" s="212"/>
      <c r="G106" s="212"/>
    </row>
    <row r="107" spans="6:7" x14ac:dyDescent="0.35">
      <c r="F107" s="212"/>
      <c r="G107" s="212"/>
    </row>
    <row r="108" spans="6:7" x14ac:dyDescent="0.35">
      <c r="F108" s="212"/>
      <c r="G108" s="212"/>
    </row>
    <row r="109" spans="6:7" x14ac:dyDescent="0.35">
      <c r="F109" s="212"/>
      <c r="G109" s="212"/>
    </row>
    <row r="110" spans="6:7" x14ac:dyDescent="0.35">
      <c r="F110" s="212"/>
      <c r="G110" s="212"/>
    </row>
    <row r="111" spans="6:7" x14ac:dyDescent="0.35">
      <c r="F111" s="212"/>
      <c r="G111" s="212"/>
    </row>
    <row r="112" spans="6:7" x14ac:dyDescent="0.35">
      <c r="F112" s="212"/>
      <c r="G112" s="212"/>
    </row>
    <row r="113" spans="6:7" x14ac:dyDescent="0.35">
      <c r="F113" s="212"/>
      <c r="G113" s="212"/>
    </row>
    <row r="114" spans="6:7" x14ac:dyDescent="0.35">
      <c r="F114" s="212"/>
      <c r="G114" s="212"/>
    </row>
    <row r="115" spans="6:7" x14ac:dyDescent="0.35">
      <c r="F115" s="212"/>
      <c r="G115" s="212"/>
    </row>
    <row r="116" spans="6:7" x14ac:dyDescent="0.35">
      <c r="F116" s="212"/>
      <c r="G116" s="212"/>
    </row>
    <row r="117" spans="6:7" x14ac:dyDescent="0.35">
      <c r="F117" s="212"/>
      <c r="G117" s="212"/>
    </row>
    <row r="118" spans="6:7" x14ac:dyDescent="0.35">
      <c r="F118" s="212"/>
      <c r="G118" s="212"/>
    </row>
    <row r="119" spans="6:7" x14ac:dyDescent="0.35">
      <c r="F119" s="212"/>
      <c r="G119" s="212"/>
    </row>
    <row r="120" spans="6:7" x14ac:dyDescent="0.35">
      <c r="F120" s="212"/>
      <c r="G120" s="212"/>
    </row>
    <row r="121" spans="6:7" x14ac:dyDescent="0.35">
      <c r="F121" s="212"/>
      <c r="G121" s="212"/>
    </row>
    <row r="122" spans="6:7" x14ac:dyDescent="0.35">
      <c r="F122" s="212"/>
      <c r="G122" s="212"/>
    </row>
    <row r="123" spans="6:7" x14ac:dyDescent="0.35">
      <c r="F123" s="212"/>
      <c r="G123" s="212"/>
    </row>
    <row r="124" spans="6:7" x14ac:dyDescent="0.35">
      <c r="F124" s="212"/>
      <c r="G124" s="212"/>
    </row>
    <row r="125" spans="6:7" x14ac:dyDescent="0.35">
      <c r="F125" s="212"/>
      <c r="G125" s="212"/>
    </row>
    <row r="126" spans="6:7" x14ac:dyDescent="0.35">
      <c r="F126" s="212"/>
      <c r="G126" s="212"/>
    </row>
    <row r="127" spans="6:7" x14ac:dyDescent="0.35">
      <c r="F127" s="212"/>
      <c r="G127" s="212"/>
    </row>
    <row r="128" spans="6:7" x14ac:dyDescent="0.35">
      <c r="F128" s="212"/>
      <c r="G128" s="212"/>
    </row>
    <row r="129" spans="6:7" x14ac:dyDescent="0.35">
      <c r="F129" s="212"/>
      <c r="G129" s="212"/>
    </row>
    <row r="130" spans="6:7" x14ac:dyDescent="0.35">
      <c r="F130" s="212"/>
      <c r="G130" s="212"/>
    </row>
    <row r="131" spans="6:7" x14ac:dyDescent="0.35">
      <c r="F131" s="212"/>
      <c r="G131" s="212"/>
    </row>
    <row r="132" spans="6:7" x14ac:dyDescent="0.35">
      <c r="F132" s="212"/>
      <c r="G132" s="212"/>
    </row>
    <row r="133" spans="6:7" x14ac:dyDescent="0.35">
      <c r="F133" s="212"/>
      <c r="G133" s="212"/>
    </row>
    <row r="134" spans="6:7" x14ac:dyDescent="0.35">
      <c r="F134" s="212"/>
      <c r="G134" s="212"/>
    </row>
    <row r="135" spans="6:7" x14ac:dyDescent="0.35">
      <c r="F135" s="212"/>
      <c r="G135" s="212"/>
    </row>
    <row r="136" spans="6:7" x14ac:dyDescent="0.35">
      <c r="F136" s="212"/>
      <c r="G136" s="212"/>
    </row>
    <row r="137" spans="6:7" x14ac:dyDescent="0.35">
      <c r="F137" s="212"/>
      <c r="G137" s="212"/>
    </row>
    <row r="138" spans="6:7" x14ac:dyDescent="0.35">
      <c r="F138" s="212"/>
      <c r="G138" s="212"/>
    </row>
    <row r="139" spans="6:7" x14ac:dyDescent="0.35">
      <c r="F139" s="212"/>
      <c r="G139" s="212"/>
    </row>
    <row r="140" spans="6:7" x14ac:dyDescent="0.35">
      <c r="F140" s="212"/>
      <c r="G140" s="212"/>
    </row>
    <row r="141" spans="6:7" x14ac:dyDescent="0.35">
      <c r="F141" s="212"/>
      <c r="G141" s="212"/>
    </row>
    <row r="142" spans="6:7" x14ac:dyDescent="0.35">
      <c r="F142" s="212"/>
      <c r="G142" s="212"/>
    </row>
    <row r="143" spans="6:7" x14ac:dyDescent="0.35">
      <c r="F143" s="212"/>
      <c r="G143" s="212"/>
    </row>
    <row r="144" spans="6:7" x14ac:dyDescent="0.35">
      <c r="F144" s="212"/>
      <c r="G144" s="212"/>
    </row>
    <row r="145" spans="6:7" x14ac:dyDescent="0.35">
      <c r="F145" s="212"/>
      <c r="G145" s="212"/>
    </row>
    <row r="146" spans="6:7" x14ac:dyDescent="0.35">
      <c r="F146" s="212"/>
      <c r="G146" s="212"/>
    </row>
    <row r="147" spans="6:7" x14ac:dyDescent="0.35">
      <c r="F147" s="212"/>
      <c r="G147" s="212"/>
    </row>
    <row r="148" spans="6:7" x14ac:dyDescent="0.35">
      <c r="F148" s="212"/>
      <c r="G148" s="212"/>
    </row>
    <row r="149" spans="6:7" x14ac:dyDescent="0.35">
      <c r="F149" s="212"/>
      <c r="G149" s="212"/>
    </row>
    <row r="150" spans="6:7" x14ac:dyDescent="0.35">
      <c r="F150" s="212"/>
      <c r="G150" s="212"/>
    </row>
    <row r="151" spans="6:7" x14ac:dyDescent="0.35">
      <c r="F151" s="212"/>
      <c r="G151" s="212"/>
    </row>
    <row r="152" spans="6:7" x14ac:dyDescent="0.35">
      <c r="F152" s="212"/>
      <c r="G152" s="212"/>
    </row>
    <row r="153" spans="6:7" x14ac:dyDescent="0.35">
      <c r="F153" s="212"/>
      <c r="G153" s="212"/>
    </row>
    <row r="154" spans="6:7" x14ac:dyDescent="0.35">
      <c r="F154" s="212"/>
      <c r="G154" s="212"/>
    </row>
    <row r="155" spans="6:7" x14ac:dyDescent="0.35">
      <c r="F155" s="212"/>
      <c r="G155" s="212"/>
    </row>
    <row r="156" spans="6:7" x14ac:dyDescent="0.35">
      <c r="F156" s="212"/>
      <c r="G156" s="212"/>
    </row>
    <row r="157" spans="6:7" x14ac:dyDescent="0.35">
      <c r="F157" s="212"/>
      <c r="G157" s="212"/>
    </row>
    <row r="158" spans="6:7" x14ac:dyDescent="0.35">
      <c r="F158" s="212"/>
      <c r="G158" s="212"/>
    </row>
    <row r="159" spans="6:7" x14ac:dyDescent="0.35">
      <c r="F159" s="212"/>
      <c r="G159" s="212"/>
    </row>
    <row r="160" spans="6:7" x14ac:dyDescent="0.35">
      <c r="F160" s="212"/>
      <c r="G160" s="212"/>
    </row>
    <row r="161" spans="6:7" x14ac:dyDescent="0.35">
      <c r="F161" s="212"/>
      <c r="G161" s="212"/>
    </row>
    <row r="162" spans="6:7" x14ac:dyDescent="0.35">
      <c r="F162" s="212"/>
      <c r="G162" s="212"/>
    </row>
    <row r="163" spans="6:7" x14ac:dyDescent="0.35">
      <c r="F163" s="212"/>
      <c r="G163" s="212"/>
    </row>
    <row r="164" spans="6:7" x14ac:dyDescent="0.35">
      <c r="F164" s="212"/>
      <c r="G164" s="212"/>
    </row>
    <row r="165" spans="6:7" x14ac:dyDescent="0.35">
      <c r="F165" s="212"/>
      <c r="G165" s="212"/>
    </row>
    <row r="166" spans="6:7" x14ac:dyDescent="0.35">
      <c r="F166" s="212"/>
      <c r="G166" s="212"/>
    </row>
    <row r="167" spans="6:7" x14ac:dyDescent="0.35">
      <c r="F167" s="212"/>
      <c r="G167" s="212"/>
    </row>
    <row r="168" spans="6:7" x14ac:dyDescent="0.35">
      <c r="F168" s="212"/>
      <c r="G168" s="212"/>
    </row>
    <row r="169" spans="6:7" x14ac:dyDescent="0.35">
      <c r="F169" s="212"/>
      <c r="G169" s="212"/>
    </row>
    <row r="170" spans="6:7" x14ac:dyDescent="0.35">
      <c r="F170" s="212"/>
      <c r="G170" s="212"/>
    </row>
    <row r="171" spans="6:7" x14ac:dyDescent="0.35">
      <c r="F171" s="212"/>
      <c r="G171" s="212"/>
    </row>
    <row r="172" spans="6:7" x14ac:dyDescent="0.35">
      <c r="F172" s="212"/>
      <c r="G172" s="212"/>
    </row>
    <row r="173" spans="6:7" x14ac:dyDescent="0.35">
      <c r="F173" s="212"/>
      <c r="G173" s="212"/>
    </row>
    <row r="174" spans="6:7" x14ac:dyDescent="0.35">
      <c r="F174" s="212"/>
      <c r="G174" s="212"/>
    </row>
    <row r="175" spans="6:7" x14ac:dyDescent="0.35">
      <c r="F175" s="212"/>
      <c r="G175" s="212"/>
    </row>
    <row r="176" spans="6:7" x14ac:dyDescent="0.35">
      <c r="F176" s="212"/>
      <c r="G176" s="212"/>
    </row>
    <row r="177" spans="6:7" x14ac:dyDescent="0.35">
      <c r="F177" s="212"/>
      <c r="G177" s="212"/>
    </row>
    <row r="178" spans="6:7" x14ac:dyDescent="0.35">
      <c r="F178" s="212"/>
      <c r="G178" s="212"/>
    </row>
    <row r="179" spans="6:7" x14ac:dyDescent="0.35">
      <c r="F179" s="212"/>
      <c r="G179" s="212"/>
    </row>
    <row r="180" spans="6:7" x14ac:dyDescent="0.35">
      <c r="F180" s="212"/>
      <c r="G180" s="212"/>
    </row>
    <row r="181" spans="6:7" x14ac:dyDescent="0.35">
      <c r="F181" s="212"/>
      <c r="G181" s="212"/>
    </row>
    <row r="182" spans="6:7" x14ac:dyDescent="0.35">
      <c r="F182" s="212"/>
      <c r="G182" s="212"/>
    </row>
    <row r="183" spans="6:7" x14ac:dyDescent="0.35">
      <c r="F183" s="212"/>
      <c r="G183" s="212"/>
    </row>
    <row r="184" spans="6:7" x14ac:dyDescent="0.35">
      <c r="F184" s="212"/>
      <c r="G184" s="212"/>
    </row>
    <row r="185" spans="6:7" x14ac:dyDescent="0.35">
      <c r="F185" s="212"/>
      <c r="G185" s="212"/>
    </row>
    <row r="186" spans="6:7" x14ac:dyDescent="0.35">
      <c r="F186" s="212"/>
      <c r="G186" s="212"/>
    </row>
    <row r="187" spans="6:7" x14ac:dyDescent="0.35">
      <c r="F187" s="212"/>
      <c r="G187" s="212"/>
    </row>
    <row r="188" spans="6:7" x14ac:dyDescent="0.35">
      <c r="F188" s="212"/>
      <c r="G188" s="212"/>
    </row>
    <row r="189" spans="6:7" x14ac:dyDescent="0.35">
      <c r="F189" s="212"/>
      <c r="G189" s="212"/>
    </row>
    <row r="190" spans="6:7" x14ac:dyDescent="0.35">
      <c r="F190" s="212"/>
      <c r="G190" s="212"/>
    </row>
    <row r="191" spans="6:7" x14ac:dyDescent="0.35">
      <c r="F191" s="212"/>
      <c r="G191" s="212"/>
    </row>
    <row r="192" spans="6:7" x14ac:dyDescent="0.35">
      <c r="F192" s="212"/>
      <c r="G192" s="212"/>
    </row>
    <row r="193" spans="6:7" x14ac:dyDescent="0.35">
      <c r="F193" s="212"/>
      <c r="G193" s="212"/>
    </row>
    <row r="194" spans="6:7" x14ac:dyDescent="0.35">
      <c r="F194" s="212"/>
      <c r="G194" s="212"/>
    </row>
    <row r="195" spans="6:7" x14ac:dyDescent="0.35">
      <c r="F195" s="212"/>
      <c r="G195" s="212"/>
    </row>
    <row r="196" spans="6:7" x14ac:dyDescent="0.35">
      <c r="F196" s="212"/>
      <c r="G196" s="212"/>
    </row>
    <row r="197" spans="6:7" x14ac:dyDescent="0.35">
      <c r="F197" s="212"/>
      <c r="G197" s="212"/>
    </row>
    <row r="198" spans="6:7" x14ac:dyDescent="0.35">
      <c r="F198" s="212"/>
      <c r="G198" s="212"/>
    </row>
    <row r="199" spans="6:7" x14ac:dyDescent="0.35">
      <c r="F199" s="212"/>
      <c r="G199" s="212"/>
    </row>
    <row r="200" spans="6:7" x14ac:dyDescent="0.35">
      <c r="F200" s="212"/>
      <c r="G200" s="212"/>
    </row>
    <row r="201" spans="6:7" x14ac:dyDescent="0.35">
      <c r="F201" s="212"/>
      <c r="G201" s="212"/>
    </row>
    <row r="202" spans="6:7" x14ac:dyDescent="0.35">
      <c r="F202" s="212"/>
      <c r="G202" s="212"/>
    </row>
    <row r="203" spans="6:7" x14ac:dyDescent="0.35">
      <c r="F203" s="212"/>
      <c r="G203" s="212"/>
    </row>
    <row r="204" spans="6:7" x14ac:dyDescent="0.35">
      <c r="F204" s="212"/>
      <c r="G204" s="212"/>
    </row>
    <row r="205" spans="6:7" x14ac:dyDescent="0.35">
      <c r="F205" s="212"/>
      <c r="G205" s="212"/>
    </row>
    <row r="206" spans="6:7" x14ac:dyDescent="0.35">
      <c r="F206" s="212"/>
      <c r="G206" s="212"/>
    </row>
    <row r="207" spans="6:7" x14ac:dyDescent="0.35">
      <c r="F207" s="212"/>
      <c r="G207" s="212"/>
    </row>
    <row r="208" spans="6:7" x14ac:dyDescent="0.35">
      <c r="F208" s="212"/>
      <c r="G208" s="212"/>
    </row>
    <row r="209" spans="6:7" x14ac:dyDescent="0.35">
      <c r="F209" s="212"/>
      <c r="G209" s="212"/>
    </row>
    <row r="210" spans="6:7" x14ac:dyDescent="0.35">
      <c r="F210" s="212"/>
      <c r="G210" s="212"/>
    </row>
    <row r="211" spans="6:7" x14ac:dyDescent="0.35">
      <c r="F211" s="212"/>
      <c r="G211" s="212"/>
    </row>
    <row r="212" spans="6:7" x14ac:dyDescent="0.35">
      <c r="F212" s="212"/>
      <c r="G212" s="212"/>
    </row>
    <row r="213" spans="6:7" x14ac:dyDescent="0.35">
      <c r="F213" s="212"/>
      <c r="G213" s="212"/>
    </row>
    <row r="214" spans="6:7" x14ac:dyDescent="0.35">
      <c r="F214" s="212"/>
      <c r="G214" s="212"/>
    </row>
    <row r="215" spans="6:7" x14ac:dyDescent="0.35">
      <c r="F215" s="212"/>
      <c r="G215" s="212"/>
    </row>
    <row r="216" spans="6:7" x14ac:dyDescent="0.35">
      <c r="F216" s="212"/>
      <c r="G216" s="212"/>
    </row>
    <row r="217" spans="6:7" x14ac:dyDescent="0.35">
      <c r="F217" s="212"/>
      <c r="G217" s="212"/>
    </row>
    <row r="218" spans="6:7" x14ac:dyDescent="0.35">
      <c r="F218" s="212"/>
      <c r="G218" s="212"/>
    </row>
    <row r="219" spans="6:7" x14ac:dyDescent="0.35">
      <c r="F219" s="212"/>
      <c r="G219" s="212"/>
    </row>
    <row r="220" spans="6:7" x14ac:dyDescent="0.35">
      <c r="F220" s="212"/>
      <c r="G220" s="212"/>
    </row>
    <row r="221" spans="6:7" x14ac:dyDescent="0.35">
      <c r="F221" s="212"/>
      <c r="G221" s="212"/>
    </row>
    <row r="222" spans="6:7" x14ac:dyDescent="0.35">
      <c r="F222" s="212"/>
      <c r="G222" s="212"/>
    </row>
    <row r="223" spans="6:7" x14ac:dyDescent="0.35">
      <c r="F223" s="212"/>
      <c r="G223" s="212"/>
    </row>
    <row r="224" spans="6:7" x14ac:dyDescent="0.35">
      <c r="F224" s="212"/>
      <c r="G224" s="212"/>
    </row>
    <row r="225" spans="6:7" x14ac:dyDescent="0.35">
      <c r="F225" s="212"/>
      <c r="G225" s="212"/>
    </row>
    <row r="226" spans="6:7" x14ac:dyDescent="0.35">
      <c r="F226" s="212"/>
      <c r="G226" s="212"/>
    </row>
    <row r="227" spans="6:7" x14ac:dyDescent="0.35">
      <c r="F227" s="212"/>
      <c r="G227" s="212"/>
    </row>
    <row r="228" spans="6:7" x14ac:dyDescent="0.35">
      <c r="F228" s="212"/>
      <c r="G228" s="212"/>
    </row>
    <row r="229" spans="6:7" x14ac:dyDescent="0.35">
      <c r="F229" s="212"/>
      <c r="G229" s="212"/>
    </row>
    <row r="230" spans="6:7" x14ac:dyDescent="0.35">
      <c r="F230" s="212"/>
      <c r="G230" s="212"/>
    </row>
    <row r="231" spans="6:7" x14ac:dyDescent="0.35">
      <c r="F231" s="212"/>
      <c r="G231" s="212"/>
    </row>
    <row r="232" spans="6:7" x14ac:dyDescent="0.35">
      <c r="F232" s="212"/>
      <c r="G232" s="212"/>
    </row>
    <row r="233" spans="6:7" x14ac:dyDescent="0.35">
      <c r="F233" s="212"/>
      <c r="G233" s="212"/>
    </row>
    <row r="234" spans="6:7" x14ac:dyDescent="0.35">
      <c r="F234" s="212"/>
      <c r="G234" s="212"/>
    </row>
    <row r="235" spans="6:7" x14ac:dyDescent="0.35">
      <c r="F235" s="212"/>
      <c r="G235" s="212"/>
    </row>
    <row r="236" spans="6:7" x14ac:dyDescent="0.35">
      <c r="F236" s="212"/>
      <c r="G236" s="212"/>
    </row>
    <row r="237" spans="6:7" x14ac:dyDescent="0.35">
      <c r="F237" s="212"/>
      <c r="G237" s="212"/>
    </row>
    <row r="238" spans="6:7" x14ac:dyDescent="0.35">
      <c r="F238" s="212"/>
      <c r="G238" s="212"/>
    </row>
    <row r="239" spans="6:7" x14ac:dyDescent="0.35">
      <c r="F239" s="212"/>
      <c r="G239" s="212"/>
    </row>
    <row r="240" spans="6:7" x14ac:dyDescent="0.35">
      <c r="F240" s="212"/>
      <c r="G240" s="212"/>
    </row>
    <row r="241" spans="6:7" x14ac:dyDescent="0.35">
      <c r="F241" s="212"/>
      <c r="G241" s="212"/>
    </row>
    <row r="242" spans="6:7" x14ac:dyDescent="0.35">
      <c r="F242" s="212"/>
      <c r="G242" s="212"/>
    </row>
    <row r="243" spans="6:7" x14ac:dyDescent="0.35">
      <c r="F243" s="212"/>
      <c r="G243" s="212"/>
    </row>
    <row r="244" spans="6:7" x14ac:dyDescent="0.35">
      <c r="F244" s="212"/>
      <c r="G244" s="212"/>
    </row>
    <row r="245" spans="6:7" x14ac:dyDescent="0.35">
      <c r="F245" s="212"/>
      <c r="G245" s="212"/>
    </row>
    <row r="246" spans="6:7" x14ac:dyDescent="0.35">
      <c r="F246" s="212"/>
      <c r="G246" s="212"/>
    </row>
    <row r="247" spans="6:7" x14ac:dyDescent="0.35">
      <c r="F247" s="212"/>
      <c r="G247" s="212"/>
    </row>
    <row r="248" spans="6:7" x14ac:dyDescent="0.35">
      <c r="F248" s="212"/>
      <c r="G248" s="212"/>
    </row>
    <row r="249" spans="6:7" x14ac:dyDescent="0.35">
      <c r="F249" s="212"/>
      <c r="G249" s="212"/>
    </row>
    <row r="250" spans="6:7" x14ac:dyDescent="0.35">
      <c r="F250" s="212"/>
      <c r="G250" s="212"/>
    </row>
    <row r="251" spans="6:7" x14ac:dyDescent="0.35">
      <c r="F251" s="212"/>
      <c r="G251" s="212"/>
    </row>
    <row r="252" spans="6:7" x14ac:dyDescent="0.35">
      <c r="F252" s="212"/>
      <c r="G252" s="212"/>
    </row>
    <row r="253" spans="6:7" x14ac:dyDescent="0.35">
      <c r="F253" s="212"/>
      <c r="G253" s="212"/>
    </row>
    <row r="254" spans="6:7" x14ac:dyDescent="0.35">
      <c r="F254" s="212"/>
      <c r="G254" s="212"/>
    </row>
    <row r="255" spans="6:7" x14ac:dyDescent="0.35">
      <c r="F255" s="212"/>
      <c r="G255" s="212"/>
    </row>
    <row r="256" spans="6:7" x14ac:dyDescent="0.35">
      <c r="F256" s="212"/>
      <c r="G256" s="212"/>
    </row>
    <row r="257" spans="6:7" x14ac:dyDescent="0.35">
      <c r="F257" s="212"/>
      <c r="G257" s="212"/>
    </row>
    <row r="258" spans="6:7" x14ac:dyDescent="0.35">
      <c r="F258" s="212"/>
      <c r="G258" s="212"/>
    </row>
    <row r="259" spans="6:7" x14ac:dyDescent="0.35">
      <c r="F259" s="212"/>
      <c r="G259" s="212"/>
    </row>
    <row r="260" spans="6:7" x14ac:dyDescent="0.35">
      <c r="F260" s="212"/>
      <c r="G260" s="212"/>
    </row>
    <row r="261" spans="6:7" x14ac:dyDescent="0.35">
      <c r="F261" s="212"/>
      <c r="G261" s="212"/>
    </row>
    <row r="262" spans="6:7" x14ac:dyDescent="0.35">
      <c r="F262" s="212"/>
      <c r="G262" s="212"/>
    </row>
    <row r="263" spans="6:7" x14ac:dyDescent="0.35">
      <c r="F263" s="212"/>
      <c r="G263" s="212"/>
    </row>
    <row r="264" spans="6:7" x14ac:dyDescent="0.35">
      <c r="F264" s="212"/>
      <c r="G264" s="212"/>
    </row>
    <row r="265" spans="6:7" x14ac:dyDescent="0.35">
      <c r="F265" s="212"/>
      <c r="G265" s="212"/>
    </row>
    <row r="266" spans="6:7" x14ac:dyDescent="0.35">
      <c r="F266" s="212"/>
      <c r="G266" s="212"/>
    </row>
    <row r="267" spans="6:7" x14ac:dyDescent="0.35">
      <c r="F267" s="212"/>
      <c r="G267" s="212"/>
    </row>
    <row r="268" spans="6:7" x14ac:dyDescent="0.35">
      <c r="F268" s="212"/>
      <c r="G268" s="212"/>
    </row>
    <row r="269" spans="6:7" x14ac:dyDescent="0.35">
      <c r="F269" s="212"/>
      <c r="G269" s="212"/>
    </row>
    <row r="270" spans="6:7" x14ac:dyDescent="0.35">
      <c r="F270" s="212"/>
      <c r="G270" s="212"/>
    </row>
    <row r="271" spans="6:7" x14ac:dyDescent="0.35">
      <c r="F271" s="212"/>
      <c r="G271" s="212"/>
    </row>
    <row r="272" spans="6:7" x14ac:dyDescent="0.35">
      <c r="F272" s="212"/>
      <c r="G272" s="212"/>
    </row>
    <row r="273" spans="6:7" x14ac:dyDescent="0.35">
      <c r="F273" s="212"/>
      <c r="G273" s="212"/>
    </row>
    <row r="274" spans="6:7" x14ac:dyDescent="0.35">
      <c r="F274" s="212"/>
      <c r="G274" s="212"/>
    </row>
    <row r="275" spans="6:7" x14ac:dyDescent="0.35">
      <c r="F275" s="212"/>
      <c r="G275" s="212"/>
    </row>
    <row r="276" spans="6:7" x14ac:dyDescent="0.35">
      <c r="F276" s="212"/>
      <c r="G276" s="212"/>
    </row>
    <row r="277" spans="6:7" x14ac:dyDescent="0.35">
      <c r="F277" s="212"/>
      <c r="G277" s="212"/>
    </row>
    <row r="278" spans="6:7" x14ac:dyDescent="0.35">
      <c r="F278" s="212"/>
      <c r="G278" s="212"/>
    </row>
    <row r="279" spans="6:7" x14ac:dyDescent="0.35">
      <c r="F279" s="212"/>
      <c r="G279" s="212"/>
    </row>
    <row r="280" spans="6:7" x14ac:dyDescent="0.35">
      <c r="F280" s="212"/>
      <c r="G280" s="212"/>
    </row>
    <row r="281" spans="6:7" x14ac:dyDescent="0.35">
      <c r="F281" s="212"/>
      <c r="G281" s="212"/>
    </row>
    <row r="282" spans="6:7" x14ac:dyDescent="0.35">
      <c r="F282" s="212"/>
      <c r="G282" s="212"/>
    </row>
    <row r="283" spans="6:7" x14ac:dyDescent="0.35">
      <c r="F283" s="212"/>
      <c r="G283" s="212"/>
    </row>
    <row r="284" spans="6:7" x14ac:dyDescent="0.35">
      <c r="F284" s="212"/>
      <c r="G284" s="212"/>
    </row>
    <row r="285" spans="6:7" x14ac:dyDescent="0.35">
      <c r="F285" s="212"/>
      <c r="G285" s="212"/>
    </row>
    <row r="286" spans="6:7" x14ac:dyDescent="0.35">
      <c r="F286" s="212"/>
      <c r="G286" s="212"/>
    </row>
    <row r="287" spans="6:7" x14ac:dyDescent="0.35">
      <c r="F287" s="212"/>
      <c r="G287" s="212"/>
    </row>
    <row r="288" spans="6:7" x14ac:dyDescent="0.35">
      <c r="F288" s="212"/>
      <c r="G288" s="212"/>
    </row>
    <row r="289" spans="6:7" x14ac:dyDescent="0.35">
      <c r="F289" s="212"/>
      <c r="G289" s="212"/>
    </row>
    <row r="290" spans="6:7" x14ac:dyDescent="0.35">
      <c r="F290" s="212"/>
      <c r="G290" s="212"/>
    </row>
    <row r="291" spans="6:7" x14ac:dyDescent="0.35">
      <c r="F291" s="212"/>
      <c r="G291" s="212"/>
    </row>
    <row r="292" spans="6:7" x14ac:dyDescent="0.35">
      <c r="F292" s="212"/>
      <c r="G292" s="212"/>
    </row>
    <row r="293" spans="6:7" x14ac:dyDescent="0.35">
      <c r="F293" s="212"/>
      <c r="G293" s="212"/>
    </row>
    <row r="294" spans="6:7" x14ac:dyDescent="0.35">
      <c r="F294" s="212"/>
      <c r="G294" s="212"/>
    </row>
    <row r="295" spans="6:7" x14ac:dyDescent="0.35">
      <c r="F295" s="212"/>
      <c r="G295" s="212"/>
    </row>
    <row r="296" spans="6:7" x14ac:dyDescent="0.35">
      <c r="F296" s="212"/>
      <c r="G296" s="212"/>
    </row>
    <row r="297" spans="6:7" x14ac:dyDescent="0.35">
      <c r="F297" s="212"/>
      <c r="G297" s="212"/>
    </row>
    <row r="298" spans="6:7" x14ac:dyDescent="0.35">
      <c r="F298" s="212"/>
      <c r="G298" s="212"/>
    </row>
    <row r="299" spans="6:7" x14ac:dyDescent="0.35">
      <c r="F299" s="212"/>
      <c r="G299" s="212"/>
    </row>
    <row r="300" spans="6:7" x14ac:dyDescent="0.35">
      <c r="F300" s="212"/>
      <c r="G300" s="212"/>
    </row>
    <row r="301" spans="6:7" x14ac:dyDescent="0.35">
      <c r="F301" s="212"/>
      <c r="G301" s="212"/>
    </row>
    <row r="302" spans="6:7" x14ac:dyDescent="0.35">
      <c r="F302" s="212"/>
      <c r="G302" s="212"/>
    </row>
    <row r="303" spans="6:7" x14ac:dyDescent="0.35">
      <c r="F303" s="212"/>
      <c r="G303" s="212"/>
    </row>
    <row r="304" spans="6:7" x14ac:dyDescent="0.35">
      <c r="F304" s="212"/>
      <c r="G304" s="212"/>
    </row>
    <row r="305" spans="6:7" x14ac:dyDescent="0.35">
      <c r="F305" s="212"/>
      <c r="G305" s="212"/>
    </row>
    <row r="306" spans="6:7" x14ac:dyDescent="0.35">
      <c r="F306" s="212"/>
      <c r="G306" s="212"/>
    </row>
    <row r="307" spans="6:7" x14ac:dyDescent="0.35">
      <c r="F307" s="212"/>
      <c r="G307" s="212"/>
    </row>
    <row r="308" spans="6:7" x14ac:dyDescent="0.35">
      <c r="F308" s="212"/>
      <c r="G308" s="212"/>
    </row>
    <row r="309" spans="6:7" x14ac:dyDescent="0.35">
      <c r="F309" s="212"/>
      <c r="G309" s="212"/>
    </row>
    <row r="310" spans="6:7" x14ac:dyDescent="0.35">
      <c r="F310" s="212"/>
      <c r="G310" s="212"/>
    </row>
    <row r="311" spans="6:7" x14ac:dyDescent="0.35">
      <c r="F311" s="212"/>
      <c r="G311" s="212"/>
    </row>
    <row r="312" spans="6:7" x14ac:dyDescent="0.35">
      <c r="F312" s="212"/>
      <c r="G312" s="212"/>
    </row>
    <row r="313" spans="6:7" x14ac:dyDescent="0.35">
      <c r="F313" s="212"/>
      <c r="G313" s="212"/>
    </row>
    <row r="314" spans="6:7" x14ac:dyDescent="0.35">
      <c r="F314" s="212"/>
      <c r="G314" s="212"/>
    </row>
    <row r="315" spans="6:7" x14ac:dyDescent="0.35">
      <c r="F315" s="212"/>
      <c r="G315" s="212"/>
    </row>
    <row r="316" spans="6:7" x14ac:dyDescent="0.35">
      <c r="F316" s="212"/>
      <c r="G316" s="212"/>
    </row>
    <row r="317" spans="6:7" x14ac:dyDescent="0.35">
      <c r="F317" s="212"/>
      <c r="G317" s="212"/>
    </row>
    <row r="318" spans="6:7" x14ac:dyDescent="0.35">
      <c r="F318" s="212"/>
      <c r="G318" s="212"/>
    </row>
    <row r="319" spans="6:7" x14ac:dyDescent="0.35">
      <c r="F319" s="212"/>
      <c r="G319" s="212"/>
    </row>
    <row r="320" spans="6:7" x14ac:dyDescent="0.35">
      <c r="F320" s="212"/>
      <c r="G320" s="212"/>
    </row>
    <row r="321" spans="6:7" x14ac:dyDescent="0.35">
      <c r="F321" s="212"/>
      <c r="G321" s="212"/>
    </row>
    <row r="322" spans="6:7" x14ac:dyDescent="0.35">
      <c r="F322" s="212"/>
      <c r="G322" s="212"/>
    </row>
    <row r="323" spans="6:7" x14ac:dyDescent="0.35">
      <c r="F323" s="212"/>
      <c r="G323" s="212"/>
    </row>
    <row r="324" spans="6:7" x14ac:dyDescent="0.35">
      <c r="F324" s="212"/>
      <c r="G324" s="212"/>
    </row>
    <row r="325" spans="6:7" x14ac:dyDescent="0.35">
      <c r="F325" s="212"/>
      <c r="G325" s="212"/>
    </row>
    <row r="326" spans="6:7" x14ac:dyDescent="0.35">
      <c r="F326" s="212"/>
      <c r="G326" s="212"/>
    </row>
    <row r="327" spans="6:7" x14ac:dyDescent="0.35">
      <c r="F327" s="212"/>
      <c r="G327" s="212"/>
    </row>
    <row r="328" spans="6:7" x14ac:dyDescent="0.35">
      <c r="F328" s="212"/>
      <c r="G328" s="212"/>
    </row>
    <row r="329" spans="6:7" x14ac:dyDescent="0.35">
      <c r="F329" s="212"/>
      <c r="G329" s="212"/>
    </row>
    <row r="330" spans="6:7" x14ac:dyDescent="0.35">
      <c r="F330" s="212"/>
      <c r="G330" s="212"/>
    </row>
    <row r="331" spans="6:7" x14ac:dyDescent="0.35">
      <c r="F331" s="212"/>
      <c r="G331" s="212"/>
    </row>
    <row r="332" spans="6:7" x14ac:dyDescent="0.35">
      <c r="F332" s="212"/>
      <c r="G332" s="212"/>
    </row>
    <row r="333" spans="6:7" x14ac:dyDescent="0.35">
      <c r="F333" s="212"/>
      <c r="G333" s="212"/>
    </row>
    <row r="334" spans="6:7" x14ac:dyDescent="0.35">
      <c r="F334" s="212"/>
      <c r="G334" s="212"/>
    </row>
    <row r="335" spans="6:7" x14ac:dyDescent="0.35">
      <c r="F335" s="212"/>
      <c r="G335" s="212"/>
    </row>
    <row r="336" spans="6:7" x14ac:dyDescent="0.35">
      <c r="F336" s="212"/>
      <c r="G336" s="212"/>
    </row>
    <row r="337" spans="6:7" x14ac:dyDescent="0.35">
      <c r="F337" s="212"/>
      <c r="G337" s="212"/>
    </row>
    <row r="338" spans="6:7" x14ac:dyDescent="0.35">
      <c r="F338" s="212"/>
      <c r="G338" s="212"/>
    </row>
    <row r="339" spans="6:7" x14ac:dyDescent="0.35">
      <c r="F339" s="212"/>
      <c r="G339" s="212"/>
    </row>
    <row r="340" spans="6:7" x14ac:dyDescent="0.35">
      <c r="F340" s="212"/>
      <c r="G340" s="212"/>
    </row>
    <row r="341" spans="6:7" x14ac:dyDescent="0.35">
      <c r="F341" s="212"/>
      <c r="G341" s="212"/>
    </row>
    <row r="342" spans="6:7" x14ac:dyDescent="0.35">
      <c r="F342" s="212"/>
      <c r="G342" s="212"/>
    </row>
    <row r="343" spans="6:7" x14ac:dyDescent="0.35">
      <c r="F343" s="212"/>
      <c r="G343" s="212"/>
    </row>
    <row r="344" spans="6:7" x14ac:dyDescent="0.35">
      <c r="F344" s="212"/>
      <c r="G344" s="212"/>
    </row>
    <row r="345" spans="6:7" x14ac:dyDescent="0.35">
      <c r="F345" s="212"/>
      <c r="G345" s="212"/>
    </row>
    <row r="346" spans="6:7" x14ac:dyDescent="0.35">
      <c r="F346" s="212"/>
      <c r="G346" s="212"/>
    </row>
    <row r="347" spans="6:7" x14ac:dyDescent="0.35">
      <c r="F347" s="212"/>
      <c r="G347" s="212"/>
    </row>
    <row r="348" spans="6:7" x14ac:dyDescent="0.35">
      <c r="F348" s="212"/>
      <c r="G348" s="212"/>
    </row>
    <row r="349" spans="6:7" x14ac:dyDescent="0.35">
      <c r="F349" s="212"/>
      <c r="G349" s="212"/>
    </row>
    <row r="350" spans="6:7" x14ac:dyDescent="0.35">
      <c r="F350" s="212"/>
      <c r="G350" s="212"/>
    </row>
    <row r="351" spans="6:7" x14ac:dyDescent="0.35">
      <c r="F351" s="212"/>
      <c r="G351" s="212"/>
    </row>
    <row r="352" spans="6:7" x14ac:dyDescent="0.35">
      <c r="F352" s="212"/>
      <c r="G352" s="212"/>
    </row>
    <row r="353" spans="6:7" x14ac:dyDescent="0.35">
      <c r="F353" s="212"/>
      <c r="G353" s="212"/>
    </row>
    <row r="354" spans="6:7" x14ac:dyDescent="0.35">
      <c r="F354" s="212"/>
      <c r="G354" s="212"/>
    </row>
    <row r="355" spans="6:7" x14ac:dyDescent="0.35">
      <c r="F355" s="212"/>
      <c r="G355" s="212"/>
    </row>
    <row r="356" spans="6:7" x14ac:dyDescent="0.35">
      <c r="F356" s="212"/>
      <c r="G356" s="212"/>
    </row>
    <row r="357" spans="6:7" x14ac:dyDescent="0.35">
      <c r="F357" s="212"/>
      <c r="G357" s="212"/>
    </row>
    <row r="358" spans="6:7" x14ac:dyDescent="0.35">
      <c r="F358" s="212"/>
      <c r="G358" s="212"/>
    </row>
    <row r="359" spans="6:7" x14ac:dyDescent="0.35">
      <c r="F359" s="212"/>
      <c r="G359" s="212"/>
    </row>
    <row r="360" spans="6:7" x14ac:dyDescent="0.35">
      <c r="F360" s="212"/>
      <c r="G360" s="212"/>
    </row>
    <row r="361" spans="6:7" x14ac:dyDescent="0.35">
      <c r="F361" s="212"/>
      <c r="G361" s="212"/>
    </row>
    <row r="362" spans="6:7" x14ac:dyDescent="0.35">
      <c r="F362" s="212"/>
      <c r="G362" s="212"/>
    </row>
    <row r="363" spans="6:7" x14ac:dyDescent="0.35">
      <c r="F363" s="212"/>
      <c r="G363" s="212"/>
    </row>
    <row r="364" spans="6:7" x14ac:dyDescent="0.35">
      <c r="F364" s="212"/>
      <c r="G364" s="212"/>
    </row>
    <row r="365" spans="6:7" x14ac:dyDescent="0.35">
      <c r="F365" s="212"/>
      <c r="G365" s="212"/>
    </row>
    <row r="366" spans="6:7" x14ac:dyDescent="0.35">
      <c r="F366" s="212"/>
      <c r="G366" s="212"/>
    </row>
    <row r="367" spans="6:7" x14ac:dyDescent="0.35">
      <c r="F367" s="212"/>
      <c r="G367" s="212"/>
    </row>
    <row r="368" spans="6:7" x14ac:dyDescent="0.35">
      <c r="F368" s="212"/>
      <c r="G368" s="212"/>
    </row>
    <row r="369" spans="6:7" x14ac:dyDescent="0.35">
      <c r="F369" s="212"/>
      <c r="G369" s="212"/>
    </row>
    <row r="370" spans="6:7" x14ac:dyDescent="0.35">
      <c r="F370" s="212"/>
      <c r="G370" s="212"/>
    </row>
    <row r="371" spans="6:7" x14ac:dyDescent="0.35">
      <c r="F371" s="212"/>
      <c r="G371" s="212"/>
    </row>
    <row r="372" spans="6:7" x14ac:dyDescent="0.35">
      <c r="F372" s="212"/>
      <c r="G372" s="212"/>
    </row>
    <row r="373" spans="6:7" x14ac:dyDescent="0.35">
      <c r="F373" s="212"/>
      <c r="G373" s="212"/>
    </row>
    <row r="374" spans="6:7" x14ac:dyDescent="0.35">
      <c r="F374" s="212"/>
      <c r="G374" s="212"/>
    </row>
    <row r="375" spans="6:7" x14ac:dyDescent="0.35">
      <c r="F375" s="212"/>
      <c r="G375" s="212"/>
    </row>
    <row r="376" spans="6:7" x14ac:dyDescent="0.35">
      <c r="F376" s="212"/>
      <c r="G376" s="212"/>
    </row>
    <row r="377" spans="6:7" x14ac:dyDescent="0.35">
      <c r="F377" s="212"/>
      <c r="G377" s="212"/>
    </row>
    <row r="378" spans="6:7" x14ac:dyDescent="0.35">
      <c r="F378" s="212"/>
      <c r="G378" s="212"/>
    </row>
    <row r="379" spans="6:7" x14ac:dyDescent="0.35">
      <c r="F379" s="212"/>
      <c r="G379" s="212"/>
    </row>
    <row r="380" spans="6:7" x14ac:dyDescent="0.35">
      <c r="F380" s="212"/>
      <c r="G380" s="212"/>
    </row>
    <row r="381" spans="6:7" x14ac:dyDescent="0.35">
      <c r="F381" s="212"/>
      <c r="G381" s="212"/>
    </row>
    <row r="382" spans="6:7" x14ac:dyDescent="0.35">
      <c r="F382" s="212"/>
      <c r="G382" s="212"/>
    </row>
    <row r="383" spans="6:7" x14ac:dyDescent="0.35">
      <c r="F383" s="212"/>
      <c r="G383" s="212"/>
    </row>
    <row r="384" spans="6:7" x14ac:dyDescent="0.35">
      <c r="F384" s="212"/>
      <c r="G384" s="212"/>
    </row>
    <row r="385" spans="6:7" x14ac:dyDescent="0.35">
      <c r="F385" s="212"/>
      <c r="G385" s="212"/>
    </row>
    <row r="386" spans="6:7" x14ac:dyDescent="0.35">
      <c r="F386" s="212"/>
      <c r="G386" s="212"/>
    </row>
    <row r="387" spans="6:7" x14ac:dyDescent="0.35">
      <c r="F387" s="212"/>
      <c r="G387" s="212"/>
    </row>
    <row r="388" spans="6:7" x14ac:dyDescent="0.35">
      <c r="F388" s="212"/>
      <c r="G388" s="212"/>
    </row>
    <row r="389" spans="6:7" x14ac:dyDescent="0.35">
      <c r="F389" s="212"/>
      <c r="G389" s="212"/>
    </row>
    <row r="390" spans="6:7" x14ac:dyDescent="0.35">
      <c r="F390" s="212"/>
      <c r="G390" s="212"/>
    </row>
    <row r="391" spans="6:7" x14ac:dyDescent="0.35">
      <c r="F391" s="212"/>
      <c r="G391" s="212"/>
    </row>
    <row r="392" spans="6:7" x14ac:dyDescent="0.35">
      <c r="F392" s="212"/>
      <c r="G392" s="212"/>
    </row>
    <row r="393" spans="6:7" x14ac:dyDescent="0.35">
      <c r="F393" s="212"/>
      <c r="G393" s="212"/>
    </row>
    <row r="394" spans="6:7" x14ac:dyDescent="0.35">
      <c r="F394" s="212"/>
      <c r="G394" s="212"/>
    </row>
    <row r="395" spans="6:7" x14ac:dyDescent="0.35">
      <c r="F395" s="212"/>
      <c r="G395" s="212"/>
    </row>
    <row r="396" spans="6:7" x14ac:dyDescent="0.35">
      <c r="F396" s="212"/>
      <c r="G396" s="212"/>
    </row>
    <row r="397" spans="6:7" x14ac:dyDescent="0.35">
      <c r="F397" s="212"/>
      <c r="G397" s="212"/>
    </row>
    <row r="398" spans="6:7" x14ac:dyDescent="0.35">
      <c r="F398" s="212"/>
      <c r="G398" s="212"/>
    </row>
    <row r="399" spans="6:7" x14ac:dyDescent="0.35">
      <c r="F399" s="212"/>
      <c r="G399" s="212"/>
    </row>
    <row r="400" spans="6:7" x14ac:dyDescent="0.35">
      <c r="F400" s="212"/>
      <c r="G400" s="212"/>
    </row>
    <row r="401" spans="6:7" x14ac:dyDescent="0.35">
      <c r="F401" s="212"/>
      <c r="G401" s="212"/>
    </row>
    <row r="402" spans="6:7" x14ac:dyDescent="0.35">
      <c r="F402" s="212"/>
      <c r="G402" s="212"/>
    </row>
    <row r="403" spans="6:7" x14ac:dyDescent="0.35">
      <c r="F403" s="212"/>
      <c r="G403" s="212"/>
    </row>
    <row r="404" spans="6:7" x14ac:dyDescent="0.35">
      <c r="F404" s="212"/>
      <c r="G404" s="212"/>
    </row>
    <row r="405" spans="6:7" x14ac:dyDescent="0.35">
      <c r="F405" s="212"/>
      <c r="G405" s="212"/>
    </row>
    <row r="406" spans="6:7" x14ac:dyDescent="0.35">
      <c r="F406" s="212"/>
      <c r="G406" s="212"/>
    </row>
    <row r="407" spans="6:7" x14ac:dyDescent="0.35">
      <c r="F407" s="212"/>
      <c r="G407" s="212"/>
    </row>
    <row r="408" spans="6:7" x14ac:dyDescent="0.35">
      <c r="F408" s="212"/>
      <c r="G408" s="212"/>
    </row>
    <row r="409" spans="6:7" x14ac:dyDescent="0.35">
      <c r="F409" s="212"/>
      <c r="G409" s="212"/>
    </row>
    <row r="410" spans="6:7" x14ac:dyDescent="0.35">
      <c r="F410" s="212"/>
      <c r="G410" s="212"/>
    </row>
    <row r="411" spans="6:7" x14ac:dyDescent="0.35">
      <c r="F411" s="212"/>
      <c r="G411" s="212"/>
    </row>
    <row r="412" spans="6:7" x14ac:dyDescent="0.35">
      <c r="F412" s="212"/>
      <c r="G412" s="212"/>
    </row>
    <row r="413" spans="6:7" x14ac:dyDescent="0.35">
      <c r="F413" s="212"/>
      <c r="G413" s="212"/>
    </row>
    <row r="414" spans="6:7" x14ac:dyDescent="0.35">
      <c r="F414" s="212"/>
      <c r="G414" s="212"/>
    </row>
    <row r="415" spans="6:7" x14ac:dyDescent="0.35">
      <c r="F415" s="212"/>
      <c r="G415" s="212"/>
    </row>
    <row r="416" spans="6:7" x14ac:dyDescent="0.35">
      <c r="F416" s="212"/>
      <c r="G416" s="212"/>
    </row>
    <row r="417" spans="6:7" x14ac:dyDescent="0.35">
      <c r="F417" s="212"/>
      <c r="G417" s="212"/>
    </row>
    <row r="418" spans="6:7" x14ac:dyDescent="0.35">
      <c r="F418" s="212"/>
      <c r="G418" s="212"/>
    </row>
    <row r="419" spans="6:7" x14ac:dyDescent="0.35">
      <c r="F419" s="212"/>
      <c r="G419" s="212"/>
    </row>
    <row r="420" spans="6:7" x14ac:dyDescent="0.35">
      <c r="F420" s="212"/>
      <c r="G420" s="212"/>
    </row>
    <row r="421" spans="6:7" x14ac:dyDescent="0.35">
      <c r="F421" s="212"/>
      <c r="G421" s="212"/>
    </row>
    <row r="422" spans="6:7" x14ac:dyDescent="0.35">
      <c r="F422" s="212"/>
      <c r="G422" s="212"/>
    </row>
    <row r="423" spans="6:7" x14ac:dyDescent="0.35">
      <c r="F423" s="212"/>
      <c r="G423" s="212"/>
    </row>
    <row r="424" spans="6:7" x14ac:dyDescent="0.35">
      <c r="F424" s="212"/>
      <c r="G424" s="212"/>
    </row>
    <row r="425" spans="6:7" x14ac:dyDescent="0.35">
      <c r="F425" s="212"/>
      <c r="G425" s="212"/>
    </row>
    <row r="426" spans="6:7" x14ac:dyDescent="0.35">
      <c r="F426" s="212"/>
      <c r="G426" s="212"/>
    </row>
    <row r="427" spans="6:7" x14ac:dyDescent="0.35">
      <c r="F427" s="212"/>
      <c r="G427" s="212"/>
    </row>
    <row r="428" spans="6:7" x14ac:dyDescent="0.35">
      <c r="F428" s="212"/>
      <c r="G428" s="212"/>
    </row>
    <row r="429" spans="6:7" x14ac:dyDescent="0.35">
      <c r="F429" s="212"/>
      <c r="G429" s="212"/>
    </row>
    <row r="430" spans="6:7" x14ac:dyDescent="0.35">
      <c r="F430" s="212"/>
      <c r="G430" s="212"/>
    </row>
    <row r="431" spans="6:7" x14ac:dyDescent="0.35">
      <c r="F431" s="212"/>
      <c r="G431" s="212"/>
    </row>
    <row r="432" spans="6:7" x14ac:dyDescent="0.35">
      <c r="F432" s="212"/>
      <c r="G432" s="212"/>
    </row>
    <row r="433" spans="6:7" x14ac:dyDescent="0.35">
      <c r="F433" s="212"/>
      <c r="G433" s="212"/>
    </row>
    <row r="434" spans="6:7" x14ac:dyDescent="0.35">
      <c r="F434" s="212"/>
      <c r="G434" s="212"/>
    </row>
    <row r="435" spans="6:7" x14ac:dyDescent="0.35">
      <c r="F435" s="212"/>
      <c r="G435" s="212"/>
    </row>
    <row r="436" spans="6:7" x14ac:dyDescent="0.35">
      <c r="F436" s="212"/>
      <c r="G436" s="212"/>
    </row>
    <row r="437" spans="6:7" x14ac:dyDescent="0.35">
      <c r="F437" s="212"/>
      <c r="G437" s="212"/>
    </row>
    <row r="438" spans="6:7" x14ac:dyDescent="0.35">
      <c r="F438" s="212"/>
      <c r="G438" s="212"/>
    </row>
    <row r="439" spans="6:7" x14ac:dyDescent="0.35">
      <c r="F439" s="212"/>
      <c r="G439" s="212"/>
    </row>
    <row r="440" spans="6:7" x14ac:dyDescent="0.35">
      <c r="F440" s="212"/>
      <c r="G440" s="212"/>
    </row>
    <row r="441" spans="6:7" x14ac:dyDescent="0.35">
      <c r="F441" s="212"/>
      <c r="G441" s="212"/>
    </row>
    <row r="442" spans="6:7" x14ac:dyDescent="0.35">
      <c r="F442" s="212"/>
      <c r="G442" s="212"/>
    </row>
    <row r="443" spans="6:7" x14ac:dyDescent="0.35">
      <c r="F443" s="212"/>
      <c r="G443" s="212"/>
    </row>
    <row r="444" spans="6:7" x14ac:dyDescent="0.35">
      <c r="F444" s="212"/>
      <c r="G444" s="212"/>
    </row>
    <row r="445" spans="6:7" x14ac:dyDescent="0.35">
      <c r="F445" s="212"/>
      <c r="G445" s="212"/>
    </row>
    <row r="446" spans="6:7" x14ac:dyDescent="0.35">
      <c r="F446" s="212"/>
      <c r="G446" s="212"/>
    </row>
    <row r="447" spans="6:7" x14ac:dyDescent="0.35">
      <c r="F447" s="212"/>
      <c r="G447" s="212"/>
    </row>
    <row r="448" spans="6:7" x14ac:dyDescent="0.35">
      <c r="F448" s="212"/>
      <c r="G448" s="212"/>
    </row>
    <row r="449" spans="6:7" x14ac:dyDescent="0.35">
      <c r="F449" s="212"/>
      <c r="G449" s="212"/>
    </row>
    <row r="450" spans="6:7" x14ac:dyDescent="0.35">
      <c r="F450" s="212"/>
      <c r="G450" s="212"/>
    </row>
    <row r="451" spans="6:7" x14ac:dyDescent="0.35">
      <c r="F451" s="212"/>
      <c r="G451" s="212"/>
    </row>
    <row r="452" spans="6:7" x14ac:dyDescent="0.35">
      <c r="F452" s="212"/>
      <c r="G452" s="212"/>
    </row>
    <row r="453" spans="6:7" x14ac:dyDescent="0.35">
      <c r="F453" s="212"/>
      <c r="G453" s="212"/>
    </row>
    <row r="454" spans="6:7" x14ac:dyDescent="0.35">
      <c r="F454" s="212"/>
      <c r="G454" s="212"/>
    </row>
    <row r="455" spans="6:7" x14ac:dyDescent="0.35">
      <c r="F455" s="212"/>
      <c r="G455" s="212"/>
    </row>
    <row r="456" spans="6:7" x14ac:dyDescent="0.35">
      <c r="F456" s="212"/>
      <c r="G456" s="212"/>
    </row>
    <row r="457" spans="6:7" x14ac:dyDescent="0.35">
      <c r="F457" s="212"/>
      <c r="G457" s="212"/>
    </row>
    <row r="458" spans="6:7" x14ac:dyDescent="0.35">
      <c r="F458" s="212"/>
      <c r="G458" s="212"/>
    </row>
    <row r="459" spans="6:7" x14ac:dyDescent="0.35">
      <c r="F459" s="212"/>
      <c r="G459" s="212"/>
    </row>
    <row r="460" spans="6:7" x14ac:dyDescent="0.35">
      <c r="F460" s="212"/>
      <c r="G460" s="212"/>
    </row>
    <row r="461" spans="6:7" x14ac:dyDescent="0.35">
      <c r="F461" s="212"/>
      <c r="G461" s="212"/>
    </row>
    <row r="462" spans="6:7" x14ac:dyDescent="0.35">
      <c r="F462" s="212"/>
      <c r="G462" s="212"/>
    </row>
    <row r="463" spans="6:7" x14ac:dyDescent="0.35">
      <c r="F463" s="212"/>
      <c r="G463" s="212"/>
    </row>
    <row r="464" spans="6:7" x14ac:dyDescent="0.35">
      <c r="F464" s="212"/>
      <c r="G464" s="212"/>
    </row>
    <row r="465" spans="6:7" x14ac:dyDescent="0.35">
      <c r="F465" s="212"/>
      <c r="G465" s="212"/>
    </row>
    <row r="466" spans="6:7" x14ac:dyDescent="0.35">
      <c r="F466" s="212"/>
      <c r="G466" s="212"/>
    </row>
    <row r="467" spans="6:7" x14ac:dyDescent="0.35">
      <c r="F467" s="212"/>
      <c r="G467" s="212"/>
    </row>
    <row r="468" spans="6:7" x14ac:dyDescent="0.35">
      <c r="F468" s="212"/>
      <c r="G468" s="212"/>
    </row>
    <row r="469" spans="6:7" x14ac:dyDescent="0.35">
      <c r="F469" s="212"/>
      <c r="G469" s="212"/>
    </row>
    <row r="470" spans="6:7" x14ac:dyDescent="0.35">
      <c r="F470" s="212"/>
      <c r="G470" s="212"/>
    </row>
    <row r="471" spans="6:7" x14ac:dyDescent="0.35">
      <c r="F471" s="212"/>
      <c r="G471" s="212"/>
    </row>
    <row r="472" spans="6:7" x14ac:dyDescent="0.35">
      <c r="F472" s="212"/>
      <c r="G472" s="212"/>
    </row>
    <row r="473" spans="6:7" x14ac:dyDescent="0.35">
      <c r="F473" s="212"/>
      <c r="G473" s="212"/>
    </row>
    <row r="474" spans="6:7" x14ac:dyDescent="0.35">
      <c r="F474" s="212"/>
      <c r="G474" s="212"/>
    </row>
    <row r="475" spans="6:7" x14ac:dyDescent="0.35">
      <c r="F475" s="212"/>
      <c r="G475" s="212"/>
    </row>
    <row r="476" spans="6:7" x14ac:dyDescent="0.35">
      <c r="F476" s="212"/>
      <c r="G476" s="212"/>
    </row>
    <row r="477" spans="6:7" x14ac:dyDescent="0.35">
      <c r="F477" s="212"/>
      <c r="G477" s="212"/>
    </row>
    <row r="478" spans="6:7" x14ac:dyDescent="0.35">
      <c r="F478" s="212"/>
      <c r="G478" s="212"/>
    </row>
    <row r="479" spans="6:7" x14ac:dyDescent="0.35">
      <c r="F479" s="212"/>
      <c r="G479" s="212"/>
    </row>
    <row r="480" spans="6:7" x14ac:dyDescent="0.35">
      <c r="F480" s="212"/>
      <c r="G480" s="212"/>
    </row>
    <row r="481" spans="6:7" x14ac:dyDescent="0.35">
      <c r="F481" s="212"/>
      <c r="G481" s="212"/>
    </row>
    <row r="482" spans="6:7" x14ac:dyDescent="0.35">
      <c r="F482" s="212"/>
      <c r="G482" s="212"/>
    </row>
    <row r="483" spans="6:7" x14ac:dyDescent="0.35">
      <c r="F483" s="212"/>
      <c r="G483" s="212"/>
    </row>
    <row r="484" spans="6:7" x14ac:dyDescent="0.35">
      <c r="F484" s="212"/>
      <c r="G484" s="212"/>
    </row>
    <row r="485" spans="6:7" x14ac:dyDescent="0.35">
      <c r="F485" s="212"/>
      <c r="G485" s="212"/>
    </row>
    <row r="486" spans="6:7" x14ac:dyDescent="0.35">
      <c r="F486" s="212"/>
      <c r="G486" s="212"/>
    </row>
    <row r="487" spans="6:7" x14ac:dyDescent="0.35">
      <c r="F487" s="212"/>
      <c r="G487" s="212"/>
    </row>
    <row r="488" spans="6:7" x14ac:dyDescent="0.35">
      <c r="F488" s="212"/>
      <c r="G488" s="212"/>
    </row>
    <row r="489" spans="6:7" x14ac:dyDescent="0.35">
      <c r="F489" s="212"/>
      <c r="G489" s="212"/>
    </row>
    <row r="490" spans="6:7" x14ac:dyDescent="0.35">
      <c r="F490" s="212"/>
      <c r="G490" s="212"/>
    </row>
    <row r="491" spans="6:7" x14ac:dyDescent="0.35">
      <c r="F491" s="212"/>
      <c r="G491" s="212"/>
    </row>
    <row r="492" spans="6:7" x14ac:dyDescent="0.35">
      <c r="F492" s="212"/>
      <c r="G492" s="212"/>
    </row>
    <row r="493" spans="6:7" x14ac:dyDescent="0.35">
      <c r="F493" s="212"/>
      <c r="G493" s="212"/>
    </row>
    <row r="494" spans="6:7" x14ac:dyDescent="0.35">
      <c r="F494" s="212"/>
      <c r="G494" s="212"/>
    </row>
    <row r="495" spans="6:7" x14ac:dyDescent="0.35">
      <c r="F495" s="212"/>
      <c r="G495" s="212"/>
    </row>
    <row r="496" spans="6:7" x14ac:dyDescent="0.35">
      <c r="F496" s="212"/>
      <c r="G496" s="212"/>
    </row>
    <row r="497" spans="6:7" x14ac:dyDescent="0.35">
      <c r="F497" s="212"/>
      <c r="G497" s="212"/>
    </row>
    <row r="498" spans="6:7" x14ac:dyDescent="0.35">
      <c r="F498" s="212"/>
      <c r="G498" s="212"/>
    </row>
    <row r="499" spans="6:7" x14ac:dyDescent="0.35">
      <c r="F499" s="212"/>
      <c r="G499" s="212"/>
    </row>
    <row r="500" spans="6:7" x14ac:dyDescent="0.35">
      <c r="F500" s="212"/>
      <c r="G500" s="212"/>
    </row>
    <row r="501" spans="6:7" x14ac:dyDescent="0.35">
      <c r="F501" s="212"/>
      <c r="G501" s="212"/>
    </row>
    <row r="502" spans="6:7" x14ac:dyDescent="0.35">
      <c r="F502" s="212"/>
      <c r="G502" s="212"/>
    </row>
    <row r="503" spans="6:7" x14ac:dyDescent="0.35">
      <c r="F503" s="212"/>
      <c r="G503" s="212"/>
    </row>
    <row r="504" spans="6:7" x14ac:dyDescent="0.35">
      <c r="F504" s="212"/>
      <c r="G504" s="212"/>
    </row>
    <row r="505" spans="6:7" x14ac:dyDescent="0.35">
      <c r="F505" s="212"/>
      <c r="G505" s="212"/>
    </row>
    <row r="506" spans="6:7" x14ac:dyDescent="0.35">
      <c r="F506" s="212"/>
      <c r="G506" s="212"/>
    </row>
    <row r="507" spans="6:7" x14ac:dyDescent="0.35">
      <c r="F507" s="212"/>
      <c r="G507" s="212"/>
    </row>
    <row r="508" spans="6:7" x14ac:dyDescent="0.35">
      <c r="F508" s="212"/>
      <c r="G508" s="212"/>
    </row>
    <row r="509" spans="6:7" x14ac:dyDescent="0.35">
      <c r="F509" s="212"/>
      <c r="G509" s="212"/>
    </row>
    <row r="510" spans="6:7" x14ac:dyDescent="0.35">
      <c r="F510" s="212"/>
      <c r="G510" s="212"/>
    </row>
    <row r="511" spans="6:7" x14ac:dyDescent="0.35">
      <c r="F511" s="212"/>
      <c r="G511" s="212"/>
    </row>
    <row r="512" spans="6:7" x14ac:dyDescent="0.35">
      <c r="F512" s="212"/>
      <c r="G512" s="212"/>
    </row>
    <row r="513" spans="6:7" x14ac:dyDescent="0.35">
      <c r="F513" s="212"/>
      <c r="G513" s="212"/>
    </row>
    <row r="514" spans="6:7" x14ac:dyDescent="0.35">
      <c r="F514" s="212"/>
      <c r="G514" s="212"/>
    </row>
    <row r="515" spans="6:7" x14ac:dyDescent="0.35">
      <c r="F515" s="212"/>
      <c r="G515" s="212"/>
    </row>
    <row r="516" spans="6:7" x14ac:dyDescent="0.35">
      <c r="F516" s="212"/>
      <c r="G516" s="212"/>
    </row>
    <row r="517" spans="6:7" x14ac:dyDescent="0.35">
      <c r="F517" s="212"/>
      <c r="G517" s="212"/>
    </row>
    <row r="518" spans="6:7" x14ac:dyDescent="0.35">
      <c r="F518" s="212"/>
      <c r="G518" s="212"/>
    </row>
    <row r="519" spans="6:7" x14ac:dyDescent="0.35">
      <c r="F519" s="212"/>
      <c r="G519" s="212"/>
    </row>
    <row r="520" spans="6:7" x14ac:dyDescent="0.35">
      <c r="F520" s="212"/>
      <c r="G520" s="212"/>
    </row>
    <row r="521" spans="6:7" x14ac:dyDescent="0.35">
      <c r="F521" s="212"/>
      <c r="G521" s="212"/>
    </row>
    <row r="522" spans="6:7" x14ac:dyDescent="0.35">
      <c r="F522" s="212"/>
      <c r="G522" s="212"/>
    </row>
    <row r="523" spans="6:7" x14ac:dyDescent="0.35">
      <c r="F523" s="212"/>
      <c r="G523" s="212"/>
    </row>
    <row r="524" spans="6:7" x14ac:dyDescent="0.35">
      <c r="F524" s="212"/>
      <c r="G524" s="212"/>
    </row>
    <row r="525" spans="6:7" x14ac:dyDescent="0.35">
      <c r="F525" s="212"/>
      <c r="G525" s="212"/>
    </row>
    <row r="526" spans="6:7" x14ac:dyDescent="0.35">
      <c r="F526" s="212"/>
      <c r="G526" s="212"/>
    </row>
    <row r="527" spans="6:7" x14ac:dyDescent="0.35">
      <c r="F527" s="212"/>
      <c r="G527" s="212"/>
    </row>
    <row r="528" spans="6:7" x14ac:dyDescent="0.35">
      <c r="F528" s="212"/>
      <c r="G528" s="212"/>
    </row>
    <row r="529" spans="6:7" x14ac:dyDescent="0.35">
      <c r="F529" s="212"/>
      <c r="G529" s="212"/>
    </row>
    <row r="530" spans="6:7" x14ac:dyDescent="0.35">
      <c r="F530" s="212"/>
      <c r="G530" s="212"/>
    </row>
    <row r="531" spans="6:7" x14ac:dyDescent="0.35">
      <c r="F531" s="212"/>
      <c r="G531" s="212"/>
    </row>
    <row r="532" spans="6:7" x14ac:dyDescent="0.35">
      <c r="F532" s="212"/>
      <c r="G532" s="212"/>
    </row>
    <row r="533" spans="6:7" x14ac:dyDescent="0.35">
      <c r="F533" s="212"/>
      <c r="G533" s="212"/>
    </row>
    <row r="534" spans="6:7" x14ac:dyDescent="0.35">
      <c r="F534" s="212"/>
      <c r="G534" s="212"/>
    </row>
    <row r="535" spans="6:7" x14ac:dyDescent="0.35">
      <c r="F535" s="212"/>
      <c r="G535" s="212"/>
    </row>
    <row r="536" spans="6:7" x14ac:dyDescent="0.35">
      <c r="F536" s="212"/>
      <c r="G536" s="212"/>
    </row>
    <row r="537" spans="6:7" x14ac:dyDescent="0.35">
      <c r="F537" s="212"/>
      <c r="G537" s="212"/>
    </row>
    <row r="538" spans="6:7" x14ac:dyDescent="0.35">
      <c r="F538" s="212"/>
      <c r="G538" s="212"/>
    </row>
    <row r="539" spans="6:7" x14ac:dyDescent="0.35">
      <c r="F539" s="212"/>
      <c r="G539" s="212"/>
    </row>
    <row r="540" spans="6:7" x14ac:dyDescent="0.35">
      <c r="F540" s="212"/>
      <c r="G540" s="212"/>
    </row>
    <row r="541" spans="6:7" x14ac:dyDescent="0.35">
      <c r="F541" s="212"/>
      <c r="G541" s="212"/>
    </row>
    <row r="542" spans="6:7" x14ac:dyDescent="0.35">
      <c r="F542" s="212"/>
      <c r="G542" s="212"/>
    </row>
    <row r="543" spans="6:7" x14ac:dyDescent="0.35">
      <c r="F543" s="212"/>
      <c r="G543" s="212"/>
    </row>
    <row r="544" spans="6:7" x14ac:dyDescent="0.35">
      <c r="F544" s="212"/>
      <c r="G544" s="212"/>
    </row>
    <row r="545" spans="6:7" x14ac:dyDescent="0.35">
      <c r="F545" s="212"/>
      <c r="G545" s="212"/>
    </row>
    <row r="546" spans="6:7" x14ac:dyDescent="0.35">
      <c r="F546" s="212"/>
      <c r="G546" s="212"/>
    </row>
    <row r="547" spans="6:7" x14ac:dyDescent="0.35">
      <c r="F547" s="212"/>
      <c r="G547" s="212"/>
    </row>
    <row r="548" spans="6:7" x14ac:dyDescent="0.35">
      <c r="F548" s="212"/>
      <c r="G548" s="212"/>
    </row>
    <row r="549" spans="6:7" x14ac:dyDescent="0.35">
      <c r="F549" s="212"/>
      <c r="G549" s="212"/>
    </row>
    <row r="550" spans="6:7" x14ac:dyDescent="0.35">
      <c r="F550" s="212"/>
      <c r="G550" s="212"/>
    </row>
    <row r="551" spans="6:7" x14ac:dyDescent="0.35">
      <c r="F551" s="212"/>
      <c r="G551" s="212"/>
    </row>
    <row r="552" spans="6:7" x14ac:dyDescent="0.35">
      <c r="F552" s="212"/>
      <c r="G552" s="212"/>
    </row>
    <row r="553" spans="6:7" x14ac:dyDescent="0.35">
      <c r="F553" s="212"/>
      <c r="G553" s="212"/>
    </row>
    <row r="554" spans="6:7" x14ac:dyDescent="0.35">
      <c r="F554" s="212"/>
      <c r="G554" s="212"/>
    </row>
    <row r="555" spans="6:7" x14ac:dyDescent="0.35">
      <c r="F555" s="212"/>
      <c r="G555" s="212"/>
    </row>
    <row r="556" spans="6:7" x14ac:dyDescent="0.35">
      <c r="F556" s="212"/>
      <c r="G556" s="212"/>
    </row>
    <row r="557" spans="6:7" x14ac:dyDescent="0.35">
      <c r="F557" s="212"/>
      <c r="G557" s="212"/>
    </row>
    <row r="558" spans="6:7" x14ac:dyDescent="0.35">
      <c r="F558" s="212"/>
      <c r="G558" s="212"/>
    </row>
    <row r="559" spans="6:7" x14ac:dyDescent="0.35">
      <c r="F559" s="212"/>
      <c r="G559" s="212"/>
    </row>
    <row r="560" spans="6:7" x14ac:dyDescent="0.35">
      <c r="F560" s="212"/>
      <c r="G560" s="212"/>
    </row>
    <row r="561" spans="6:7" x14ac:dyDescent="0.35">
      <c r="F561" s="212"/>
      <c r="G561" s="212"/>
    </row>
    <row r="562" spans="6:7" x14ac:dyDescent="0.35">
      <c r="F562" s="212"/>
      <c r="G562" s="212"/>
    </row>
    <row r="563" spans="6:7" x14ac:dyDescent="0.35">
      <c r="F563" s="212"/>
      <c r="G563" s="212"/>
    </row>
    <row r="564" spans="6:7" x14ac:dyDescent="0.35">
      <c r="F564" s="212"/>
      <c r="G564" s="212"/>
    </row>
    <row r="565" spans="6:7" x14ac:dyDescent="0.35">
      <c r="F565" s="212"/>
      <c r="G565" s="212"/>
    </row>
    <row r="566" spans="6:7" x14ac:dyDescent="0.35">
      <c r="F566" s="212"/>
      <c r="G566" s="212"/>
    </row>
    <row r="567" spans="6:7" x14ac:dyDescent="0.35">
      <c r="F567" s="212"/>
      <c r="G567" s="212"/>
    </row>
    <row r="568" spans="6:7" x14ac:dyDescent="0.35">
      <c r="F568" s="212"/>
      <c r="G568" s="212"/>
    </row>
    <row r="569" spans="6:7" x14ac:dyDescent="0.35">
      <c r="F569" s="212"/>
      <c r="G569" s="212"/>
    </row>
    <row r="570" spans="6:7" x14ac:dyDescent="0.35">
      <c r="F570" s="212"/>
      <c r="G570" s="212"/>
    </row>
    <row r="571" spans="6:7" x14ac:dyDescent="0.35">
      <c r="F571" s="212"/>
      <c r="G571" s="212"/>
    </row>
    <row r="572" spans="6:7" x14ac:dyDescent="0.35">
      <c r="F572" s="212"/>
      <c r="G572" s="212"/>
    </row>
    <row r="573" spans="6:7" x14ac:dyDescent="0.35">
      <c r="F573" s="212"/>
      <c r="G573" s="212"/>
    </row>
    <row r="574" spans="6:7" x14ac:dyDescent="0.35">
      <c r="F574" s="212"/>
      <c r="G574" s="212"/>
    </row>
  </sheetData>
  <sheetProtection selectLockedCells="1" selectUnlockedCells="1"/>
  <mergeCells count="19">
    <mergeCell ref="A25:A26"/>
    <mergeCell ref="A27:A28"/>
    <mergeCell ref="A5:A6"/>
    <mergeCell ref="A4:G4"/>
    <mergeCell ref="A7:G7"/>
    <mergeCell ref="A8:A9"/>
    <mergeCell ref="A10:A11"/>
    <mergeCell ref="A12:A13"/>
    <mergeCell ref="A22:A23"/>
    <mergeCell ref="A24:G24"/>
    <mergeCell ref="A14:A15"/>
    <mergeCell ref="A16:A17"/>
    <mergeCell ref="A20:A21"/>
    <mergeCell ref="A18:A19"/>
    <mergeCell ref="A29:A30"/>
    <mergeCell ref="A31:A32"/>
    <mergeCell ref="A33:A34"/>
    <mergeCell ref="A35:A36"/>
    <mergeCell ref="A37:A38"/>
  </mergeCells>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ignoredErrors>
    <ignoredError sqref="C29 C27 C31" twoDigitTextYear="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7D04-426F-4D78-9BE2-842CEB9C26A3}">
  <dimension ref="A1:M30"/>
  <sheetViews>
    <sheetView topLeftCell="A7" zoomScale="80" zoomScaleNormal="80" workbookViewId="0">
      <selection activeCell="C7" sqref="C7"/>
    </sheetView>
  </sheetViews>
  <sheetFormatPr defaultColWidth="8.7265625" defaultRowHeight="15.5" x14ac:dyDescent="0.35"/>
  <cols>
    <col min="1" max="1" width="42.08984375" style="23" customWidth="1"/>
    <col min="2" max="2" width="13.6328125" style="23" customWidth="1"/>
    <col min="3" max="3" width="13.54296875" style="23" customWidth="1"/>
    <col min="4" max="4" width="14.26953125" style="23" customWidth="1"/>
    <col min="5" max="6" width="12.26953125" style="23" customWidth="1"/>
    <col min="7" max="7" width="8.7265625" style="23"/>
    <col min="8" max="8" width="41.6328125" style="23" customWidth="1"/>
    <col min="9" max="13" width="13.6328125" style="23" customWidth="1"/>
    <col min="14" max="16384" width="8.7265625" style="23"/>
  </cols>
  <sheetData>
    <row r="1" spans="1:13" x14ac:dyDescent="0.35">
      <c r="A1" s="32" t="s">
        <v>585</v>
      </c>
      <c r="B1" s="32"/>
      <c r="C1" s="32"/>
      <c r="D1" s="32"/>
      <c r="E1" s="32"/>
      <c r="F1" s="32"/>
    </row>
    <row r="2" spans="1:13" x14ac:dyDescent="0.35">
      <c r="A2" s="32"/>
      <c r="B2" s="32"/>
      <c r="C2" s="32"/>
      <c r="D2" s="32"/>
      <c r="E2" s="32"/>
      <c r="F2" s="32"/>
    </row>
    <row r="3" spans="1:13" s="262" customFormat="1" x14ac:dyDescent="0.35">
      <c r="A3" s="264" t="s">
        <v>586</v>
      </c>
      <c r="B3" s="265"/>
      <c r="C3" s="265"/>
      <c r="D3" s="265"/>
      <c r="E3" s="265"/>
      <c r="F3" s="265"/>
      <c r="H3" s="264" t="s">
        <v>587</v>
      </c>
    </row>
    <row r="4" spans="1:13" ht="108.5" x14ac:dyDescent="0.35">
      <c r="A4" s="316"/>
      <c r="B4" s="16" t="s">
        <v>180</v>
      </c>
      <c r="C4" s="16" t="s">
        <v>181</v>
      </c>
      <c r="D4" s="318" t="s">
        <v>182</v>
      </c>
      <c r="E4" s="318"/>
      <c r="F4" s="318"/>
      <c r="H4" s="317"/>
      <c r="I4" s="16" t="s">
        <v>180</v>
      </c>
      <c r="J4" s="16" t="s">
        <v>540</v>
      </c>
      <c r="K4" s="318" t="s">
        <v>182</v>
      </c>
      <c r="L4" s="318"/>
      <c r="M4" s="318"/>
    </row>
    <row r="5" spans="1:13" ht="62" x14ac:dyDescent="0.35">
      <c r="A5" s="317"/>
      <c r="B5" s="16" t="s">
        <v>183</v>
      </c>
      <c r="C5" s="16" t="s">
        <v>184</v>
      </c>
      <c r="D5" s="16" t="s">
        <v>185</v>
      </c>
      <c r="E5" s="16" t="s">
        <v>186</v>
      </c>
      <c r="F5" s="16" t="s">
        <v>187</v>
      </c>
      <c r="H5" s="317"/>
      <c r="I5" s="16"/>
      <c r="J5" s="16" t="s">
        <v>184</v>
      </c>
      <c r="K5" s="16" t="s">
        <v>541</v>
      </c>
      <c r="L5" s="16" t="s">
        <v>542</v>
      </c>
      <c r="M5" s="16" t="s">
        <v>187</v>
      </c>
    </row>
    <row r="6" spans="1:13" ht="62" x14ac:dyDescent="0.35">
      <c r="A6" s="100" t="s">
        <v>188</v>
      </c>
      <c r="B6" s="87" t="s">
        <v>537</v>
      </c>
      <c r="C6" s="87" t="s">
        <v>536</v>
      </c>
      <c r="D6" s="87">
        <v>966</v>
      </c>
      <c r="E6" s="87">
        <v>1078</v>
      </c>
      <c r="F6" s="261">
        <v>66</v>
      </c>
      <c r="H6" s="100" t="s">
        <v>188</v>
      </c>
      <c r="I6" s="87" t="s">
        <v>543</v>
      </c>
      <c r="J6" s="87" t="s">
        <v>584</v>
      </c>
      <c r="K6" s="87">
        <v>761</v>
      </c>
      <c r="L6" s="87">
        <v>966</v>
      </c>
      <c r="M6" s="261">
        <v>130</v>
      </c>
    </row>
    <row r="7" spans="1:13" ht="31" x14ac:dyDescent="0.35">
      <c r="A7" s="101" t="s">
        <v>189</v>
      </c>
      <c r="B7" s="182" t="s">
        <v>535</v>
      </c>
      <c r="C7" s="183" t="s">
        <v>177</v>
      </c>
      <c r="D7" s="182">
        <v>88</v>
      </c>
      <c r="E7" s="182">
        <v>119</v>
      </c>
      <c r="F7" s="261">
        <v>17</v>
      </c>
      <c r="H7" s="101" t="s">
        <v>189</v>
      </c>
      <c r="I7" s="182" t="s">
        <v>535</v>
      </c>
      <c r="J7" s="183" t="s">
        <v>159</v>
      </c>
      <c r="K7" s="182">
        <v>60</v>
      </c>
      <c r="L7" s="182">
        <v>88</v>
      </c>
      <c r="M7" s="261">
        <v>15</v>
      </c>
    </row>
    <row r="8" spans="1:13" ht="31" x14ac:dyDescent="0.35">
      <c r="A8" s="101" t="s">
        <v>142</v>
      </c>
      <c r="B8" s="182" t="s">
        <v>535</v>
      </c>
      <c r="C8" s="182" t="s">
        <v>539</v>
      </c>
      <c r="D8" s="182">
        <v>547</v>
      </c>
      <c r="E8" s="182">
        <v>624</v>
      </c>
      <c r="F8" s="261">
        <v>27</v>
      </c>
      <c r="H8" s="101" t="s">
        <v>142</v>
      </c>
      <c r="I8" s="182" t="s">
        <v>535</v>
      </c>
      <c r="J8" s="182" t="s">
        <v>174</v>
      </c>
      <c r="K8" s="182">
        <v>460</v>
      </c>
      <c r="L8" s="182">
        <v>547</v>
      </c>
      <c r="M8" s="261">
        <v>25</v>
      </c>
    </row>
    <row r="9" spans="1:13" ht="31" x14ac:dyDescent="0.35">
      <c r="A9" s="101" t="s">
        <v>143</v>
      </c>
      <c r="B9" s="182" t="s">
        <v>535</v>
      </c>
      <c r="C9" s="182" t="s">
        <v>176</v>
      </c>
      <c r="D9" s="182">
        <v>348</v>
      </c>
      <c r="E9" s="182">
        <v>395</v>
      </c>
      <c r="F9" s="261">
        <v>28</v>
      </c>
      <c r="H9" s="101" t="s">
        <v>143</v>
      </c>
      <c r="I9" s="182" t="s">
        <v>535</v>
      </c>
      <c r="J9" s="182" t="s">
        <v>176</v>
      </c>
      <c r="K9" s="182">
        <v>298</v>
      </c>
      <c r="L9" s="182">
        <v>348</v>
      </c>
      <c r="M9" s="261">
        <v>19</v>
      </c>
    </row>
    <row r="10" spans="1:13" ht="31" x14ac:dyDescent="0.35">
      <c r="A10" s="101" t="s">
        <v>544</v>
      </c>
      <c r="B10" s="182">
        <v>0</v>
      </c>
      <c r="C10" s="182">
        <v>0</v>
      </c>
      <c r="D10" s="182">
        <v>0</v>
      </c>
      <c r="E10" s="182">
        <v>0</v>
      </c>
      <c r="F10" s="261">
        <v>0</v>
      </c>
      <c r="H10" s="101" t="s">
        <v>544</v>
      </c>
      <c r="I10" s="182" t="s">
        <v>535</v>
      </c>
      <c r="J10" s="182" t="s">
        <v>176</v>
      </c>
      <c r="K10" s="182">
        <v>383</v>
      </c>
      <c r="L10" s="182">
        <v>436</v>
      </c>
      <c r="M10" s="261">
        <v>33</v>
      </c>
    </row>
    <row r="11" spans="1:13" ht="46.5" x14ac:dyDescent="0.35">
      <c r="A11" s="101" t="s">
        <v>546</v>
      </c>
      <c r="B11" s="182">
        <v>0</v>
      </c>
      <c r="C11" s="182">
        <v>0</v>
      </c>
      <c r="D11" s="182">
        <v>0</v>
      </c>
      <c r="E11" s="182">
        <v>0</v>
      </c>
      <c r="F11" s="261">
        <v>0</v>
      </c>
      <c r="G11" s="14"/>
      <c r="H11" s="101" t="s">
        <v>546</v>
      </c>
      <c r="I11" s="182">
        <v>0</v>
      </c>
      <c r="J11" s="182">
        <v>0</v>
      </c>
      <c r="K11" s="182">
        <v>0</v>
      </c>
      <c r="L11" s="182">
        <v>0</v>
      </c>
      <c r="M11" s="261">
        <v>0</v>
      </c>
    </row>
    <row r="12" spans="1:13" ht="62" x14ac:dyDescent="0.35">
      <c r="A12" s="101" t="s">
        <v>545</v>
      </c>
      <c r="B12" s="182" t="s">
        <v>538</v>
      </c>
      <c r="C12" s="182" t="s">
        <v>547</v>
      </c>
      <c r="D12" s="182">
        <v>523</v>
      </c>
      <c r="E12" s="182">
        <v>559</v>
      </c>
      <c r="F12" s="261">
        <v>13</v>
      </c>
      <c r="H12" s="101" t="s">
        <v>545</v>
      </c>
      <c r="I12" s="182">
        <v>0</v>
      </c>
      <c r="J12" s="182">
        <v>0</v>
      </c>
      <c r="K12" s="182">
        <v>0</v>
      </c>
      <c r="L12" s="182">
        <v>0</v>
      </c>
      <c r="M12" s="261">
        <v>0</v>
      </c>
    </row>
    <row r="13" spans="1:13" ht="31" x14ac:dyDescent="0.35">
      <c r="A13" s="101" t="s">
        <v>145</v>
      </c>
      <c r="B13" s="182" t="s">
        <v>535</v>
      </c>
      <c r="C13" s="183" t="s">
        <v>176</v>
      </c>
      <c r="D13" s="182">
        <v>310</v>
      </c>
      <c r="E13" s="182">
        <v>352</v>
      </c>
      <c r="F13" s="261">
        <v>10</v>
      </c>
      <c r="H13" s="101" t="s">
        <v>145</v>
      </c>
      <c r="I13" s="182" t="s">
        <v>535</v>
      </c>
      <c r="J13" s="182" t="s">
        <v>176</v>
      </c>
      <c r="K13" s="182">
        <v>251</v>
      </c>
      <c r="L13" s="182">
        <v>310</v>
      </c>
      <c r="M13" s="261">
        <v>23</v>
      </c>
    </row>
    <row r="14" spans="1:13" ht="31" x14ac:dyDescent="0.35">
      <c r="A14" s="101" t="s">
        <v>146</v>
      </c>
      <c r="B14" s="182" t="s">
        <v>533</v>
      </c>
      <c r="C14" s="182" t="s">
        <v>534</v>
      </c>
      <c r="D14" s="182">
        <v>181</v>
      </c>
      <c r="E14" s="182">
        <v>233</v>
      </c>
      <c r="F14" s="261">
        <v>29</v>
      </c>
      <c r="H14" s="101" t="s">
        <v>146</v>
      </c>
      <c r="I14" s="182" t="s">
        <v>533</v>
      </c>
      <c r="J14" s="183" t="s">
        <v>177</v>
      </c>
      <c r="K14" s="182">
        <v>131</v>
      </c>
      <c r="L14" s="182">
        <v>181</v>
      </c>
      <c r="M14" s="261">
        <v>27</v>
      </c>
    </row>
    <row r="17" spans="1:3" x14ac:dyDescent="0.35">
      <c r="A17" s="136" t="s">
        <v>190</v>
      </c>
    </row>
    <row r="18" spans="1:3" x14ac:dyDescent="0.35">
      <c r="C18" s="107"/>
    </row>
    <row r="19" spans="1:3" x14ac:dyDescent="0.35">
      <c r="A19"/>
      <c r="B19"/>
    </row>
    <row r="20" spans="1:3" x14ac:dyDescent="0.35">
      <c r="A20"/>
      <c r="B20"/>
    </row>
    <row r="21" spans="1:3" x14ac:dyDescent="0.35">
      <c r="A21"/>
      <c r="B21"/>
    </row>
    <row r="22" spans="1:3" x14ac:dyDescent="0.35">
      <c r="A22"/>
      <c r="B22"/>
    </row>
    <row r="23" spans="1:3" x14ac:dyDescent="0.35">
      <c r="A23"/>
      <c r="B23"/>
    </row>
    <row r="27" spans="1:3" x14ac:dyDescent="0.35">
      <c r="A27" s="25"/>
    </row>
    <row r="28" spans="1:3" x14ac:dyDescent="0.35">
      <c r="A28" s="25"/>
    </row>
    <row r="29" spans="1:3" x14ac:dyDescent="0.35">
      <c r="A29" s="188"/>
    </row>
    <row r="30" spans="1:3" x14ac:dyDescent="0.35">
      <c r="A30" s="188"/>
    </row>
  </sheetData>
  <mergeCells count="4">
    <mergeCell ref="A4:A5"/>
    <mergeCell ref="D4:F4"/>
    <mergeCell ref="H4:H5"/>
    <mergeCell ref="K4:M4"/>
  </mergeCells>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ignoredErrors>
    <ignoredError sqref="C7"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3BB5A-3432-4DDE-95D1-2651E316F270}">
  <dimension ref="A1:D16"/>
  <sheetViews>
    <sheetView workbookViewId="0"/>
  </sheetViews>
  <sheetFormatPr defaultRowHeight="14.5" x14ac:dyDescent="0.35"/>
  <cols>
    <col min="1" max="1" width="58.7265625" customWidth="1"/>
    <col min="2" max="3" width="13.7265625" customWidth="1"/>
    <col min="4" max="4" width="13.54296875" customWidth="1"/>
  </cols>
  <sheetData>
    <row r="1" spans="1:4" ht="15.5" x14ac:dyDescent="0.35">
      <c r="A1" s="22" t="s">
        <v>664</v>
      </c>
      <c r="B1" s="22"/>
      <c r="C1" s="22"/>
      <c r="D1" s="32"/>
    </row>
    <row r="2" spans="1:4" ht="15.5" x14ac:dyDescent="0.35">
      <c r="A2" s="99"/>
      <c r="B2" s="16" t="s">
        <v>65</v>
      </c>
      <c r="C2" s="16" t="s">
        <v>64</v>
      </c>
      <c r="D2" s="142"/>
    </row>
    <row r="3" spans="1:4" ht="15.5" x14ac:dyDescent="0.35">
      <c r="A3" s="5" t="s">
        <v>191</v>
      </c>
      <c r="B3" s="128">
        <v>7.0000000000000007E-2</v>
      </c>
      <c r="C3" s="128">
        <v>0.08</v>
      </c>
      <c r="D3" s="143"/>
    </row>
    <row r="4" spans="1:4" ht="15.5" x14ac:dyDescent="0.35">
      <c r="A4" s="5" t="s">
        <v>192</v>
      </c>
      <c r="B4" s="128">
        <v>0.84</v>
      </c>
      <c r="C4" s="19" t="s">
        <v>193</v>
      </c>
      <c r="D4" s="143"/>
    </row>
    <row r="5" spans="1:4" ht="15.5" x14ac:dyDescent="0.35">
      <c r="A5" s="5" t="s">
        <v>194</v>
      </c>
      <c r="B5" s="128">
        <v>0.03</v>
      </c>
      <c r="C5" s="128">
        <v>0.04</v>
      </c>
      <c r="D5" s="143"/>
    </row>
    <row r="6" spans="1:4" ht="15.5" x14ac:dyDescent="0.35">
      <c r="A6" s="5" t="s">
        <v>195</v>
      </c>
      <c r="B6" s="128">
        <v>-0.9</v>
      </c>
      <c r="C6" s="128">
        <v>-0.02</v>
      </c>
      <c r="D6" s="143"/>
    </row>
    <row r="7" spans="1:4" ht="31" x14ac:dyDescent="0.35">
      <c r="A7" s="5" t="s">
        <v>196</v>
      </c>
      <c r="B7" s="5" t="s">
        <v>160</v>
      </c>
      <c r="C7" s="19" t="s">
        <v>158</v>
      </c>
      <c r="D7" s="144"/>
    </row>
    <row r="8" spans="1:4" ht="15.5" x14ac:dyDescent="0.35">
      <c r="A8" s="5" t="s">
        <v>197</v>
      </c>
      <c r="B8" s="189">
        <v>65558</v>
      </c>
      <c r="C8" s="129">
        <v>64761</v>
      </c>
      <c r="D8" s="145"/>
    </row>
    <row r="9" spans="1:4" ht="15.5" x14ac:dyDescent="0.35">
      <c r="A9" s="5" t="s">
        <v>198</v>
      </c>
      <c r="B9" s="5">
        <v>2.25</v>
      </c>
      <c r="C9" s="19">
        <v>2.12</v>
      </c>
      <c r="D9" s="144"/>
    </row>
    <row r="10" spans="1:4" ht="15.5" x14ac:dyDescent="0.35">
      <c r="A10" s="5" t="s">
        <v>199</v>
      </c>
      <c r="B10" s="189">
        <v>31193</v>
      </c>
      <c r="C10" s="129">
        <v>36807</v>
      </c>
      <c r="D10" s="145"/>
    </row>
    <row r="11" spans="1:4" ht="15.5" x14ac:dyDescent="0.35">
      <c r="A11" s="5" t="s">
        <v>200</v>
      </c>
      <c r="B11" s="5">
        <v>4.7300000000000004</v>
      </c>
      <c r="C11" s="19">
        <v>3.74</v>
      </c>
      <c r="D11" s="144"/>
    </row>
    <row r="16" spans="1:4" ht="15.5" x14ac:dyDescent="0.35">
      <c r="D16" s="23"/>
    </row>
  </sheetData>
  <phoneticPr fontId="6" type="noConversion"/>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A7C5-BE6F-4911-98B3-44E6E0D15FBF}">
  <dimension ref="A1:J30"/>
  <sheetViews>
    <sheetView workbookViewId="0">
      <selection activeCell="B3" sqref="B3"/>
    </sheetView>
  </sheetViews>
  <sheetFormatPr defaultRowHeight="14.5" x14ac:dyDescent="0.35"/>
  <cols>
    <col min="1" max="1" width="38" bestFit="1" customWidth="1"/>
    <col min="2" max="2" width="12.26953125" customWidth="1"/>
    <col min="5" max="5" width="9.6328125" customWidth="1"/>
    <col min="9" max="9" width="30.26953125" bestFit="1" customWidth="1"/>
    <col min="11" max="11" width="17.7265625" bestFit="1" customWidth="1"/>
    <col min="12" max="12" width="20.7265625" bestFit="1" customWidth="1"/>
  </cols>
  <sheetData>
    <row r="1" spans="1:10" ht="15.5" x14ac:dyDescent="0.35">
      <c r="A1" s="301" t="s">
        <v>653</v>
      </c>
      <c r="B1" s="301"/>
      <c r="C1" s="301"/>
      <c r="D1" s="301"/>
      <c r="E1" s="301"/>
      <c r="F1" s="301"/>
      <c r="G1" s="301"/>
    </row>
    <row r="2" spans="1:10" x14ac:dyDescent="0.35">
      <c r="I2" s="103"/>
    </row>
    <row r="3" spans="1:10" ht="15.5" x14ac:dyDescent="0.35">
      <c r="A3" s="26"/>
      <c r="B3" s="284" t="s">
        <v>61</v>
      </c>
      <c r="C3" s="21" t="s">
        <v>62</v>
      </c>
      <c r="D3" s="21" t="s">
        <v>63</v>
      </c>
      <c r="E3" s="21" t="s">
        <v>64</v>
      </c>
      <c r="F3" s="21" t="s">
        <v>65</v>
      </c>
    </row>
    <row r="4" spans="1:10" ht="15.5" x14ac:dyDescent="0.35">
      <c r="A4" s="21" t="s">
        <v>66</v>
      </c>
      <c r="B4" s="44">
        <v>24000</v>
      </c>
      <c r="C4" s="55">
        <v>30000</v>
      </c>
      <c r="D4" s="109">
        <v>30000</v>
      </c>
      <c r="E4" s="109">
        <v>24000</v>
      </c>
      <c r="F4" s="109">
        <v>28000</v>
      </c>
      <c r="I4" s="139"/>
      <c r="J4" s="139"/>
    </row>
    <row r="5" spans="1:10" ht="15.5" x14ac:dyDescent="0.35">
      <c r="A5" s="21" t="s">
        <v>67</v>
      </c>
      <c r="B5" s="92">
        <v>0.27</v>
      </c>
      <c r="C5" s="92">
        <v>0.31</v>
      </c>
      <c r="D5" s="105">
        <v>0.28999999999999998</v>
      </c>
      <c r="E5" s="105">
        <v>0.28999999999999998</v>
      </c>
      <c r="F5" s="105">
        <v>0.3</v>
      </c>
    </row>
    <row r="14" spans="1:10" ht="116" hidden="1" x14ac:dyDescent="0.35">
      <c r="A14" t="s">
        <v>68</v>
      </c>
      <c r="B14" s="164"/>
      <c r="E14" s="164" t="s">
        <v>69</v>
      </c>
    </row>
    <row r="15" spans="1:10" hidden="1" x14ac:dyDescent="0.35">
      <c r="B15" s="164" t="s">
        <v>61</v>
      </c>
      <c r="C15" t="s">
        <v>62</v>
      </c>
      <c r="D15" t="s">
        <v>63</v>
      </c>
      <c r="E15" t="s">
        <v>64</v>
      </c>
      <c r="F15" t="s">
        <v>65</v>
      </c>
    </row>
    <row r="16" spans="1:10" hidden="1" x14ac:dyDescent="0.35">
      <c r="A16" t="s">
        <v>70</v>
      </c>
      <c r="B16">
        <v>22682</v>
      </c>
      <c r="C16">
        <v>27077</v>
      </c>
      <c r="D16">
        <v>27074</v>
      </c>
      <c r="E16">
        <v>16133</v>
      </c>
      <c r="F16">
        <v>22500</v>
      </c>
      <c r="I16" t="s">
        <v>71</v>
      </c>
    </row>
    <row r="17" spans="1:9" hidden="1" x14ac:dyDescent="0.35">
      <c r="A17" t="s">
        <v>72</v>
      </c>
      <c r="B17">
        <v>24197</v>
      </c>
      <c r="C17">
        <v>28031</v>
      </c>
      <c r="D17">
        <v>30011</v>
      </c>
      <c r="E17">
        <v>16684</v>
      </c>
      <c r="I17" t="s">
        <v>73</v>
      </c>
    </row>
    <row r="18" spans="1:9" hidden="1" x14ac:dyDescent="0.35">
      <c r="B18" t="s">
        <v>74</v>
      </c>
    </row>
    <row r="19" spans="1:9" hidden="1" x14ac:dyDescent="0.35"/>
    <row r="20" spans="1:9" hidden="1" x14ac:dyDescent="0.35">
      <c r="A20" t="s">
        <v>75</v>
      </c>
    </row>
    <row r="21" spans="1:9" ht="15" hidden="1" thickBot="1" x14ac:dyDescent="0.4"/>
    <row r="22" spans="1:9" ht="15" hidden="1" thickBot="1" x14ac:dyDescent="0.4">
      <c r="A22" s="175"/>
      <c r="B22" s="178" t="s">
        <v>61</v>
      </c>
      <c r="C22" s="178" t="s">
        <v>62</v>
      </c>
      <c r="D22" s="178" t="s">
        <v>63</v>
      </c>
      <c r="E22" s="178" t="s">
        <v>64</v>
      </c>
      <c r="F22" s="179" t="s">
        <v>65</v>
      </c>
    </row>
    <row r="23" spans="1:9" hidden="1" x14ac:dyDescent="0.35">
      <c r="A23" s="166" t="s">
        <v>66</v>
      </c>
      <c r="B23" s="167">
        <v>22682</v>
      </c>
      <c r="C23" s="167">
        <v>27077</v>
      </c>
      <c r="D23" s="167">
        <v>27074</v>
      </c>
      <c r="E23" s="167">
        <v>16133</v>
      </c>
      <c r="F23" s="168">
        <v>22500</v>
      </c>
    </row>
    <row r="24" spans="1:9" ht="15" hidden="1" thickBot="1" x14ac:dyDescent="0.4">
      <c r="A24" s="169" t="s">
        <v>76</v>
      </c>
      <c r="B24" s="170">
        <v>1327</v>
      </c>
      <c r="C24" s="170">
        <v>2601</v>
      </c>
      <c r="D24" s="170">
        <v>2431</v>
      </c>
      <c r="E24" s="170">
        <v>4310</v>
      </c>
      <c r="F24" s="171">
        <v>3005</v>
      </c>
    </row>
    <row r="25" spans="1:9" ht="15" hidden="1" thickBot="1" x14ac:dyDescent="0.4">
      <c r="A25" s="175" t="s">
        <v>77</v>
      </c>
      <c r="B25" s="176">
        <f>SUM(B23:B24)</f>
        <v>24009</v>
      </c>
      <c r="C25" s="176">
        <f>SUM(C23:C24)</f>
        <v>29678</v>
      </c>
      <c r="D25" s="176">
        <f>SUM(D23:D24)</f>
        <v>29505</v>
      </c>
      <c r="E25" s="176">
        <f>SUM(E23:E24)</f>
        <v>20443</v>
      </c>
      <c r="F25" s="177">
        <f>SUM(F23:F24)</f>
        <v>25505</v>
      </c>
    </row>
    <row r="26" spans="1:9" ht="15" hidden="1" thickBot="1" x14ac:dyDescent="0.4">
      <c r="A26" s="172" t="s">
        <v>78</v>
      </c>
      <c r="B26" s="173">
        <f>B24/B23</f>
        <v>5.8504541045763157E-2</v>
      </c>
      <c r="C26" s="173">
        <f t="shared" ref="C26:F26" si="0">C24/C23</f>
        <v>9.6059386194925586E-2</v>
      </c>
      <c r="D26" s="173">
        <f t="shared" si="0"/>
        <v>8.9790943340474258E-2</v>
      </c>
      <c r="E26" s="173">
        <f t="shared" si="0"/>
        <v>0.26715428004710839</v>
      </c>
      <c r="F26" s="174">
        <f t="shared" si="0"/>
        <v>0.13355555555555557</v>
      </c>
    </row>
    <row r="27" spans="1:9" hidden="1" x14ac:dyDescent="0.35">
      <c r="A27" t="s">
        <v>67</v>
      </c>
    </row>
    <row r="28" spans="1:9" hidden="1" x14ac:dyDescent="0.35"/>
    <row r="29" spans="1:9" hidden="1" x14ac:dyDescent="0.35">
      <c r="A29" t="s">
        <v>79</v>
      </c>
      <c r="B29" t="e">
        <f>SUMIFS('[1]Unknown Development Type'!$E:$E,'[1]Unknown Development Type'!$G:$G,[1]Sheet2!$B1)</f>
        <v>#VALUE!</v>
      </c>
      <c r="C29" t="e">
        <f>SUMIFS('[1]Unknown Development Type'!$E:$E,'[1]Unknown Development Type'!$G:$G,[1]Sheet2!$B2)</f>
        <v>#VALUE!</v>
      </c>
      <c r="D29" t="e">
        <f>SUMIFS('[1]Unknown Development Type'!$E:$E,'[1]Unknown Development Type'!$G:$G,[1]Sheet2!$B3)</f>
        <v>#VALUE!</v>
      </c>
      <c r="E29" t="e">
        <f>SUMIFS('[1]Unknown Development Type'!$E:$E,'[1]Unknown Development Type'!$G:$G,[1]Sheet2!$B4)</f>
        <v>#VALUE!</v>
      </c>
      <c r="F29" t="e">
        <f>SUMIFS('[1]Unknown Development Type'!$E:$E,'[1]Unknown Development Type'!$G:$G,[1]Sheet2!$B5)</f>
        <v>#VALUE!</v>
      </c>
      <c r="G29" t="e">
        <f>SUMIFS('[1]Unknown Development Type'!$E:$E,'[1]Unknown Development Type'!$G:$G,[1]Sheet2!$B6)</f>
        <v>#VALUE!</v>
      </c>
    </row>
    <row r="30" spans="1:9" hidden="1" x14ac:dyDescent="0.35">
      <c r="B30" s="114" t="e">
        <f>B4+B29</f>
        <v>#VALUE!</v>
      </c>
      <c r="C30" s="114" t="e">
        <f>C4+C29</f>
        <v>#VALUE!</v>
      </c>
      <c r="D30" s="114" t="e">
        <f>D4+D29</f>
        <v>#VALUE!</v>
      </c>
      <c r="E30" s="114" t="e">
        <f>E4+E29</f>
        <v>#VALUE!</v>
      </c>
      <c r="F30" s="114" t="e">
        <f>F4+F29</f>
        <v>#VALUE!</v>
      </c>
    </row>
  </sheetData>
  <mergeCells count="1">
    <mergeCell ref="A1:G1"/>
  </mergeCells>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F2677-EE6A-4B2C-B12B-42C79F770197}">
  <dimension ref="A1:M10"/>
  <sheetViews>
    <sheetView zoomScaleNormal="100" workbookViewId="0">
      <selection activeCell="F19" sqref="F19"/>
    </sheetView>
  </sheetViews>
  <sheetFormatPr defaultRowHeight="14.5" x14ac:dyDescent="0.35"/>
  <cols>
    <col min="1" max="1" width="39.453125" customWidth="1"/>
    <col min="2" max="4" width="13.7265625" customWidth="1"/>
    <col min="5" max="10" width="13.54296875" customWidth="1"/>
    <col min="11" max="11" width="10.7265625" customWidth="1"/>
    <col min="12" max="12" width="10.54296875" customWidth="1"/>
    <col min="13" max="13" width="13.453125" customWidth="1"/>
    <col min="15" max="15" width="59.7265625" customWidth="1"/>
  </cols>
  <sheetData>
    <row r="1" spans="1:13" ht="15.5" x14ac:dyDescent="0.35">
      <c r="A1" s="49" t="s">
        <v>665</v>
      </c>
    </row>
    <row r="2" spans="1:13" ht="15.5" x14ac:dyDescent="0.35">
      <c r="B2" s="319" t="s">
        <v>65</v>
      </c>
      <c r="C2" s="319"/>
      <c r="D2" s="319"/>
      <c r="E2" s="319" t="s">
        <v>64</v>
      </c>
      <c r="F2" s="319"/>
      <c r="G2" s="319"/>
      <c r="H2" s="98"/>
      <c r="I2" s="113"/>
      <c r="J2" s="98"/>
      <c r="K2" s="98"/>
    </row>
    <row r="3" spans="1:13" ht="15.5" x14ac:dyDescent="0.35">
      <c r="A3" s="48"/>
      <c r="B3" s="16" t="s">
        <v>201</v>
      </c>
      <c r="C3" s="16" t="s">
        <v>202</v>
      </c>
      <c r="D3" s="16" t="s">
        <v>203</v>
      </c>
      <c r="E3" s="16" t="s">
        <v>201</v>
      </c>
      <c r="F3" s="16" t="s">
        <v>202</v>
      </c>
      <c r="G3" s="16" t="s">
        <v>203</v>
      </c>
      <c r="H3" s="146"/>
      <c r="I3" s="144"/>
      <c r="J3" s="144"/>
      <c r="K3" s="146"/>
      <c r="L3" s="144"/>
      <c r="M3" s="144"/>
    </row>
    <row r="4" spans="1:13" ht="15.5" x14ac:dyDescent="0.35">
      <c r="A4" s="5" t="s">
        <v>204</v>
      </c>
      <c r="B4" s="5">
        <v>4.7</v>
      </c>
      <c r="C4" s="189">
        <v>31132</v>
      </c>
      <c r="D4" s="189">
        <v>31132</v>
      </c>
      <c r="E4" s="5">
        <v>4.4000000000000004</v>
      </c>
      <c r="F4" s="61">
        <v>31543</v>
      </c>
      <c r="G4" s="61">
        <v>31360</v>
      </c>
      <c r="H4" s="146"/>
      <c r="I4" s="145"/>
      <c r="J4" s="145"/>
      <c r="K4" s="146"/>
      <c r="L4" s="145"/>
      <c r="M4" s="145"/>
    </row>
    <row r="5" spans="1:13" ht="15.5" x14ac:dyDescent="0.35">
      <c r="A5" s="5" t="s">
        <v>205</v>
      </c>
      <c r="B5" s="5">
        <v>2.8</v>
      </c>
      <c r="C5" s="189">
        <v>52251</v>
      </c>
      <c r="D5" s="189">
        <v>52251</v>
      </c>
      <c r="E5" s="5">
        <v>2.6</v>
      </c>
      <c r="F5" s="61">
        <v>53574</v>
      </c>
      <c r="G5" s="61">
        <v>53483</v>
      </c>
      <c r="H5" s="146"/>
      <c r="I5" s="145"/>
      <c r="J5" s="145"/>
      <c r="K5" s="146"/>
      <c r="L5" s="145"/>
      <c r="M5" s="145"/>
    </row>
    <row r="6" spans="1:13" ht="15.5" x14ac:dyDescent="0.35">
      <c r="A6" s="5" t="s">
        <v>206</v>
      </c>
      <c r="B6" s="5">
        <v>2.2000000000000002</v>
      </c>
      <c r="C6" s="189">
        <v>67119</v>
      </c>
      <c r="D6" s="189">
        <v>67119</v>
      </c>
      <c r="E6" s="5">
        <v>2.1</v>
      </c>
      <c r="F6" s="61">
        <v>65566</v>
      </c>
      <c r="G6" s="61">
        <v>65383</v>
      </c>
      <c r="H6" s="147"/>
      <c r="I6" s="145"/>
      <c r="J6" s="145"/>
      <c r="K6" s="147"/>
      <c r="L6" s="145"/>
      <c r="M6" s="145"/>
    </row>
    <row r="10" spans="1:13" ht="15.5" x14ac:dyDescent="0.35">
      <c r="F10" s="23"/>
    </row>
  </sheetData>
  <mergeCells count="2">
    <mergeCell ref="B2:D2"/>
    <mergeCell ref="E2:G2"/>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012D-0A00-4796-A14D-B4BF69402C1F}">
  <dimension ref="A1:D23"/>
  <sheetViews>
    <sheetView workbookViewId="0">
      <selection activeCell="E8" sqref="E8"/>
    </sheetView>
  </sheetViews>
  <sheetFormatPr defaultRowHeight="14.5" x14ac:dyDescent="0.35"/>
  <cols>
    <col min="1" max="1" width="32.7265625" customWidth="1"/>
    <col min="2" max="3" width="10.26953125" customWidth="1"/>
    <col min="11" max="11" width="18" bestFit="1" customWidth="1"/>
  </cols>
  <sheetData>
    <row r="1" spans="1:4" ht="15.5" x14ac:dyDescent="0.35">
      <c r="A1" s="64" t="s">
        <v>601</v>
      </c>
      <c r="B1" s="64"/>
      <c r="C1" s="64"/>
      <c r="D1" s="17"/>
    </row>
    <row r="2" spans="1:4" ht="15" customHeight="1" x14ac:dyDescent="0.35">
      <c r="A2" s="62"/>
      <c r="B2" s="318" t="s">
        <v>207</v>
      </c>
      <c r="C2" s="318"/>
      <c r="D2" s="1"/>
    </row>
    <row r="3" spans="1:4" ht="15.5" x14ac:dyDescent="0.35">
      <c r="A3" s="5"/>
      <c r="B3" s="5" t="s">
        <v>65</v>
      </c>
      <c r="C3" s="5" t="s">
        <v>64</v>
      </c>
      <c r="D3" s="1"/>
    </row>
    <row r="4" spans="1:4" ht="15.5" x14ac:dyDescent="0.35">
      <c r="A4" s="22" t="s">
        <v>208</v>
      </c>
      <c r="B4" s="22">
        <v>1</v>
      </c>
      <c r="C4" s="137">
        <v>1</v>
      </c>
      <c r="D4" s="1"/>
    </row>
    <row r="5" spans="1:4" ht="15.5" x14ac:dyDescent="0.35">
      <c r="A5" s="22" t="s">
        <v>209</v>
      </c>
      <c r="B5" s="22">
        <v>6</v>
      </c>
      <c r="C5" s="137">
        <v>6</v>
      </c>
      <c r="D5" s="1"/>
    </row>
    <row r="6" spans="1:4" ht="15.5" x14ac:dyDescent="0.35">
      <c r="A6" s="5" t="s">
        <v>210</v>
      </c>
      <c r="B6" s="5">
        <v>58</v>
      </c>
      <c r="C6" s="285">
        <v>53</v>
      </c>
      <c r="D6" s="1"/>
    </row>
    <row r="7" spans="1:4" ht="15.5" x14ac:dyDescent="0.35">
      <c r="A7" s="5" t="s">
        <v>211</v>
      </c>
      <c r="B7" s="5">
        <v>421</v>
      </c>
      <c r="C7" s="285">
        <v>411</v>
      </c>
      <c r="D7" s="1"/>
    </row>
    <row r="8" spans="1:4" ht="15.5" x14ac:dyDescent="0.35">
      <c r="A8" s="5" t="s">
        <v>212</v>
      </c>
      <c r="B8" s="5">
        <v>153</v>
      </c>
      <c r="C8" s="285">
        <v>133</v>
      </c>
      <c r="D8" s="1"/>
    </row>
    <row r="9" spans="1:4" ht="15.5" x14ac:dyDescent="0.35">
      <c r="A9" s="5" t="s">
        <v>213</v>
      </c>
      <c r="B9" s="5">
        <v>251</v>
      </c>
      <c r="C9" s="285">
        <v>235</v>
      </c>
      <c r="D9" s="1"/>
    </row>
    <row r="10" spans="1:4" s="20" customFormat="1" ht="15.5" x14ac:dyDescent="0.35">
      <c r="A10" s="18" t="s">
        <v>214</v>
      </c>
      <c r="B10" s="18">
        <v>890</v>
      </c>
      <c r="C10" s="286">
        <v>839</v>
      </c>
      <c r="D10" s="4"/>
    </row>
    <row r="11" spans="1:4" ht="15.5" x14ac:dyDescent="0.35">
      <c r="A11" s="5" t="s">
        <v>215</v>
      </c>
      <c r="B11" s="19">
        <v>0</v>
      </c>
      <c r="C11" s="6">
        <v>-1</v>
      </c>
      <c r="D11" s="1"/>
    </row>
    <row r="12" spans="1:4" ht="15.5" x14ac:dyDescent="0.35">
      <c r="A12" s="5" t="s">
        <v>216</v>
      </c>
      <c r="B12" s="5">
        <v>4</v>
      </c>
      <c r="C12" s="285">
        <v>15</v>
      </c>
      <c r="D12" s="1"/>
    </row>
    <row r="13" spans="1:4" s="20" customFormat="1" ht="15.5" x14ac:dyDescent="0.35">
      <c r="A13" s="18" t="s">
        <v>217</v>
      </c>
      <c r="B13" s="18">
        <v>894</v>
      </c>
      <c r="C13" s="286">
        <v>853</v>
      </c>
      <c r="D13" s="4"/>
    </row>
    <row r="16" spans="1:4" ht="15" customHeight="1" x14ac:dyDescent="0.35"/>
    <row r="17" spans="3:3" ht="15" customHeight="1" x14ac:dyDescent="0.35"/>
    <row r="18" spans="3:3" ht="15" customHeight="1" x14ac:dyDescent="0.35">
      <c r="C18" s="53"/>
    </row>
    <row r="19" spans="3:3" ht="15" customHeight="1" x14ac:dyDescent="0.35"/>
    <row r="20" spans="3:3" ht="15" customHeight="1" x14ac:dyDescent="0.35"/>
    <row r="21" spans="3:3" ht="15" customHeight="1" x14ac:dyDescent="0.35"/>
    <row r="22" spans="3:3" ht="15" customHeight="1" x14ac:dyDescent="0.35"/>
    <row r="23" spans="3:3" ht="15" customHeight="1" x14ac:dyDescent="0.35"/>
  </sheetData>
  <mergeCells count="1">
    <mergeCell ref="B2:C2"/>
  </mergeCells>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6080B-33C1-4F2C-A752-52AACA90ECC9}">
  <dimension ref="A1:B3"/>
  <sheetViews>
    <sheetView workbookViewId="0">
      <selection activeCell="D3" sqref="D3"/>
    </sheetView>
  </sheetViews>
  <sheetFormatPr defaultRowHeight="14.5" x14ac:dyDescent="0.35"/>
  <cols>
    <col min="1" max="1" width="32" customWidth="1"/>
    <col min="2" max="2" width="37.453125" customWidth="1"/>
  </cols>
  <sheetData>
    <row r="1" spans="1:2" ht="15.5" x14ac:dyDescent="0.35">
      <c r="A1" s="22" t="s">
        <v>600</v>
      </c>
      <c r="B1" s="22"/>
    </row>
    <row r="2" spans="1:2" ht="46.5" x14ac:dyDescent="0.35">
      <c r="A2" s="87" t="s">
        <v>218</v>
      </c>
      <c r="B2" s="87" t="s">
        <v>219</v>
      </c>
    </row>
    <row r="3" spans="1:2" ht="15.5" x14ac:dyDescent="0.35">
      <c r="A3" s="182">
        <v>14</v>
      </c>
      <c r="B3" s="205">
        <v>12.45</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E2BC1-69E3-4D6C-9D9E-6A853DC43587}">
  <dimension ref="A1:C6"/>
  <sheetViews>
    <sheetView workbookViewId="0">
      <selection activeCell="A18" sqref="A18:A19"/>
    </sheetView>
  </sheetViews>
  <sheetFormatPr defaultRowHeight="14.5" x14ac:dyDescent="0.35"/>
  <cols>
    <col min="1" max="1" width="20.453125" bestFit="1" customWidth="1"/>
    <col min="2" max="2" width="22.7265625" bestFit="1" customWidth="1"/>
  </cols>
  <sheetData>
    <row r="1" spans="1:3" ht="15.5" x14ac:dyDescent="0.35">
      <c r="A1" s="29" t="s">
        <v>599</v>
      </c>
      <c r="B1" s="32"/>
      <c r="C1" s="32"/>
    </row>
    <row r="2" spans="1:3" ht="15.5" x14ac:dyDescent="0.35">
      <c r="A2" s="16" t="s">
        <v>220</v>
      </c>
      <c r="B2" s="50" t="s">
        <v>221</v>
      </c>
    </row>
    <row r="3" spans="1:3" ht="15.5" x14ac:dyDescent="0.35">
      <c r="A3" s="43">
        <v>0</v>
      </c>
      <c r="B3" s="206">
        <v>0</v>
      </c>
    </row>
    <row r="4" spans="1:3" ht="15.5" x14ac:dyDescent="0.35">
      <c r="A4" s="37" t="s">
        <v>222</v>
      </c>
      <c r="B4" s="84">
        <v>14</v>
      </c>
    </row>
    <row r="5" spans="1:3" ht="15.5" x14ac:dyDescent="0.35">
      <c r="A5" s="37" t="s">
        <v>223</v>
      </c>
      <c r="B5" s="206">
        <v>0</v>
      </c>
    </row>
    <row r="6" spans="1:3" ht="15.5" x14ac:dyDescent="0.35">
      <c r="A6" s="43">
        <v>1</v>
      </c>
      <c r="B6" s="206">
        <v>0</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57AD-6392-42F9-AD04-97DC37A65272}">
  <dimension ref="A1:B7"/>
  <sheetViews>
    <sheetView zoomScaleNormal="100" workbookViewId="0">
      <selection activeCell="A7" sqref="A7"/>
    </sheetView>
  </sheetViews>
  <sheetFormatPr defaultRowHeight="14.5" x14ac:dyDescent="0.35"/>
  <cols>
    <col min="1" max="1" width="42.453125" customWidth="1"/>
    <col min="2" max="2" width="19.26953125" customWidth="1"/>
  </cols>
  <sheetData>
    <row r="1" spans="1:2" ht="15.5" x14ac:dyDescent="0.35">
      <c r="A1" s="22" t="s">
        <v>598</v>
      </c>
      <c r="B1" s="22"/>
    </row>
    <row r="2" spans="1:2" ht="15.5" x14ac:dyDescent="0.35">
      <c r="A2" s="5" t="s">
        <v>224</v>
      </c>
      <c r="B2" s="207">
        <v>67108.259999999995</v>
      </c>
    </row>
    <row r="3" spans="1:2" ht="15.5" x14ac:dyDescent="0.35">
      <c r="A3" s="42" t="s">
        <v>225</v>
      </c>
      <c r="B3" s="207">
        <v>63035977.799999997</v>
      </c>
    </row>
    <row r="4" spans="1:2" ht="31" x14ac:dyDescent="0.35">
      <c r="A4" s="5" t="s">
        <v>226</v>
      </c>
      <c r="B4" s="208">
        <v>1.1000000000000001E-3</v>
      </c>
    </row>
    <row r="7" spans="1:2" x14ac:dyDescent="0.35">
      <c r="A7" s="35"/>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CCFE3-8072-4689-BE6A-3E5591AB0BA6}">
  <dimension ref="A1:B2"/>
  <sheetViews>
    <sheetView workbookViewId="0">
      <selection activeCell="D16" sqref="D16"/>
    </sheetView>
  </sheetViews>
  <sheetFormatPr defaultRowHeight="14.5" x14ac:dyDescent="0.35"/>
  <cols>
    <col min="1" max="1" width="34.7265625" bestFit="1" customWidth="1"/>
    <col min="2" max="2" width="19.54296875" customWidth="1"/>
  </cols>
  <sheetData>
    <row r="1" spans="1:2" ht="15.5" x14ac:dyDescent="0.35">
      <c r="A1" s="32" t="s">
        <v>597</v>
      </c>
      <c r="B1" s="32"/>
    </row>
    <row r="2" spans="1:2" ht="46.5" x14ac:dyDescent="0.35">
      <c r="A2" s="5" t="s">
        <v>227</v>
      </c>
      <c r="B2" s="209">
        <v>1</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2A37-8AC1-4452-B081-60BC268B925A}">
  <dimension ref="A1:L31"/>
  <sheetViews>
    <sheetView workbookViewId="0">
      <selection activeCell="F11" sqref="F11"/>
    </sheetView>
  </sheetViews>
  <sheetFormatPr defaultRowHeight="15" customHeight="1" x14ac:dyDescent="0.35"/>
  <cols>
    <col min="1" max="1" width="27.453125" customWidth="1"/>
    <col min="2" max="2" width="10.26953125" customWidth="1"/>
    <col min="3" max="3" width="9.7265625" customWidth="1"/>
    <col min="4" max="4" width="9.7265625" bestFit="1" customWidth="1"/>
  </cols>
  <sheetData>
    <row r="1" spans="1:4" ht="15" customHeight="1" x14ac:dyDescent="0.35">
      <c r="A1" s="32" t="s">
        <v>596</v>
      </c>
      <c r="B1" s="32"/>
      <c r="C1" s="32"/>
      <c r="D1" s="32"/>
    </row>
    <row r="2" spans="1:4" ht="15" customHeight="1" x14ac:dyDescent="0.35">
      <c r="A2" s="19"/>
      <c r="B2" s="19" t="s">
        <v>65</v>
      </c>
      <c r="C2" s="19" t="s">
        <v>64</v>
      </c>
      <c r="D2" s="144"/>
    </row>
    <row r="3" spans="1:4" ht="15" customHeight="1" x14ac:dyDescent="0.35">
      <c r="A3" s="19"/>
      <c r="B3" s="19"/>
      <c r="C3" s="19"/>
      <c r="D3" s="144"/>
    </row>
    <row r="4" spans="1:4" ht="15" customHeight="1" x14ac:dyDescent="0.35">
      <c r="A4" s="5" t="s">
        <v>228</v>
      </c>
      <c r="B4" s="68">
        <v>45085</v>
      </c>
      <c r="C4" s="150">
        <v>41663</v>
      </c>
      <c r="D4" s="148"/>
    </row>
    <row r="5" spans="1:4" ht="15" customHeight="1" x14ac:dyDescent="0.35">
      <c r="A5" s="5" t="s">
        <v>229</v>
      </c>
      <c r="B5" s="68">
        <v>5189</v>
      </c>
      <c r="C5" s="150">
        <v>4763</v>
      </c>
      <c r="D5" s="148"/>
    </row>
    <row r="6" spans="1:4" ht="15" customHeight="1" x14ac:dyDescent="0.35">
      <c r="A6" s="5" t="s">
        <v>230</v>
      </c>
      <c r="B6" s="68">
        <v>12847</v>
      </c>
      <c r="C6" s="150">
        <v>11148</v>
      </c>
      <c r="D6" s="148"/>
    </row>
    <row r="7" spans="1:4" s="20" customFormat="1" ht="15" customHeight="1" x14ac:dyDescent="0.35">
      <c r="A7" s="18" t="s">
        <v>231</v>
      </c>
      <c r="B7" s="69">
        <v>63121</v>
      </c>
      <c r="C7" s="151">
        <v>57574</v>
      </c>
      <c r="D7" s="149"/>
    </row>
    <row r="8" spans="1:4" ht="15" customHeight="1" x14ac:dyDescent="0.35">
      <c r="A8" s="5" t="s">
        <v>232</v>
      </c>
      <c r="B8" s="68">
        <v>359</v>
      </c>
      <c r="C8" s="150">
        <v>1067</v>
      </c>
      <c r="D8" s="148"/>
    </row>
    <row r="9" spans="1:4" s="20" customFormat="1" ht="15" customHeight="1" x14ac:dyDescent="0.35">
      <c r="A9" s="18" t="s">
        <v>233</v>
      </c>
      <c r="B9" s="69">
        <v>63480</v>
      </c>
      <c r="C9" s="151">
        <v>58641</v>
      </c>
      <c r="D9" s="149"/>
    </row>
    <row r="31" spans="12:12" ht="15" customHeight="1" x14ac:dyDescent="0.35">
      <c r="L31" t="s">
        <v>234</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DFC7A-DC3A-48F5-8CE4-DA263536819B}">
  <dimension ref="A1:B9"/>
  <sheetViews>
    <sheetView workbookViewId="0">
      <selection activeCell="F7" sqref="F7"/>
    </sheetView>
  </sheetViews>
  <sheetFormatPr defaultRowHeight="14.5" x14ac:dyDescent="0.35"/>
  <cols>
    <col min="1" max="1" width="42.453125" customWidth="1"/>
    <col min="2" max="2" width="19.26953125" bestFit="1" customWidth="1"/>
  </cols>
  <sheetData>
    <row r="1" spans="1:2" ht="15.5" x14ac:dyDescent="0.35">
      <c r="A1" s="32" t="s">
        <v>595</v>
      </c>
      <c r="B1" s="32"/>
    </row>
    <row r="2" spans="1:2" ht="46.5" x14ac:dyDescent="0.35">
      <c r="A2" s="37" t="s">
        <v>235</v>
      </c>
      <c r="B2" s="16" t="s">
        <v>236</v>
      </c>
    </row>
    <row r="3" spans="1:2" ht="15.5" x14ac:dyDescent="0.35">
      <c r="A3" s="5" t="s">
        <v>237</v>
      </c>
      <c r="B3" s="182">
        <v>19</v>
      </c>
    </row>
    <row r="4" spans="1:2" ht="15.5" x14ac:dyDescent="0.35">
      <c r="A4" s="5" t="s">
        <v>238</v>
      </c>
      <c r="B4" s="87"/>
    </row>
    <row r="5" spans="1:2" ht="31" x14ac:dyDescent="0.35">
      <c r="A5" s="5" t="s">
        <v>239</v>
      </c>
      <c r="B5" s="182">
        <v>16</v>
      </c>
    </row>
    <row r="6" spans="1:2" ht="31" x14ac:dyDescent="0.35">
      <c r="A6" s="5" t="s">
        <v>240</v>
      </c>
      <c r="B6" s="182">
        <v>3</v>
      </c>
    </row>
    <row r="7" spans="1:2" ht="31" x14ac:dyDescent="0.35">
      <c r="A7" s="5" t="s">
        <v>241</v>
      </c>
      <c r="B7" s="182" t="s">
        <v>32</v>
      </c>
    </row>
    <row r="8" spans="1:2" ht="31" x14ac:dyDescent="0.35">
      <c r="A8" s="5" t="s">
        <v>242</v>
      </c>
      <c r="B8" s="182" t="s">
        <v>32</v>
      </c>
    </row>
    <row r="9" spans="1:2" ht="31" x14ac:dyDescent="0.35">
      <c r="A9" s="5" t="s">
        <v>243</v>
      </c>
      <c r="B9" s="183" t="s">
        <v>32</v>
      </c>
    </row>
  </sheetData>
  <pageMargins left="0.7" right="0.7" top="0.75" bottom="0.75" header="0.3" footer="0.3"/>
  <headerFooter>
    <oddHeader>&amp;C&amp;"Calibri"&amp;10&amp;K000000 OFFICIAL&amp;1#_x000D_</oddHeader>
    <oddFooter>&amp;C_x000D_&amp;1#&amp;"Calibri"&amp;10&amp;K000000 OFFICIAL</oddFooter>
  </headerFooter>
  <customProperties>
    <customPr name="EpmWorksheetKeyString_GUID" r:id="rId1"/>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7620-38CA-4A41-85F3-41708C121BA6}">
  <dimension ref="A1:B12"/>
  <sheetViews>
    <sheetView workbookViewId="0">
      <selection activeCell="F7" sqref="F7"/>
    </sheetView>
  </sheetViews>
  <sheetFormatPr defaultRowHeight="14.5" x14ac:dyDescent="0.35"/>
  <cols>
    <col min="1" max="1" width="48.26953125" customWidth="1"/>
    <col min="2" max="2" width="19.7265625" customWidth="1"/>
  </cols>
  <sheetData>
    <row r="1" spans="1:2" ht="15.5" x14ac:dyDescent="0.35">
      <c r="A1" s="32" t="s">
        <v>594</v>
      </c>
      <c r="B1" s="32"/>
    </row>
    <row r="2" spans="1:2" ht="46.5" x14ac:dyDescent="0.35">
      <c r="A2" s="37" t="s">
        <v>244</v>
      </c>
      <c r="B2" s="16" t="s">
        <v>236</v>
      </c>
    </row>
    <row r="3" spans="1:2" ht="46.5" x14ac:dyDescent="0.35">
      <c r="A3" s="5" t="s">
        <v>245</v>
      </c>
      <c r="B3" s="87">
        <v>25</v>
      </c>
    </row>
    <row r="4" spans="1:2" ht="15.5" x14ac:dyDescent="0.35">
      <c r="A4" s="5" t="s">
        <v>238</v>
      </c>
      <c r="B4" s="87"/>
    </row>
    <row r="5" spans="1:2" ht="15.5" x14ac:dyDescent="0.35">
      <c r="A5" s="5" t="s">
        <v>246</v>
      </c>
      <c r="B5" s="184" t="s">
        <v>32</v>
      </c>
    </row>
    <row r="6" spans="1:2" ht="31" x14ac:dyDescent="0.35">
      <c r="A6" s="5" t="s">
        <v>247</v>
      </c>
      <c r="B6" s="87">
        <v>25</v>
      </c>
    </row>
    <row r="7" spans="1:2" ht="31" x14ac:dyDescent="0.35">
      <c r="A7" s="5" t="s">
        <v>248</v>
      </c>
      <c r="B7" s="184" t="s">
        <v>32</v>
      </c>
    </row>
    <row r="8" spans="1:2" ht="46.5" x14ac:dyDescent="0.35">
      <c r="A8" s="5" t="s">
        <v>249</v>
      </c>
      <c r="B8" s="87">
        <v>18</v>
      </c>
    </row>
    <row r="9" spans="1:2" ht="46.5" x14ac:dyDescent="0.35">
      <c r="A9" s="5" t="s">
        <v>250</v>
      </c>
      <c r="B9" s="184" t="s">
        <v>32</v>
      </c>
    </row>
    <row r="12" spans="1:2" x14ac:dyDescent="0.35">
      <c r="A12" s="20"/>
    </row>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ED15A-6BA8-4404-B88D-4B0F9B46AA1A}">
  <dimension ref="A1:B4"/>
  <sheetViews>
    <sheetView workbookViewId="0">
      <selection activeCell="F4" sqref="F4"/>
    </sheetView>
  </sheetViews>
  <sheetFormatPr defaultRowHeight="14.5" x14ac:dyDescent="0.35"/>
  <cols>
    <col min="1" max="1" width="41.54296875" customWidth="1"/>
    <col min="2" max="2" width="22" customWidth="1"/>
  </cols>
  <sheetData>
    <row r="1" spans="1:2" ht="15.5" x14ac:dyDescent="0.35">
      <c r="A1" s="32" t="s">
        <v>667</v>
      </c>
      <c r="B1" s="32"/>
    </row>
    <row r="2" spans="1:2" ht="65.25" customHeight="1" x14ac:dyDescent="0.35">
      <c r="A2" s="5" t="s">
        <v>251</v>
      </c>
      <c r="B2" s="5" t="s">
        <v>236</v>
      </c>
    </row>
    <row r="3" spans="1:2" ht="62" x14ac:dyDescent="0.35">
      <c r="A3" s="5" t="s">
        <v>252</v>
      </c>
      <c r="B3" s="87" t="s">
        <v>32</v>
      </c>
    </row>
    <row r="4" spans="1:2" ht="108.5" x14ac:dyDescent="0.35">
      <c r="A4" s="5" t="s">
        <v>253</v>
      </c>
      <c r="B4" s="16">
        <v>7</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FAA0-CE8A-4E70-BB86-CDA02C0A94DB}">
  <dimension ref="A1:G8"/>
  <sheetViews>
    <sheetView workbookViewId="0">
      <pane xSplit="1" topLeftCell="E1" activePane="topRight" state="frozen"/>
      <selection pane="topRight" activeCell="E23" sqref="E23"/>
    </sheetView>
  </sheetViews>
  <sheetFormatPr defaultRowHeight="14.5" x14ac:dyDescent="0.35"/>
  <cols>
    <col min="1" max="1" width="19.453125" customWidth="1"/>
    <col min="2" max="3" width="48.26953125" customWidth="1"/>
    <col min="4" max="4" width="48.26953125" bestFit="1" customWidth="1"/>
    <col min="5" max="5" width="48.26953125" customWidth="1"/>
    <col min="6" max="7" width="48.26953125" bestFit="1" customWidth="1"/>
  </cols>
  <sheetData>
    <row r="1" spans="1:7" ht="15.5" x14ac:dyDescent="0.35">
      <c r="A1" s="15" t="s">
        <v>513</v>
      </c>
      <c r="B1" s="15"/>
      <c r="C1" s="15"/>
      <c r="D1" s="15"/>
      <c r="E1" s="15"/>
      <c r="F1" s="15"/>
      <c r="G1" s="15"/>
    </row>
    <row r="2" spans="1:7" ht="15.5" x14ac:dyDescent="0.35">
      <c r="A2" s="15"/>
      <c r="B2" s="15"/>
      <c r="C2" s="15"/>
      <c r="D2" s="15"/>
      <c r="E2" s="15"/>
      <c r="F2" s="15"/>
      <c r="G2" s="15"/>
    </row>
    <row r="3" spans="1:7" ht="15.5" x14ac:dyDescent="0.35">
      <c r="A3" s="21"/>
      <c r="B3" s="21" t="s">
        <v>80</v>
      </c>
      <c r="C3" s="21" t="s">
        <v>81</v>
      </c>
      <c r="D3" s="21" t="s">
        <v>82</v>
      </c>
      <c r="E3" s="21" t="s">
        <v>83</v>
      </c>
      <c r="F3" s="21" t="s">
        <v>84</v>
      </c>
      <c r="G3" s="21" t="s">
        <v>85</v>
      </c>
    </row>
    <row r="4" spans="1:7" ht="15.5" x14ac:dyDescent="0.35">
      <c r="A4" s="21" t="s">
        <v>61</v>
      </c>
      <c r="B4" s="21">
        <v>24</v>
      </c>
      <c r="C4" s="21">
        <v>28</v>
      </c>
      <c r="D4" s="21">
        <v>40</v>
      </c>
      <c r="E4" s="21">
        <v>53</v>
      </c>
      <c r="F4" s="21">
        <v>67</v>
      </c>
      <c r="G4" s="44">
        <v>275.14</v>
      </c>
    </row>
    <row r="5" spans="1:7" ht="15.5" x14ac:dyDescent="0.35">
      <c r="A5" s="21" t="s">
        <v>62</v>
      </c>
      <c r="B5" s="21">
        <v>22</v>
      </c>
      <c r="C5" s="21">
        <v>25</v>
      </c>
      <c r="D5" s="21">
        <v>33</v>
      </c>
      <c r="E5" s="21">
        <v>53</v>
      </c>
      <c r="F5" s="21">
        <v>76</v>
      </c>
      <c r="G5" s="44">
        <v>211</v>
      </c>
    </row>
    <row r="6" spans="1:7" ht="15.5" x14ac:dyDescent="0.35">
      <c r="A6" s="21" t="s">
        <v>63</v>
      </c>
      <c r="B6" s="55">
        <v>21</v>
      </c>
      <c r="C6" s="57">
        <v>25</v>
      </c>
      <c r="D6" s="57">
        <v>31</v>
      </c>
      <c r="E6" s="57">
        <v>41</v>
      </c>
      <c r="F6" s="57">
        <v>64</v>
      </c>
      <c r="G6" s="93">
        <v>154.71</v>
      </c>
    </row>
    <row r="7" spans="1:7" ht="15.5" x14ac:dyDescent="0.35">
      <c r="A7" s="21" t="s">
        <v>64</v>
      </c>
      <c r="B7" s="110">
        <v>22</v>
      </c>
      <c r="C7" s="93">
        <v>24</v>
      </c>
      <c r="D7" s="93">
        <v>30</v>
      </c>
      <c r="E7" s="93">
        <v>44</v>
      </c>
      <c r="F7" s="93">
        <v>64</v>
      </c>
      <c r="G7" s="93">
        <v>170.57</v>
      </c>
    </row>
    <row r="8" spans="1:7" ht="15.5" x14ac:dyDescent="0.35">
      <c r="A8" s="21" t="s">
        <v>65</v>
      </c>
      <c r="B8" s="110">
        <v>21</v>
      </c>
      <c r="C8" s="93">
        <v>24</v>
      </c>
      <c r="D8" s="93">
        <v>27</v>
      </c>
      <c r="E8" s="93">
        <v>34</v>
      </c>
      <c r="F8" s="93">
        <v>48</v>
      </c>
      <c r="G8" s="93">
        <v>191</v>
      </c>
    </row>
  </sheetData>
  <phoneticPr fontId="6"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458F-93C4-422D-985C-4B1BCC3C241C}">
  <dimension ref="A1:M16"/>
  <sheetViews>
    <sheetView workbookViewId="0">
      <selection activeCell="C3" sqref="C3"/>
    </sheetView>
  </sheetViews>
  <sheetFormatPr defaultRowHeight="15.5" x14ac:dyDescent="0.35"/>
  <cols>
    <col min="1" max="1" width="38.1796875" customWidth="1"/>
    <col min="2" max="2" width="13.81640625" style="263" bestFit="1" customWidth="1"/>
    <col min="3" max="3" width="14" style="263" bestFit="1" customWidth="1"/>
    <col min="4" max="4" width="14" style="142" bestFit="1" customWidth="1"/>
    <col min="5" max="5" width="13.81640625" style="142" bestFit="1" customWidth="1"/>
    <col min="6" max="7" width="14" style="142" bestFit="1" customWidth="1"/>
    <col min="8" max="8" width="13.81640625" style="142" bestFit="1" customWidth="1"/>
    <col min="9" max="10" width="14" style="142" bestFit="1" customWidth="1"/>
    <col min="11" max="13" width="9.26953125" style="46"/>
  </cols>
  <sheetData>
    <row r="1" spans="1:10" x14ac:dyDescent="0.35">
      <c r="A1" s="302" t="s">
        <v>593</v>
      </c>
      <c r="B1" s="302"/>
      <c r="C1" s="302"/>
    </row>
    <row r="2" spans="1:10" x14ac:dyDescent="0.35">
      <c r="A2" s="37"/>
      <c r="B2" s="318" t="s">
        <v>615</v>
      </c>
      <c r="C2" s="318"/>
      <c r="D2" s="318"/>
      <c r="E2" s="318" t="s">
        <v>623</v>
      </c>
      <c r="F2" s="318"/>
      <c r="G2" s="318"/>
      <c r="H2" s="318" t="s">
        <v>616</v>
      </c>
      <c r="I2" s="318"/>
      <c r="J2" s="318"/>
    </row>
    <row r="3" spans="1:10" ht="77.5" x14ac:dyDescent="0.35">
      <c r="A3" s="5" t="s">
        <v>617</v>
      </c>
      <c r="B3" s="16" t="s">
        <v>618</v>
      </c>
      <c r="C3" s="16" t="s">
        <v>622</v>
      </c>
      <c r="D3" s="16" t="s">
        <v>620</v>
      </c>
      <c r="E3" s="16" t="s">
        <v>618</v>
      </c>
      <c r="F3" s="16" t="s">
        <v>619</v>
      </c>
      <c r="G3" s="16" t="s">
        <v>620</v>
      </c>
      <c r="H3" s="16" t="s">
        <v>618</v>
      </c>
      <c r="I3" s="16" t="s">
        <v>619</v>
      </c>
      <c r="J3" s="16" t="s">
        <v>620</v>
      </c>
    </row>
    <row r="4" spans="1:10" x14ac:dyDescent="0.35">
      <c r="A4" s="5" t="s">
        <v>621</v>
      </c>
      <c r="B4" s="282" t="s">
        <v>32</v>
      </c>
      <c r="C4" s="282" t="s">
        <v>32</v>
      </c>
      <c r="D4" s="282" t="s">
        <v>32</v>
      </c>
      <c r="E4" s="282" t="s">
        <v>32</v>
      </c>
      <c r="F4" s="282" t="s">
        <v>32</v>
      </c>
      <c r="G4" s="282" t="s">
        <v>32</v>
      </c>
      <c r="H4" s="282" t="s">
        <v>32</v>
      </c>
      <c r="I4" s="282" t="s">
        <v>32</v>
      </c>
      <c r="J4" s="282" t="s">
        <v>32</v>
      </c>
    </row>
    <row r="5" spans="1:10" x14ac:dyDescent="0.35">
      <c r="A5" s="5" t="s">
        <v>624</v>
      </c>
      <c r="B5" s="282" t="s">
        <v>32</v>
      </c>
      <c r="C5" s="282" t="s">
        <v>32</v>
      </c>
      <c r="D5" s="282" t="s">
        <v>32</v>
      </c>
      <c r="E5" s="282" t="s">
        <v>32</v>
      </c>
      <c r="F5" s="282" t="s">
        <v>32</v>
      </c>
      <c r="G5" s="282" t="s">
        <v>32</v>
      </c>
      <c r="H5" s="282" t="s">
        <v>32</v>
      </c>
      <c r="I5" s="282"/>
      <c r="J5" s="282" t="s">
        <v>32</v>
      </c>
    </row>
    <row r="6" spans="1:10" x14ac:dyDescent="0.35">
      <c r="A6" s="5" t="s">
        <v>625</v>
      </c>
      <c r="B6" s="282" t="s">
        <v>32</v>
      </c>
      <c r="C6" s="282" t="s">
        <v>32</v>
      </c>
      <c r="D6" s="282" t="s">
        <v>32</v>
      </c>
      <c r="E6" s="282" t="s">
        <v>32</v>
      </c>
      <c r="F6" s="282" t="s">
        <v>32</v>
      </c>
      <c r="G6" s="282" t="s">
        <v>32</v>
      </c>
      <c r="H6" s="282" t="s">
        <v>32</v>
      </c>
      <c r="I6" s="282" t="s">
        <v>32</v>
      </c>
      <c r="J6" s="282" t="s">
        <v>32</v>
      </c>
    </row>
    <row r="7" spans="1:10" ht="31" x14ac:dyDescent="0.35">
      <c r="A7" s="5" t="s">
        <v>626</v>
      </c>
      <c r="B7" s="282" t="s">
        <v>32</v>
      </c>
      <c r="C7" s="16" t="s">
        <v>630</v>
      </c>
      <c r="D7" s="16" t="s">
        <v>630</v>
      </c>
      <c r="E7" s="282" t="s">
        <v>32</v>
      </c>
      <c r="F7" s="16" t="s">
        <v>630</v>
      </c>
      <c r="G7" s="16" t="s">
        <v>630</v>
      </c>
      <c r="H7" s="282" t="s">
        <v>32</v>
      </c>
      <c r="I7" s="16" t="s">
        <v>630</v>
      </c>
      <c r="J7" s="16" t="s">
        <v>630</v>
      </c>
    </row>
    <row r="8" spans="1:10" x14ac:dyDescent="0.35">
      <c r="A8" s="5" t="s">
        <v>627</v>
      </c>
      <c r="B8" s="283" t="s">
        <v>32</v>
      </c>
      <c r="C8" s="283" t="s">
        <v>32</v>
      </c>
      <c r="D8" s="283" t="s">
        <v>32</v>
      </c>
      <c r="E8" s="282" t="s">
        <v>32</v>
      </c>
      <c r="F8" s="283" t="s">
        <v>32</v>
      </c>
      <c r="G8" s="283" t="s">
        <v>32</v>
      </c>
      <c r="H8" s="282" t="s">
        <v>32</v>
      </c>
      <c r="I8" s="283" t="s">
        <v>32</v>
      </c>
      <c r="J8" s="283" t="s">
        <v>32</v>
      </c>
    </row>
    <row r="9" spans="1:10" x14ac:dyDescent="0.35">
      <c r="A9" s="5" t="s">
        <v>628</v>
      </c>
      <c r="B9" s="283" t="s">
        <v>32</v>
      </c>
      <c r="C9" s="283" t="s">
        <v>32</v>
      </c>
      <c r="D9" s="283" t="s">
        <v>32</v>
      </c>
      <c r="E9" s="282" t="s">
        <v>32</v>
      </c>
      <c r="F9" s="283" t="s">
        <v>32</v>
      </c>
      <c r="G9" s="283" t="s">
        <v>32</v>
      </c>
      <c r="H9" s="282" t="s">
        <v>32</v>
      </c>
      <c r="I9" s="283" t="s">
        <v>32</v>
      </c>
      <c r="J9" s="283" t="s">
        <v>32</v>
      </c>
    </row>
    <row r="10" spans="1:10" x14ac:dyDescent="0.35">
      <c r="A10" s="22" t="s">
        <v>254</v>
      </c>
      <c r="B10" s="283" t="s">
        <v>32</v>
      </c>
      <c r="C10" s="283" t="s">
        <v>32</v>
      </c>
      <c r="D10" s="283" t="s">
        <v>32</v>
      </c>
      <c r="E10" s="282" t="s">
        <v>32</v>
      </c>
      <c r="F10" s="283" t="s">
        <v>32</v>
      </c>
      <c r="G10" s="283" t="s">
        <v>32</v>
      </c>
      <c r="H10" s="282" t="s">
        <v>32</v>
      </c>
      <c r="I10" s="283" t="s">
        <v>32</v>
      </c>
      <c r="J10" s="283" t="s">
        <v>32</v>
      </c>
    </row>
    <row r="11" spans="1:10" x14ac:dyDescent="0.35">
      <c r="A11" s="21" t="s">
        <v>629</v>
      </c>
      <c r="B11" s="283" t="s">
        <v>32</v>
      </c>
      <c r="C11" s="50" t="s">
        <v>631</v>
      </c>
      <c r="D11" s="50" t="s">
        <v>631</v>
      </c>
      <c r="E11" s="282" t="s">
        <v>32</v>
      </c>
      <c r="F11" s="50" t="s">
        <v>631</v>
      </c>
      <c r="G11" s="50" t="s">
        <v>631</v>
      </c>
      <c r="H11" s="282" t="s">
        <v>32</v>
      </c>
      <c r="I11" s="50" t="s">
        <v>631</v>
      </c>
      <c r="J11" s="50" t="s">
        <v>631</v>
      </c>
    </row>
    <row r="13" spans="1:10" ht="15.5" customHeight="1" x14ac:dyDescent="0.35">
      <c r="A13" s="320" t="s">
        <v>632</v>
      </c>
      <c r="B13" s="320"/>
      <c r="C13" s="320"/>
      <c r="D13" s="320"/>
      <c r="E13" s="320"/>
      <c r="F13" s="320"/>
      <c r="G13" s="320"/>
      <c r="H13" s="320"/>
      <c r="I13" s="320"/>
      <c r="J13" s="320"/>
    </row>
    <row r="14" spans="1:10" ht="15" customHeight="1" x14ac:dyDescent="0.35">
      <c r="A14" s="320"/>
      <c r="B14" s="320"/>
      <c r="C14" s="320"/>
      <c r="D14" s="320"/>
      <c r="E14" s="320"/>
      <c r="F14" s="320"/>
      <c r="G14" s="320"/>
      <c r="H14" s="320"/>
      <c r="I14" s="320"/>
      <c r="J14" s="320"/>
    </row>
    <row r="15" spans="1:10" ht="15" customHeight="1" x14ac:dyDescent="0.35">
      <c r="A15" s="320"/>
      <c r="B15" s="320"/>
      <c r="C15" s="320"/>
      <c r="D15" s="320"/>
      <c r="E15" s="320"/>
      <c r="F15" s="320"/>
      <c r="G15" s="320"/>
      <c r="H15" s="320"/>
      <c r="I15" s="320"/>
      <c r="J15" s="320"/>
    </row>
    <row r="16" spans="1:10" ht="15" customHeight="1" x14ac:dyDescent="0.35">
      <c r="A16" s="320"/>
      <c r="B16" s="320"/>
      <c r="C16" s="320"/>
      <c r="D16" s="320"/>
      <c r="E16" s="320"/>
      <c r="F16" s="320"/>
      <c r="G16" s="320"/>
      <c r="H16" s="320"/>
      <c r="I16" s="320"/>
      <c r="J16" s="320"/>
    </row>
  </sheetData>
  <mergeCells count="5">
    <mergeCell ref="A13:J16"/>
    <mergeCell ref="A1:C1"/>
    <mergeCell ref="B2:D2"/>
    <mergeCell ref="E2:G2"/>
    <mergeCell ref="H2:J2"/>
  </mergeCells>
  <pageMargins left="0.7" right="0.7" top="0.75" bottom="0.75" header="0.3" footer="0.3"/>
  <headerFooter>
    <oddHeader>&amp;C&amp;"Calibri"&amp;10&amp;K000000 OFFICIAL&amp;1#_x000D_</oddHeader>
    <oddFooter>&amp;C_x000D_&amp;1#&amp;"Calibri"&amp;10&amp;K000000 OFFICIAL</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750A-204A-4EEE-B213-63DDE43912D8}">
  <dimension ref="A1:R17"/>
  <sheetViews>
    <sheetView workbookViewId="0">
      <selection activeCell="A20" sqref="A20"/>
    </sheetView>
  </sheetViews>
  <sheetFormatPr defaultRowHeight="14.5" x14ac:dyDescent="0.35"/>
  <cols>
    <col min="1" max="1" width="55.7265625" customWidth="1"/>
    <col min="2" max="4" width="11.453125" customWidth="1"/>
    <col min="5" max="5" width="15.26953125" customWidth="1"/>
    <col min="8" max="8" width="9" style="138" bestFit="1" customWidth="1"/>
  </cols>
  <sheetData>
    <row r="1" spans="1:18" ht="15.5" x14ac:dyDescent="0.35">
      <c r="A1" s="39" t="s">
        <v>592</v>
      </c>
      <c r="B1" s="39"/>
      <c r="C1" s="39"/>
      <c r="D1" s="39"/>
      <c r="E1" s="40"/>
    </row>
    <row r="2" spans="1:18" ht="46.5" x14ac:dyDescent="0.35">
      <c r="A2" s="5"/>
      <c r="B2" s="16" t="s">
        <v>255</v>
      </c>
      <c r="C2" s="16" t="s">
        <v>256</v>
      </c>
      <c r="D2" s="16" t="s">
        <v>257</v>
      </c>
      <c r="E2" s="16" t="s">
        <v>258</v>
      </c>
      <c r="H2" s="152"/>
    </row>
    <row r="3" spans="1:18" ht="15.5" x14ac:dyDescent="0.35">
      <c r="A3" s="5" t="s">
        <v>259</v>
      </c>
      <c r="B3" s="84">
        <v>64522</v>
      </c>
      <c r="C3" s="84">
        <v>64071</v>
      </c>
      <c r="D3" s="84">
        <v>63480</v>
      </c>
      <c r="E3" s="84">
        <f>D3-C3</f>
        <v>-591</v>
      </c>
      <c r="G3" s="47"/>
      <c r="H3" s="153"/>
      <c r="J3" s="47"/>
    </row>
    <row r="4" spans="1:18" ht="15.5" x14ac:dyDescent="0.35">
      <c r="A4" s="5" t="s">
        <v>123</v>
      </c>
      <c r="B4" s="84">
        <v>4969</v>
      </c>
      <c r="C4" s="84">
        <v>18277</v>
      </c>
      <c r="D4" s="84">
        <v>12854</v>
      </c>
      <c r="E4" s="84">
        <f>D4-C4</f>
        <v>-5423</v>
      </c>
      <c r="G4" s="47"/>
      <c r="H4" s="153"/>
      <c r="J4" s="47"/>
    </row>
    <row r="5" spans="1:18" ht="15.5" x14ac:dyDescent="0.35">
      <c r="A5" s="5" t="s">
        <v>260</v>
      </c>
      <c r="B5" s="84">
        <v>-12574</v>
      </c>
      <c r="C5" s="84">
        <v>-18000</v>
      </c>
      <c r="D5" s="84">
        <v>-22321</v>
      </c>
      <c r="E5" s="84">
        <f>D5-C5</f>
        <v>-4321</v>
      </c>
      <c r="G5" s="47"/>
      <c r="H5" s="153"/>
      <c r="K5" s="47"/>
    </row>
    <row r="6" spans="1:18" s="20" customFormat="1" ht="15.5" x14ac:dyDescent="0.35">
      <c r="A6" s="18" t="s">
        <v>261</v>
      </c>
      <c r="B6" s="82">
        <v>56917</v>
      </c>
      <c r="C6" s="82">
        <f>SUM(C3:C5)</f>
        <v>64348</v>
      </c>
      <c r="D6" s="82">
        <f t="shared" ref="D6" si="0">SUM(D3:D5)</f>
        <v>54013</v>
      </c>
      <c r="E6" s="82">
        <f>D6-C6</f>
        <v>-10335</v>
      </c>
      <c r="G6" s="47"/>
      <c r="H6" s="154"/>
    </row>
    <row r="7" spans="1:18" ht="15.5" x14ac:dyDescent="0.35">
      <c r="A7" s="5" t="s">
        <v>262</v>
      </c>
      <c r="B7" s="84">
        <v>14509</v>
      </c>
      <c r="C7" s="84">
        <v>3136</v>
      </c>
      <c r="D7" s="84">
        <v>2358</v>
      </c>
      <c r="E7" s="84">
        <f>D7-C7</f>
        <v>-778</v>
      </c>
      <c r="G7" s="47"/>
      <c r="H7" s="153"/>
      <c r="J7" s="20"/>
    </row>
    <row r="8" spans="1:18" s="20" customFormat="1" ht="15.5" x14ac:dyDescent="0.35">
      <c r="A8" s="18" t="s">
        <v>263</v>
      </c>
      <c r="B8" s="82">
        <f>B6+B7</f>
        <v>71426</v>
      </c>
      <c r="C8" s="82">
        <f>C6+C7</f>
        <v>67484</v>
      </c>
      <c r="D8" s="82">
        <f t="shared" ref="D8:E8" si="1">D6+D7</f>
        <v>56371</v>
      </c>
      <c r="E8" s="82">
        <f t="shared" si="1"/>
        <v>-11113</v>
      </c>
      <c r="G8" s="47"/>
      <c r="H8" s="154"/>
      <c r="O8"/>
      <c r="P8"/>
      <c r="Q8"/>
      <c r="R8"/>
    </row>
    <row r="9" spans="1:18" ht="36" customHeight="1" x14ac:dyDescent="0.35">
      <c r="A9" s="5" t="s">
        <v>264</v>
      </c>
      <c r="B9" s="84">
        <v>700</v>
      </c>
      <c r="C9" s="84">
        <v>516</v>
      </c>
      <c r="D9" s="84">
        <v>426</v>
      </c>
      <c r="E9" s="84">
        <f>D9-C9</f>
        <v>-90</v>
      </c>
      <c r="H9" s="153"/>
    </row>
    <row r="10" spans="1:18" s="20" customFormat="1" ht="15.5" x14ac:dyDescent="0.35">
      <c r="A10" s="18" t="s">
        <v>265</v>
      </c>
      <c r="B10" s="82">
        <f>B8+B9</f>
        <v>72126</v>
      </c>
      <c r="C10" s="82">
        <f>C8+C9</f>
        <v>68000</v>
      </c>
      <c r="D10" s="82">
        <f t="shared" ref="D10:E10" si="2">D8+D9</f>
        <v>56797</v>
      </c>
      <c r="E10" s="82">
        <f t="shared" si="2"/>
        <v>-11203</v>
      </c>
      <c r="H10" s="154"/>
      <c r="O10"/>
      <c r="P10"/>
      <c r="Q10"/>
      <c r="R10"/>
    </row>
    <row r="11" spans="1:18" ht="15.5" x14ac:dyDescent="0.35">
      <c r="A11" s="5" t="s">
        <v>266</v>
      </c>
      <c r="B11" s="84">
        <v>13950</v>
      </c>
      <c r="C11" s="84">
        <v>11494</v>
      </c>
      <c r="D11" s="84">
        <v>10808</v>
      </c>
      <c r="E11" s="84">
        <f>D11-C11</f>
        <v>-686</v>
      </c>
      <c r="G11" s="127"/>
      <c r="H11" s="153"/>
    </row>
    <row r="12" spans="1:18" x14ac:dyDescent="0.35">
      <c r="B12" s="47">
        <f>SUM(B10:B11)-SUM(C10:C11)</f>
        <v>6582</v>
      </c>
      <c r="C12" s="47">
        <f>B11-C11</f>
        <v>2456</v>
      </c>
    </row>
    <row r="13" spans="1:18" x14ac:dyDescent="0.35">
      <c r="K13" s="47"/>
      <c r="L13" s="47"/>
    </row>
    <row r="15" spans="1:18" x14ac:dyDescent="0.35">
      <c r="E15" s="47"/>
    </row>
    <row r="16" spans="1:18" x14ac:dyDescent="0.35">
      <c r="E16" s="47"/>
    </row>
    <row r="17" spans="5:5" x14ac:dyDescent="0.35">
      <c r="E17" s="47"/>
    </row>
  </sheetData>
  <phoneticPr fontId="6" type="noConversion"/>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5295A-9B92-4804-99EB-C5647493E45D}">
  <dimension ref="A1:D9"/>
  <sheetViews>
    <sheetView workbookViewId="0">
      <selection activeCell="B51" sqref="B51"/>
    </sheetView>
  </sheetViews>
  <sheetFormatPr defaultRowHeight="14.5" x14ac:dyDescent="0.35"/>
  <cols>
    <col min="1" max="1" width="35.7265625" customWidth="1"/>
    <col min="2" max="2" width="10.7265625" customWidth="1"/>
  </cols>
  <sheetData>
    <row r="1" spans="1:4" ht="15" customHeight="1" x14ac:dyDescent="0.35">
      <c r="A1" s="29" t="s">
        <v>54</v>
      </c>
      <c r="B1" s="32"/>
      <c r="C1" s="32"/>
      <c r="D1" s="32"/>
    </row>
    <row r="2" spans="1:4" ht="31" x14ac:dyDescent="0.35">
      <c r="A2" s="16"/>
      <c r="B2" s="19" t="s">
        <v>267</v>
      </c>
    </row>
    <row r="3" spans="1:4" ht="15.5" x14ac:dyDescent="0.35">
      <c r="A3" s="5" t="s">
        <v>261</v>
      </c>
      <c r="B3" s="6">
        <f>80100-4900</f>
        <v>75200</v>
      </c>
    </row>
    <row r="4" spans="1:4" ht="15.5" x14ac:dyDescent="0.35">
      <c r="A4" s="5" t="s">
        <v>262</v>
      </c>
      <c r="B4" s="6">
        <v>4700</v>
      </c>
    </row>
    <row r="5" spans="1:4" s="20" customFormat="1" ht="15.5" x14ac:dyDescent="0.35">
      <c r="A5" s="18" t="s">
        <v>263</v>
      </c>
      <c r="B5" s="33">
        <f>SUM(B3:B4)</f>
        <v>79900</v>
      </c>
    </row>
    <row r="6" spans="1:4" ht="15.5" x14ac:dyDescent="0.35">
      <c r="A6" s="5" t="s">
        <v>268</v>
      </c>
      <c r="B6" s="6">
        <v>200</v>
      </c>
    </row>
    <row r="7" spans="1:4" s="20" customFormat="1" ht="15.5" x14ac:dyDescent="0.35">
      <c r="A7" s="18" t="s">
        <v>265</v>
      </c>
      <c r="B7" s="33">
        <f>SUM(B5:B6)</f>
        <v>80100</v>
      </c>
    </row>
    <row r="8" spans="1:4" s="20" customFormat="1" ht="15.5" x14ac:dyDescent="0.35">
      <c r="A8" s="111" t="s">
        <v>266</v>
      </c>
      <c r="B8" s="6">
        <v>15000</v>
      </c>
    </row>
    <row r="9" spans="1:4" ht="15.5" x14ac:dyDescent="0.35">
      <c r="A9" s="18" t="s">
        <v>269</v>
      </c>
      <c r="B9" s="33">
        <f>B7+B8</f>
        <v>95100</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31E47-B4BF-49FB-A66B-1F8C268F5553}">
  <dimension ref="A1:P13"/>
  <sheetViews>
    <sheetView workbookViewId="0">
      <selection activeCell="J7" sqref="J7"/>
    </sheetView>
  </sheetViews>
  <sheetFormatPr defaultRowHeight="15" customHeight="1" x14ac:dyDescent="0.35"/>
  <cols>
    <col min="1" max="1" width="28.453125" customWidth="1"/>
    <col min="2" max="2" width="9.7265625" bestFit="1" customWidth="1"/>
    <col min="3" max="3" width="10.453125" bestFit="1" customWidth="1"/>
    <col min="4" max="4" width="9.7265625" bestFit="1" customWidth="1"/>
    <col min="5" max="7" width="9.54296875" customWidth="1"/>
  </cols>
  <sheetData>
    <row r="1" spans="1:16" ht="15" customHeight="1" x14ac:dyDescent="0.35">
      <c r="A1" s="32" t="s">
        <v>55</v>
      </c>
      <c r="B1" s="32"/>
      <c r="C1" s="32"/>
      <c r="D1" s="32"/>
      <c r="E1" s="32"/>
      <c r="F1" s="32"/>
      <c r="G1" s="32"/>
      <c r="H1" s="3"/>
    </row>
    <row r="2" spans="1:16" ht="31.25" customHeight="1" x14ac:dyDescent="0.35">
      <c r="A2" s="19"/>
      <c r="B2" s="318" t="s">
        <v>65</v>
      </c>
      <c r="C2" s="318"/>
      <c r="D2" s="318"/>
      <c r="E2" s="318" t="s">
        <v>588</v>
      </c>
      <c r="F2" s="318"/>
      <c r="G2" s="318"/>
    </row>
    <row r="3" spans="1:16" ht="31" x14ac:dyDescent="0.35">
      <c r="A3" s="5"/>
      <c r="B3" s="16" t="s">
        <v>589</v>
      </c>
      <c r="C3" s="16" t="s">
        <v>590</v>
      </c>
      <c r="D3" s="16" t="s">
        <v>591</v>
      </c>
      <c r="E3" s="16" t="s">
        <v>589</v>
      </c>
      <c r="F3" s="16" t="s">
        <v>590</v>
      </c>
      <c r="G3" s="16" t="s">
        <v>591</v>
      </c>
    </row>
    <row r="4" spans="1:16" ht="15.5" x14ac:dyDescent="0.35">
      <c r="A4" s="5"/>
      <c r="B4" s="5"/>
      <c r="C4" s="5"/>
      <c r="D4" s="5"/>
      <c r="E4" s="74"/>
      <c r="F4" s="74"/>
      <c r="G4" s="74"/>
    </row>
    <row r="5" spans="1:16" ht="15" customHeight="1" x14ac:dyDescent="0.35">
      <c r="A5" s="5" t="s">
        <v>272</v>
      </c>
      <c r="B5" s="6">
        <v>18829</v>
      </c>
      <c r="C5" s="6">
        <v>-16728</v>
      </c>
      <c r="D5" s="6">
        <v>2101</v>
      </c>
      <c r="E5" s="84">
        <v>20123</v>
      </c>
      <c r="F5" s="84">
        <v>-11515</v>
      </c>
      <c r="G5" s="84">
        <v>8608</v>
      </c>
    </row>
    <row r="6" spans="1:16" ht="15.5" x14ac:dyDescent="0.35">
      <c r="A6" s="5" t="s">
        <v>273</v>
      </c>
      <c r="B6" s="6">
        <v>3864</v>
      </c>
      <c r="C6" s="6">
        <v>-2943</v>
      </c>
      <c r="D6" s="6">
        <f>B6+C6</f>
        <v>921</v>
      </c>
      <c r="E6" s="84">
        <v>3394</v>
      </c>
      <c r="F6" s="84">
        <v>-2179</v>
      </c>
      <c r="G6" s="84">
        <v>1215</v>
      </c>
    </row>
    <row r="7" spans="1:16" ht="31" x14ac:dyDescent="0.35">
      <c r="A7" s="5" t="s">
        <v>274</v>
      </c>
      <c r="B7" s="6">
        <v>3433</v>
      </c>
      <c r="C7" s="6">
        <v>-1683</v>
      </c>
      <c r="D7" s="6">
        <f>B7+C7</f>
        <v>1750</v>
      </c>
      <c r="E7" s="84">
        <v>3264</v>
      </c>
      <c r="F7" s="84">
        <v>-1515</v>
      </c>
      <c r="G7" s="84">
        <v>1749</v>
      </c>
    </row>
    <row r="8" spans="1:16" s="20" customFormat="1" ht="15.5" x14ac:dyDescent="0.35">
      <c r="A8" s="18" t="s">
        <v>275</v>
      </c>
      <c r="B8" s="33">
        <v>26126</v>
      </c>
      <c r="C8" s="33">
        <f>C5+C6+C7</f>
        <v>-21354</v>
      </c>
      <c r="D8" s="33">
        <f>B8+C8</f>
        <v>4772</v>
      </c>
      <c r="E8" s="82">
        <f t="shared" ref="E8:G8" si="0">SUM(E5:E7)</f>
        <v>26781</v>
      </c>
      <c r="F8" s="82">
        <f t="shared" si="0"/>
        <v>-15209</v>
      </c>
      <c r="G8" s="82">
        <f t="shared" si="0"/>
        <v>11572</v>
      </c>
      <c r="H8"/>
      <c r="I8"/>
      <c r="J8"/>
      <c r="K8"/>
      <c r="L8"/>
      <c r="M8"/>
      <c r="N8"/>
      <c r="O8"/>
      <c r="P8"/>
    </row>
    <row r="9" spans="1:16" ht="14.5" x14ac:dyDescent="0.35">
      <c r="A9" s="38"/>
      <c r="B9" s="38"/>
      <c r="C9" s="38"/>
      <c r="D9" s="38"/>
      <c r="E9" s="38"/>
      <c r="F9" s="38"/>
      <c r="G9" s="38"/>
      <c r="H9" s="1"/>
    </row>
    <row r="12" spans="1:16" ht="15.5" x14ac:dyDescent="0.35">
      <c r="A12" s="15" t="s">
        <v>276</v>
      </c>
      <c r="B12" s="15"/>
      <c r="C12" s="15"/>
      <c r="D12" s="15"/>
      <c r="E12" s="15"/>
      <c r="F12" s="15"/>
      <c r="G12" s="15"/>
    </row>
    <row r="13" spans="1:16" ht="15.5" x14ac:dyDescent="0.35">
      <c r="A13" s="15" t="s">
        <v>277</v>
      </c>
      <c r="B13" s="15"/>
      <c r="C13" s="15"/>
      <c r="D13" s="15"/>
      <c r="E13" s="15"/>
      <c r="F13" s="15"/>
      <c r="G13" s="15"/>
    </row>
  </sheetData>
  <mergeCells count="2">
    <mergeCell ref="B2:D2"/>
    <mergeCell ref="E2:G2"/>
  </mergeCells>
  <phoneticPr fontId="6" type="noConversion"/>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75F9-7132-4085-A543-601CD74FAB2C}">
  <dimension ref="A1:D18"/>
  <sheetViews>
    <sheetView workbookViewId="0">
      <selection activeCell="F13" sqref="F13"/>
    </sheetView>
  </sheetViews>
  <sheetFormatPr defaultRowHeight="14.5" x14ac:dyDescent="0.35"/>
  <cols>
    <col min="1" max="1" width="56.7265625" bestFit="1" customWidth="1"/>
    <col min="2" max="2" width="8.7265625" style="108"/>
    <col min="3" max="3" width="9.26953125" bestFit="1" customWidth="1"/>
    <col min="4" max="4" width="12.1796875" customWidth="1"/>
  </cols>
  <sheetData>
    <row r="1" spans="1:4" ht="15.5" x14ac:dyDescent="0.35">
      <c r="A1" s="22" t="s">
        <v>56</v>
      </c>
      <c r="B1" s="50"/>
      <c r="C1" s="22"/>
      <c r="D1" s="22"/>
    </row>
    <row r="2" spans="1:4" ht="62" x14ac:dyDescent="0.35">
      <c r="A2" s="19"/>
      <c r="B2" s="16" t="s">
        <v>278</v>
      </c>
      <c r="C2" s="16" t="s">
        <v>279</v>
      </c>
      <c r="D2" s="249" t="s">
        <v>281</v>
      </c>
    </row>
    <row r="3" spans="1:4" s="20" customFormat="1" ht="15.5" x14ac:dyDescent="0.35">
      <c r="A3" s="5" t="s">
        <v>282</v>
      </c>
      <c r="B3" s="88"/>
      <c r="C3" s="6">
        <v>-22321</v>
      </c>
      <c r="D3" s="6">
        <v>-16081</v>
      </c>
    </row>
    <row r="4" spans="1:4" ht="15.5" x14ac:dyDescent="0.35">
      <c r="A4" s="18" t="s">
        <v>283</v>
      </c>
      <c r="B4" s="87">
        <v>4</v>
      </c>
      <c r="C4" s="33">
        <f>C3</f>
        <v>-22321</v>
      </c>
      <c r="D4" s="33">
        <v>-16081</v>
      </c>
    </row>
    <row r="5" spans="1:4" ht="15.5" x14ac:dyDescent="0.35">
      <c r="A5" s="5" t="s">
        <v>284</v>
      </c>
      <c r="B5" s="87" t="s">
        <v>285</v>
      </c>
      <c r="C5" s="6">
        <v>63480</v>
      </c>
      <c r="D5" s="6">
        <v>58641</v>
      </c>
    </row>
    <row r="6" spans="1:4" ht="15.5" x14ac:dyDescent="0.35">
      <c r="A6" s="5" t="s">
        <v>288</v>
      </c>
      <c r="B6" s="87"/>
      <c r="C6" s="6">
        <v>2358</v>
      </c>
      <c r="D6" s="6">
        <v>1132.5999999999999</v>
      </c>
    </row>
    <row r="7" spans="1:4" s="20" customFormat="1" ht="15.5" x14ac:dyDescent="0.35">
      <c r="A7" s="5" t="s">
        <v>289</v>
      </c>
      <c r="B7" s="87" t="s">
        <v>287</v>
      </c>
      <c r="C7" s="6">
        <v>459</v>
      </c>
      <c r="D7" s="6">
        <v>1246.5</v>
      </c>
    </row>
    <row r="8" spans="1:4" s="20" customFormat="1" ht="15.5" x14ac:dyDescent="0.35">
      <c r="A8" s="5" t="s">
        <v>291</v>
      </c>
      <c r="B8" s="87" t="s">
        <v>287</v>
      </c>
      <c r="C8" s="6">
        <f>-396-511</f>
        <v>-907</v>
      </c>
      <c r="D8" s="6">
        <v>0</v>
      </c>
    </row>
    <row r="9" spans="1:4" s="20" customFormat="1" ht="15.5" x14ac:dyDescent="0.35">
      <c r="A9" s="5" t="s">
        <v>292</v>
      </c>
      <c r="B9" s="87"/>
      <c r="C9" s="6">
        <v>12</v>
      </c>
      <c r="D9" s="6">
        <v>37</v>
      </c>
    </row>
    <row r="10" spans="1:4" s="20" customFormat="1" ht="15.5" x14ac:dyDescent="0.35">
      <c r="A10" s="5" t="s">
        <v>294</v>
      </c>
      <c r="B10" s="87"/>
      <c r="C10" s="6">
        <v>-70</v>
      </c>
      <c r="D10" s="6">
        <v>100.4</v>
      </c>
    </row>
    <row r="11" spans="1:4" ht="15.5" x14ac:dyDescent="0.35">
      <c r="A11" s="5" t="s">
        <v>286</v>
      </c>
      <c r="B11" s="87" t="s">
        <v>287</v>
      </c>
      <c r="C11" s="6">
        <v>13786</v>
      </c>
      <c r="D11" s="6" t="s">
        <v>676</v>
      </c>
    </row>
    <row r="12" spans="1:4" ht="15.5" x14ac:dyDescent="0.35">
      <c r="A12" s="18" t="s">
        <v>265</v>
      </c>
      <c r="B12" s="88"/>
      <c r="C12" s="33">
        <f>SUM(C5:C11)</f>
        <v>79118</v>
      </c>
      <c r="D12" s="33">
        <v>75339</v>
      </c>
    </row>
    <row r="13" spans="1:4" ht="15.5" x14ac:dyDescent="0.35">
      <c r="A13" s="18" t="s">
        <v>290</v>
      </c>
      <c r="B13" s="88"/>
      <c r="C13" s="33">
        <f>C12+C4</f>
        <v>56797</v>
      </c>
      <c r="D13" s="33">
        <v>59258</v>
      </c>
    </row>
    <row r="14" spans="1:4" ht="15.5" x14ac:dyDescent="0.35">
      <c r="A14" s="18" t="s">
        <v>293</v>
      </c>
      <c r="B14" s="88"/>
      <c r="C14" s="33"/>
      <c r="D14" s="33"/>
    </row>
    <row r="15" spans="1:4" ht="15.5" x14ac:dyDescent="0.35">
      <c r="A15" s="5" t="s">
        <v>296</v>
      </c>
      <c r="B15" s="87"/>
      <c r="C15" s="6">
        <v>0</v>
      </c>
      <c r="D15" s="6">
        <v>0</v>
      </c>
    </row>
    <row r="16" spans="1:4" ht="15.5" x14ac:dyDescent="0.35">
      <c r="A16" s="18" t="s">
        <v>295</v>
      </c>
      <c r="B16" s="88"/>
      <c r="C16" s="33">
        <f>SUM(C13:C15)</f>
        <v>56797</v>
      </c>
      <c r="D16" s="33">
        <v>59258</v>
      </c>
    </row>
    <row r="18" spans="1:1" x14ac:dyDescent="0.35">
      <c r="A18" s="103"/>
    </row>
  </sheetData>
  <phoneticPr fontId="6"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3686C-5DA4-4BE4-ABEC-2A2BA438EDFB}">
  <dimension ref="A1:P39"/>
  <sheetViews>
    <sheetView topLeftCell="K1" zoomScaleNormal="100" workbookViewId="0">
      <selection activeCell="T9" sqref="T9"/>
    </sheetView>
  </sheetViews>
  <sheetFormatPr defaultRowHeight="14.5" x14ac:dyDescent="0.35"/>
  <cols>
    <col min="1" max="1" width="38.7265625" customWidth="1"/>
    <col min="2" max="2" width="9.7265625" bestFit="1" customWidth="1"/>
    <col min="3" max="4" width="9.7265625" customWidth="1"/>
    <col min="5" max="5" width="10.453125" customWidth="1"/>
    <col min="6" max="6" width="9" bestFit="1" customWidth="1"/>
    <col min="11" max="11" width="42.1796875" bestFit="1" customWidth="1"/>
    <col min="12" max="16" width="10.453125" customWidth="1"/>
  </cols>
  <sheetData>
    <row r="1" spans="1:16" ht="15.5" x14ac:dyDescent="0.35">
      <c r="A1" s="190" t="s">
        <v>297</v>
      </c>
      <c r="B1" s="191"/>
      <c r="C1" s="191"/>
      <c r="D1" s="191"/>
      <c r="E1" s="191"/>
      <c r="F1" s="191"/>
      <c r="K1" s="39" t="s">
        <v>57</v>
      </c>
      <c r="L1" s="287"/>
      <c r="M1" s="287"/>
      <c r="N1" s="287"/>
      <c r="O1" s="287"/>
      <c r="P1" s="287"/>
    </row>
    <row r="2" spans="1:16" ht="43.5" customHeight="1" x14ac:dyDescent="0.35">
      <c r="A2" s="192"/>
      <c r="B2" s="193" t="s">
        <v>278</v>
      </c>
      <c r="C2" s="321" t="s">
        <v>298</v>
      </c>
      <c r="D2" s="322"/>
      <c r="E2" s="321" t="s">
        <v>299</v>
      </c>
      <c r="F2" s="322"/>
      <c r="K2" s="62"/>
      <c r="L2" s="16" t="s">
        <v>278</v>
      </c>
      <c r="M2" s="318" t="s">
        <v>298</v>
      </c>
      <c r="N2" s="318"/>
      <c r="O2" s="318" t="s">
        <v>300</v>
      </c>
      <c r="P2" s="318"/>
    </row>
    <row r="3" spans="1:16" ht="15.5" x14ac:dyDescent="0.35">
      <c r="A3" s="194" t="s">
        <v>301</v>
      </c>
      <c r="B3" s="195"/>
      <c r="C3" s="195"/>
      <c r="D3" s="195"/>
      <c r="E3" s="195"/>
      <c r="F3" s="195"/>
      <c r="K3" s="5" t="s">
        <v>301</v>
      </c>
      <c r="L3" s="19"/>
      <c r="M3" s="19"/>
      <c r="N3" s="19"/>
      <c r="O3" s="19"/>
      <c r="P3" s="19"/>
    </row>
    <row r="4" spans="1:16" ht="15.5" x14ac:dyDescent="0.35">
      <c r="A4" s="194" t="s">
        <v>302</v>
      </c>
      <c r="B4" s="196" t="s">
        <v>303</v>
      </c>
      <c r="C4" s="197">
        <v>1898</v>
      </c>
      <c r="D4" s="198"/>
      <c r="E4" s="197">
        <v>1727</v>
      </c>
      <c r="F4" s="198"/>
      <c r="K4" s="5" t="s">
        <v>302</v>
      </c>
      <c r="L4" s="227">
        <v>5</v>
      </c>
      <c r="M4" s="6">
        <v>1085</v>
      </c>
      <c r="N4" s="228"/>
      <c r="O4" s="6">
        <f>1727-459</f>
        <v>1268</v>
      </c>
      <c r="P4" s="228"/>
    </row>
    <row r="5" spans="1:16" ht="15.5" x14ac:dyDescent="0.35">
      <c r="A5" s="194" t="s">
        <v>304</v>
      </c>
      <c r="B5" s="196">
        <v>6</v>
      </c>
      <c r="C5" s="197">
        <v>35124</v>
      </c>
      <c r="D5" s="198"/>
      <c r="E5" s="197">
        <v>26831</v>
      </c>
      <c r="F5" s="198"/>
      <c r="K5" s="5" t="s">
        <v>305</v>
      </c>
      <c r="L5" s="227">
        <v>10</v>
      </c>
      <c r="M5" s="6">
        <v>269</v>
      </c>
      <c r="N5" s="228"/>
      <c r="O5" s="6">
        <v>459</v>
      </c>
      <c r="P5" s="228"/>
    </row>
    <row r="6" spans="1:16" ht="15.5" x14ac:dyDescent="0.35">
      <c r="A6" s="194" t="s">
        <v>306</v>
      </c>
      <c r="B6" s="196">
        <v>7</v>
      </c>
      <c r="C6" s="197">
        <v>40</v>
      </c>
      <c r="D6" s="198"/>
      <c r="E6" s="197">
        <v>60</v>
      </c>
      <c r="F6" s="198"/>
      <c r="K6" s="5" t="s">
        <v>304</v>
      </c>
      <c r="L6" s="227">
        <v>6</v>
      </c>
      <c r="M6" s="6">
        <v>35124</v>
      </c>
      <c r="N6" s="228"/>
      <c r="O6" s="6">
        <v>26831</v>
      </c>
      <c r="P6" s="228"/>
    </row>
    <row r="7" spans="1:16" s="20" customFormat="1" ht="15.5" x14ac:dyDescent="0.35">
      <c r="A7" s="199" t="s">
        <v>307</v>
      </c>
      <c r="B7" s="200"/>
      <c r="C7" s="201"/>
      <c r="D7" s="201">
        <v>37062</v>
      </c>
      <c r="E7" s="201"/>
      <c r="F7" s="201">
        <v>28618</v>
      </c>
      <c r="K7" s="5" t="s">
        <v>306</v>
      </c>
      <c r="L7" s="227">
        <v>7</v>
      </c>
      <c r="M7" s="6">
        <v>40</v>
      </c>
      <c r="N7" s="228"/>
      <c r="O7" s="6">
        <v>60</v>
      </c>
      <c r="P7" s="228"/>
    </row>
    <row r="8" spans="1:16" ht="15.5" x14ac:dyDescent="0.35">
      <c r="A8" s="194"/>
      <c r="B8" s="196"/>
      <c r="C8" s="198"/>
      <c r="D8" s="198"/>
      <c r="E8" s="198"/>
      <c r="F8" s="198"/>
      <c r="K8" s="18" t="s">
        <v>307</v>
      </c>
      <c r="L8" s="226"/>
      <c r="M8" s="33"/>
      <c r="N8" s="33">
        <f>SUM(M4:M7)</f>
        <v>36518</v>
      </c>
      <c r="O8" s="33"/>
      <c r="P8" s="33">
        <v>28618</v>
      </c>
    </row>
    <row r="9" spans="1:16" ht="15.5" x14ac:dyDescent="0.35">
      <c r="A9" s="194" t="s">
        <v>308</v>
      </c>
      <c r="B9" s="196">
        <v>7</v>
      </c>
      <c r="C9" s="197">
        <v>6049</v>
      </c>
      <c r="D9" s="198"/>
      <c r="E9" s="197">
        <v>3416</v>
      </c>
      <c r="F9" s="198"/>
      <c r="K9" s="5"/>
      <c r="L9" s="227"/>
      <c r="M9" s="228"/>
      <c r="N9" s="228"/>
      <c r="O9" s="228"/>
      <c r="P9" s="228"/>
    </row>
    <row r="10" spans="1:16" ht="15.5" x14ac:dyDescent="0.35">
      <c r="A10" s="194" t="s">
        <v>309</v>
      </c>
      <c r="B10" s="196">
        <v>8</v>
      </c>
      <c r="C10" s="197">
        <v>10743</v>
      </c>
      <c r="D10" s="197"/>
      <c r="E10" s="197">
        <v>12334</v>
      </c>
      <c r="F10" s="197"/>
      <c r="G10" t="s">
        <v>310</v>
      </c>
      <c r="K10" s="5" t="s">
        <v>308</v>
      </c>
      <c r="L10" s="227">
        <v>7</v>
      </c>
      <c r="M10" s="6">
        <v>6028</v>
      </c>
      <c r="N10" s="228"/>
      <c r="O10" s="6">
        <v>3416</v>
      </c>
      <c r="P10" s="228"/>
    </row>
    <row r="11" spans="1:16" s="20" customFormat="1" ht="15.5" x14ac:dyDescent="0.35">
      <c r="A11" s="199" t="s">
        <v>311</v>
      </c>
      <c r="B11" s="200"/>
      <c r="C11" s="201"/>
      <c r="D11" s="201">
        <v>16792</v>
      </c>
      <c r="E11" s="201"/>
      <c r="F11" s="201">
        <v>15750</v>
      </c>
      <c r="G11" t="s">
        <v>312</v>
      </c>
      <c r="K11" s="5" t="s">
        <v>309</v>
      </c>
      <c r="L11" s="227">
        <v>8</v>
      </c>
      <c r="M11" s="6">
        <v>13455</v>
      </c>
      <c r="N11" s="6"/>
      <c r="O11" s="6">
        <v>12334</v>
      </c>
      <c r="P11" s="6"/>
    </row>
    <row r="12" spans="1:16" s="20" customFormat="1" ht="15.5" x14ac:dyDescent="0.35">
      <c r="A12" s="199" t="s">
        <v>313</v>
      </c>
      <c r="B12" s="200"/>
      <c r="C12" s="201"/>
      <c r="D12" s="201">
        <v>53854</v>
      </c>
      <c r="E12" s="201"/>
      <c r="F12" s="201">
        <v>44368</v>
      </c>
      <c r="K12" s="18" t="s">
        <v>311</v>
      </c>
      <c r="L12" s="226"/>
      <c r="M12" s="33"/>
      <c r="N12" s="33">
        <f>SUM(M10:M11)</f>
        <v>19483</v>
      </c>
      <c r="O12" s="33"/>
      <c r="P12" s="33">
        <v>15750</v>
      </c>
    </row>
    <row r="13" spans="1:16" ht="15.5" x14ac:dyDescent="0.35">
      <c r="A13" s="194"/>
      <c r="B13" s="196"/>
      <c r="C13" s="198"/>
      <c r="D13" s="198"/>
      <c r="E13" s="198"/>
      <c r="F13" s="198"/>
      <c r="K13" s="18" t="s">
        <v>313</v>
      </c>
      <c r="L13" s="226"/>
      <c r="M13" s="33"/>
      <c r="N13" s="33">
        <f>SUM(N4:N12)</f>
        <v>56001</v>
      </c>
      <c r="O13" s="33"/>
      <c r="P13" s="33">
        <v>44368</v>
      </c>
    </row>
    <row r="14" spans="1:16" ht="15.5" x14ac:dyDescent="0.35">
      <c r="A14" s="194" t="s">
        <v>314</v>
      </c>
      <c r="B14" s="196">
        <v>9</v>
      </c>
      <c r="C14" s="197">
        <v>-9196</v>
      </c>
      <c r="D14" s="198"/>
      <c r="E14" s="197">
        <v>-9577</v>
      </c>
      <c r="F14" s="198"/>
      <c r="K14" s="5"/>
      <c r="L14" s="227"/>
      <c r="M14" s="228"/>
      <c r="N14" s="228"/>
      <c r="O14" s="228"/>
      <c r="P14" s="228"/>
    </row>
    <row r="15" spans="1:16" ht="15.5" x14ac:dyDescent="0.35">
      <c r="A15" s="194" t="s">
        <v>315</v>
      </c>
      <c r="B15" s="196">
        <v>10</v>
      </c>
      <c r="C15" s="197">
        <v>-780</v>
      </c>
      <c r="D15" s="198"/>
      <c r="E15" s="197">
        <v>-841</v>
      </c>
      <c r="F15" s="198"/>
      <c r="K15" s="5" t="s">
        <v>314</v>
      </c>
      <c r="L15" s="227">
        <v>9</v>
      </c>
      <c r="M15" s="6">
        <v>-9339</v>
      </c>
      <c r="N15" s="228"/>
      <c r="O15" s="6">
        <v>-9577</v>
      </c>
      <c r="P15" s="228"/>
    </row>
    <row r="16" spans="1:16" ht="15.5" x14ac:dyDescent="0.35">
      <c r="A16" s="194" t="s">
        <v>316</v>
      </c>
      <c r="B16" s="196">
        <v>13</v>
      </c>
      <c r="C16" s="197">
        <v>-31</v>
      </c>
      <c r="D16" s="197"/>
      <c r="E16" s="197">
        <v>-101</v>
      </c>
      <c r="F16" s="197"/>
      <c r="K16" s="5" t="s">
        <v>317</v>
      </c>
      <c r="L16" s="227">
        <v>10</v>
      </c>
      <c r="M16" s="6">
        <v>-1356</v>
      </c>
      <c r="N16" s="228"/>
      <c r="O16" s="6">
        <v>-841</v>
      </c>
      <c r="P16" s="228"/>
    </row>
    <row r="17" spans="1:16" s="20" customFormat="1" ht="15.5" x14ac:dyDescent="0.35">
      <c r="A17" s="199" t="s">
        <v>318</v>
      </c>
      <c r="B17" s="200"/>
      <c r="C17" s="201"/>
      <c r="D17" s="201">
        <v>-10007</v>
      </c>
      <c r="E17" s="201"/>
      <c r="F17" s="201">
        <v>-10519</v>
      </c>
      <c r="K17" s="5" t="s">
        <v>316</v>
      </c>
      <c r="L17" s="227">
        <v>13</v>
      </c>
      <c r="M17" s="6">
        <v>-31</v>
      </c>
      <c r="N17" s="6"/>
      <c r="O17" s="6">
        <v>-101</v>
      </c>
      <c r="P17" s="6"/>
    </row>
    <row r="18" spans="1:16" s="20" customFormat="1" ht="15.5" x14ac:dyDescent="0.35">
      <c r="A18" s="199"/>
      <c r="B18" s="200"/>
      <c r="C18" s="201"/>
      <c r="D18" s="201"/>
      <c r="E18" s="201"/>
      <c r="F18" s="201"/>
      <c r="K18" s="18" t="s">
        <v>318</v>
      </c>
      <c r="L18" s="226"/>
      <c r="M18" s="33"/>
      <c r="N18" s="33">
        <f>SUM(M15:M17)</f>
        <v>-10726</v>
      </c>
      <c r="O18" s="33"/>
      <c r="P18" s="33">
        <v>-10519</v>
      </c>
    </row>
    <row r="19" spans="1:16" s="20" customFormat="1" ht="15.5" x14ac:dyDescent="0.35">
      <c r="A19" s="194" t="s">
        <v>319</v>
      </c>
      <c r="B19" s="196">
        <v>10</v>
      </c>
      <c r="C19" s="202">
        <v>0</v>
      </c>
      <c r="D19" s="201"/>
      <c r="E19" s="197">
        <v>-676</v>
      </c>
      <c r="F19" s="201"/>
      <c r="K19" s="18"/>
      <c r="L19" s="226"/>
      <c r="M19" s="33"/>
      <c r="N19" s="33"/>
      <c r="O19" s="33"/>
      <c r="P19" s="33"/>
    </row>
    <row r="20" spans="1:16" s="20" customFormat="1" ht="15.5" x14ac:dyDescent="0.35">
      <c r="A20" s="199" t="s">
        <v>320</v>
      </c>
      <c r="B20" s="200"/>
      <c r="C20" s="201"/>
      <c r="D20" s="203">
        <v>0</v>
      </c>
      <c r="E20" s="201"/>
      <c r="F20" s="201">
        <v>-676</v>
      </c>
      <c r="K20" s="5" t="s">
        <v>321</v>
      </c>
      <c r="L20" s="227">
        <v>10</v>
      </c>
      <c r="M20" s="6">
        <v>0</v>
      </c>
      <c r="N20" s="33"/>
      <c r="O20" s="6">
        <v>-676</v>
      </c>
      <c r="P20" s="33"/>
    </row>
    <row r="21" spans="1:16" s="20" customFormat="1" ht="15.5" x14ac:dyDescent="0.35">
      <c r="A21" s="199"/>
      <c r="B21" s="200"/>
      <c r="C21" s="201"/>
      <c r="D21" s="201"/>
      <c r="E21" s="201"/>
      <c r="F21" s="201"/>
      <c r="K21" s="18" t="s">
        <v>320</v>
      </c>
      <c r="L21" s="226"/>
      <c r="M21" s="33"/>
      <c r="N21" s="229">
        <f>M20</f>
        <v>0</v>
      </c>
      <c r="O21" s="33"/>
      <c r="P21" s="33">
        <v>-676</v>
      </c>
    </row>
    <row r="22" spans="1:16" s="20" customFormat="1" ht="15.5" x14ac:dyDescent="0.35">
      <c r="A22" s="199" t="s">
        <v>322</v>
      </c>
      <c r="B22" s="200"/>
      <c r="C22" s="201"/>
      <c r="D22" s="201">
        <v>43847</v>
      </c>
      <c r="E22" s="201"/>
      <c r="F22" s="201">
        <v>33173</v>
      </c>
      <c r="K22" s="18" t="s">
        <v>323</v>
      </c>
      <c r="L22" s="226"/>
      <c r="M22" s="33"/>
      <c r="N22" s="33">
        <f>N18+N21</f>
        <v>-10726</v>
      </c>
      <c r="O22" s="33"/>
      <c r="P22" s="33">
        <f>P18+P21</f>
        <v>-11195</v>
      </c>
    </row>
    <row r="23" spans="1:16" ht="15.5" x14ac:dyDescent="0.35">
      <c r="A23" s="194"/>
      <c r="B23" s="196"/>
      <c r="C23" s="197"/>
      <c r="D23" s="197"/>
      <c r="E23" s="197"/>
      <c r="F23" s="197"/>
      <c r="K23" s="18"/>
      <c r="L23" s="226"/>
      <c r="M23" s="33"/>
      <c r="N23" s="33"/>
      <c r="O23" s="33"/>
      <c r="P23" s="33"/>
    </row>
    <row r="24" spans="1:16" ht="15.5" x14ac:dyDescent="0.35">
      <c r="A24" s="194" t="s">
        <v>324</v>
      </c>
      <c r="B24" s="196"/>
      <c r="C24" s="197"/>
      <c r="D24" s="197">
        <v>43847</v>
      </c>
      <c r="E24" s="197"/>
      <c r="F24" s="197">
        <v>33173</v>
      </c>
      <c r="K24" s="18" t="s">
        <v>322</v>
      </c>
      <c r="L24" s="226"/>
      <c r="M24" s="33"/>
      <c r="N24" s="33">
        <f>N13+N22</f>
        <v>45275</v>
      </c>
      <c r="O24" s="33"/>
      <c r="P24" s="33">
        <v>33173</v>
      </c>
    </row>
    <row r="25" spans="1:16" s="20" customFormat="1" ht="15.5" x14ac:dyDescent="0.35">
      <c r="A25" s="199" t="s">
        <v>325</v>
      </c>
      <c r="B25" s="204"/>
      <c r="C25" s="201"/>
      <c r="D25" s="201">
        <v>43847</v>
      </c>
      <c r="E25" s="201"/>
      <c r="F25" s="201">
        <v>33173</v>
      </c>
      <c r="K25" s="5"/>
      <c r="L25" s="227"/>
      <c r="M25" s="6"/>
      <c r="N25" s="6"/>
      <c r="O25" s="6"/>
      <c r="P25" s="6"/>
    </row>
    <row r="26" spans="1:16" ht="15.5" x14ac:dyDescent="0.35">
      <c r="K26" s="5" t="s">
        <v>324</v>
      </c>
      <c r="L26" s="227"/>
      <c r="M26" s="6"/>
      <c r="N26" s="6">
        <v>45275</v>
      </c>
      <c r="O26" s="6"/>
      <c r="P26" s="6">
        <v>33173</v>
      </c>
    </row>
    <row r="27" spans="1:16" ht="15.5" x14ac:dyDescent="0.35">
      <c r="K27" s="18" t="s">
        <v>325</v>
      </c>
      <c r="L27" s="230"/>
      <c r="M27" s="33"/>
      <c r="N27" s="33">
        <v>45275</v>
      </c>
      <c r="O27" s="33"/>
      <c r="P27" s="33">
        <v>33173</v>
      </c>
    </row>
    <row r="29" spans="1:16" x14ac:dyDescent="0.35">
      <c r="K29" s="103"/>
    </row>
    <row r="39" spans="1:1" x14ac:dyDescent="0.35">
      <c r="A39" t="s">
        <v>326</v>
      </c>
    </row>
  </sheetData>
  <mergeCells count="4">
    <mergeCell ref="E2:F2"/>
    <mergeCell ref="C2:D2"/>
    <mergeCell ref="M2:N2"/>
    <mergeCell ref="O2:P2"/>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942B-6F0C-49D8-8A6E-EC5FBC915B25}">
  <dimension ref="A1:K26"/>
  <sheetViews>
    <sheetView topLeftCell="A11" zoomScaleNormal="100" workbookViewId="0">
      <selection activeCell="A2" sqref="A2:D2"/>
    </sheetView>
  </sheetViews>
  <sheetFormatPr defaultRowHeight="14.5" x14ac:dyDescent="0.35"/>
  <cols>
    <col min="1" max="1" width="57.08984375" customWidth="1"/>
    <col min="2" max="4" width="14.453125" customWidth="1"/>
    <col min="7" max="7" width="14.54296875" bestFit="1" customWidth="1"/>
    <col min="8" max="8" width="9.08984375" style="247" bestFit="1" customWidth="1"/>
    <col min="10" max="10" width="13.36328125" bestFit="1" customWidth="1"/>
  </cols>
  <sheetData>
    <row r="1" spans="1:11" ht="15.5" x14ac:dyDescent="0.35">
      <c r="A1" s="146" t="s">
        <v>58</v>
      </c>
      <c r="B1" s="146"/>
      <c r="C1" s="146"/>
      <c r="D1" s="146"/>
    </row>
    <row r="2" spans="1:11" ht="31" x14ac:dyDescent="0.35">
      <c r="A2" s="5"/>
      <c r="B2" s="16" t="s">
        <v>278</v>
      </c>
      <c r="C2" s="16" t="s">
        <v>279</v>
      </c>
      <c r="D2" s="16" t="s">
        <v>280</v>
      </c>
    </row>
    <row r="3" spans="1:11" ht="15.5" x14ac:dyDescent="0.35">
      <c r="A3" s="18" t="s">
        <v>327</v>
      </c>
      <c r="B3" s="16"/>
      <c r="C3" s="16"/>
      <c r="D3" s="16"/>
      <c r="G3" s="20"/>
      <c r="H3" s="248"/>
      <c r="J3" s="20"/>
      <c r="K3" s="248"/>
    </row>
    <row r="4" spans="1:11" ht="15.5" x14ac:dyDescent="0.35">
      <c r="A4" s="5" t="s">
        <v>328</v>
      </c>
      <c r="B4" s="16"/>
      <c r="C4" s="65">
        <v>-56797</v>
      </c>
      <c r="D4" s="65">
        <v>-58011</v>
      </c>
      <c r="K4" s="247"/>
    </row>
    <row r="5" spans="1:11" ht="15.5" x14ac:dyDescent="0.35">
      <c r="A5" s="5" t="s">
        <v>329</v>
      </c>
      <c r="B5" s="37" t="s">
        <v>330</v>
      </c>
      <c r="C5" s="65">
        <v>2199</v>
      </c>
      <c r="D5" s="65">
        <v>1547</v>
      </c>
    </row>
    <row r="6" spans="1:11" ht="15.5" x14ac:dyDescent="0.35">
      <c r="A6" s="5" t="s">
        <v>530</v>
      </c>
      <c r="B6" s="37">
        <v>7</v>
      </c>
      <c r="C6" s="65">
        <v>-2591</v>
      </c>
      <c r="D6" s="65">
        <v>910</v>
      </c>
    </row>
    <row r="7" spans="1:11" ht="15.5" x14ac:dyDescent="0.35">
      <c r="A7" s="5" t="s">
        <v>531</v>
      </c>
      <c r="B7" s="37" t="s">
        <v>287</v>
      </c>
      <c r="C7" s="65">
        <v>-35</v>
      </c>
      <c r="D7" s="65">
        <v>-95</v>
      </c>
    </row>
    <row r="8" spans="1:11" ht="15.5" x14ac:dyDescent="0.35">
      <c r="A8" s="5" t="s">
        <v>532</v>
      </c>
      <c r="B8" s="246">
        <v>9</v>
      </c>
      <c r="C8" s="65">
        <v>57</v>
      </c>
      <c r="D8" s="65">
        <v>1998</v>
      </c>
    </row>
    <row r="9" spans="1:11" ht="15.5" x14ac:dyDescent="0.35">
      <c r="A9" s="5" t="s">
        <v>331</v>
      </c>
      <c r="B9" s="37">
        <v>13</v>
      </c>
      <c r="C9" s="6">
        <v>-55</v>
      </c>
      <c r="D9" s="97">
        <v>0</v>
      </c>
    </row>
    <row r="10" spans="1:11" ht="15.5" x14ac:dyDescent="0.35">
      <c r="A10" s="5" t="s">
        <v>332</v>
      </c>
      <c r="B10" s="37">
        <v>10</v>
      </c>
      <c r="C10" s="6">
        <v>12</v>
      </c>
      <c r="D10" s="97">
        <v>37</v>
      </c>
    </row>
    <row r="11" spans="1:11" ht="15.5" x14ac:dyDescent="0.35">
      <c r="A11" s="18" t="s">
        <v>333</v>
      </c>
      <c r="B11" s="231"/>
      <c r="C11" s="232">
        <f>SUM(C4:C10)</f>
        <v>-57210</v>
      </c>
      <c r="D11" s="232">
        <f>SUM(D4:D10)</f>
        <v>-53614</v>
      </c>
    </row>
    <row r="12" spans="1:11" ht="15.5" x14ac:dyDescent="0.35">
      <c r="A12" s="18" t="s">
        <v>334</v>
      </c>
      <c r="B12" s="37"/>
      <c r="C12" s="233"/>
      <c r="D12" s="233"/>
    </row>
    <row r="13" spans="1:11" ht="15.5" x14ac:dyDescent="0.35">
      <c r="A13" s="5" t="s">
        <v>335</v>
      </c>
      <c r="B13" s="37">
        <v>5</v>
      </c>
      <c r="C13" s="65">
        <v>-397</v>
      </c>
      <c r="D13" s="65">
        <v>-173</v>
      </c>
    </row>
    <row r="14" spans="1:11" ht="15.5" x14ac:dyDescent="0.35">
      <c r="A14" s="5" t="s">
        <v>336</v>
      </c>
      <c r="B14" s="37">
        <v>6</v>
      </c>
      <c r="C14" s="65">
        <v>-9752</v>
      </c>
      <c r="D14" s="65">
        <v>-10669</v>
      </c>
    </row>
    <row r="15" spans="1:11" ht="15.5" x14ac:dyDescent="0.35">
      <c r="A15" s="5" t="s">
        <v>512</v>
      </c>
      <c r="B15" s="37"/>
      <c r="C15" s="65"/>
      <c r="D15" s="65"/>
    </row>
    <row r="16" spans="1:11" ht="15.5" x14ac:dyDescent="0.35">
      <c r="A16" s="18" t="s">
        <v>337</v>
      </c>
      <c r="B16" s="231"/>
      <c r="C16" s="232">
        <f>SUM(C13:C15)</f>
        <v>-10149</v>
      </c>
      <c r="D16" s="232">
        <f>SUM(D13:D15)</f>
        <v>-10842</v>
      </c>
    </row>
    <row r="17" spans="1:4" ht="15.5" x14ac:dyDescent="0.35">
      <c r="A17" s="18" t="s">
        <v>338</v>
      </c>
      <c r="B17" s="231"/>
      <c r="C17" s="232"/>
      <c r="D17" s="232"/>
    </row>
    <row r="18" spans="1:4" ht="31" x14ac:dyDescent="0.35">
      <c r="A18" s="5" t="s">
        <v>339</v>
      </c>
      <c r="B18" s="37"/>
      <c r="C18" s="65">
        <v>68700</v>
      </c>
      <c r="D18" s="65">
        <v>69100</v>
      </c>
    </row>
    <row r="19" spans="1:4" ht="15.5" x14ac:dyDescent="0.35">
      <c r="A19" s="5" t="s">
        <v>340</v>
      </c>
      <c r="B19" s="37"/>
      <c r="C19" s="65">
        <v>-220</v>
      </c>
      <c r="D19" s="65">
        <v>-448</v>
      </c>
    </row>
    <row r="20" spans="1:4" ht="15.5" x14ac:dyDescent="0.35">
      <c r="A20" s="18" t="s">
        <v>341</v>
      </c>
      <c r="B20" s="231"/>
      <c r="C20" s="232">
        <f>SUM(C18:C19)</f>
        <v>68480</v>
      </c>
      <c r="D20" s="232">
        <v>68652</v>
      </c>
    </row>
    <row r="21" spans="1:4" ht="31" x14ac:dyDescent="0.35">
      <c r="A21" s="18" t="s">
        <v>342</v>
      </c>
      <c r="B21" s="231">
        <v>8</v>
      </c>
      <c r="C21" s="232">
        <f>C11+C16+C20</f>
        <v>1121</v>
      </c>
      <c r="D21" s="232">
        <v>4196</v>
      </c>
    </row>
    <row r="22" spans="1:4" ht="31" x14ac:dyDescent="0.35">
      <c r="A22" s="18" t="s">
        <v>343</v>
      </c>
      <c r="B22" s="231">
        <v>8</v>
      </c>
      <c r="C22" s="232">
        <v>12334</v>
      </c>
      <c r="D22" s="232">
        <v>8138</v>
      </c>
    </row>
    <row r="23" spans="1:4" ht="15.5" x14ac:dyDescent="0.35">
      <c r="A23" s="18" t="s">
        <v>344</v>
      </c>
      <c r="B23" s="231">
        <v>8</v>
      </c>
      <c r="C23" s="232">
        <f>C21+C22</f>
        <v>13455</v>
      </c>
      <c r="D23" s="232">
        <v>12334</v>
      </c>
    </row>
    <row r="26" spans="1:4" x14ac:dyDescent="0.35">
      <c r="C26" s="47"/>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036C8-96D1-4353-BC3B-F07DF4FE6029}">
  <dimension ref="A1:E15"/>
  <sheetViews>
    <sheetView topLeftCell="A2" workbookViewId="0">
      <selection activeCell="C15" sqref="C15"/>
    </sheetView>
  </sheetViews>
  <sheetFormatPr defaultRowHeight="14.5" x14ac:dyDescent="0.35"/>
  <cols>
    <col min="1" max="1" width="41.26953125" customWidth="1"/>
    <col min="2" max="2" width="8.26953125" customWidth="1"/>
    <col min="3" max="3" width="14" bestFit="1" customWidth="1"/>
  </cols>
  <sheetData>
    <row r="1" spans="1:5" ht="15.5" x14ac:dyDescent="0.35">
      <c r="A1" s="22" t="s">
        <v>59</v>
      </c>
      <c r="B1" s="22"/>
      <c r="C1" s="22"/>
    </row>
    <row r="2" spans="1:5" ht="46.5" x14ac:dyDescent="0.35">
      <c r="A2" s="5"/>
      <c r="B2" s="5" t="s">
        <v>278</v>
      </c>
      <c r="C2" s="19" t="s">
        <v>345</v>
      </c>
    </row>
    <row r="3" spans="1:5" s="20" customFormat="1" ht="15.5" x14ac:dyDescent="0.35">
      <c r="A3" s="18" t="s">
        <v>346</v>
      </c>
      <c r="B3" s="85"/>
      <c r="C3" s="82">
        <v>23134</v>
      </c>
    </row>
    <row r="4" spans="1:5" ht="31" x14ac:dyDescent="0.35">
      <c r="A4" s="75" t="s">
        <v>347</v>
      </c>
      <c r="B4" s="81"/>
      <c r="C4" s="81"/>
    </row>
    <row r="5" spans="1:5" ht="15.5" x14ac:dyDescent="0.35">
      <c r="A5" s="75" t="s">
        <v>348</v>
      </c>
      <c r="B5" s="75"/>
      <c r="C5" s="84">
        <v>-59258</v>
      </c>
    </row>
    <row r="6" spans="1:5" ht="31" x14ac:dyDescent="0.35">
      <c r="A6" s="75" t="s">
        <v>349</v>
      </c>
      <c r="B6" s="75" t="s">
        <v>287</v>
      </c>
      <c r="C6" s="84">
        <v>67</v>
      </c>
    </row>
    <row r="7" spans="1:5" ht="15.5" x14ac:dyDescent="0.35">
      <c r="A7" s="75" t="s">
        <v>350</v>
      </c>
      <c r="B7" s="75" t="s">
        <v>287</v>
      </c>
      <c r="C7" s="84">
        <v>130</v>
      </c>
    </row>
    <row r="8" spans="1:5" ht="31" x14ac:dyDescent="0.35">
      <c r="A8" s="75" t="s">
        <v>351</v>
      </c>
      <c r="B8" s="75"/>
      <c r="C8" s="84">
        <v>69100</v>
      </c>
    </row>
    <row r="9" spans="1:5" s="20" customFormat="1" ht="15.5" x14ac:dyDescent="0.35">
      <c r="A9" s="85" t="s">
        <v>352</v>
      </c>
      <c r="B9" s="85"/>
      <c r="C9" s="82">
        <v>33173</v>
      </c>
    </row>
    <row r="10" spans="1:5" ht="31" x14ac:dyDescent="0.35">
      <c r="A10" s="75" t="s">
        <v>353</v>
      </c>
      <c r="B10" s="234"/>
      <c r="C10" s="234"/>
    </row>
    <row r="11" spans="1:5" ht="15.5" x14ac:dyDescent="0.35">
      <c r="A11" s="5" t="s">
        <v>348</v>
      </c>
      <c r="B11" s="74"/>
      <c r="C11" s="84">
        <v>-56797</v>
      </c>
    </row>
    <row r="12" spans="1:5" ht="31" x14ac:dyDescent="0.35">
      <c r="A12" s="5" t="s">
        <v>349</v>
      </c>
      <c r="B12" s="5" t="s">
        <v>287</v>
      </c>
      <c r="C12" s="84">
        <v>69</v>
      </c>
    </row>
    <row r="13" spans="1:5" ht="15.5" x14ac:dyDescent="0.35">
      <c r="A13" s="5" t="s">
        <v>350</v>
      </c>
      <c r="B13" s="5" t="s">
        <v>287</v>
      </c>
      <c r="C13" s="84">
        <v>130</v>
      </c>
    </row>
    <row r="14" spans="1:5" ht="31" x14ac:dyDescent="0.35">
      <c r="A14" s="5" t="s">
        <v>351</v>
      </c>
      <c r="B14" s="74"/>
      <c r="C14" s="84">
        <v>68700</v>
      </c>
    </row>
    <row r="15" spans="1:5" s="20" customFormat="1" ht="15.5" x14ac:dyDescent="0.35">
      <c r="A15" s="18" t="s">
        <v>354</v>
      </c>
      <c r="B15" s="18"/>
      <c r="C15" s="82">
        <f>SUM(C9:C14)</f>
        <v>45275</v>
      </c>
      <c r="E15" s="127"/>
    </row>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ignoredErrors>
    <ignoredError sqref="C15" formulaRange="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3E0CA-9CA3-4E31-BA9D-85DE1FCD5D65}">
  <dimension ref="A1:C4"/>
  <sheetViews>
    <sheetView workbookViewId="0">
      <selection activeCell="E21" sqref="E21"/>
    </sheetView>
  </sheetViews>
  <sheetFormatPr defaultRowHeight="14.5" x14ac:dyDescent="0.35"/>
  <cols>
    <col min="1" max="1" width="31.81640625" bestFit="1" customWidth="1"/>
    <col min="2" max="2" width="16.7265625" customWidth="1"/>
    <col min="3" max="3" width="25" customWidth="1"/>
  </cols>
  <sheetData>
    <row r="1" spans="1:3" ht="15.5" x14ac:dyDescent="0.35">
      <c r="A1" s="22" t="s">
        <v>614</v>
      </c>
      <c r="B1" s="22"/>
      <c r="C1" s="22"/>
    </row>
    <row r="2" spans="1:3" ht="31" x14ac:dyDescent="0.35">
      <c r="A2" s="16" t="s">
        <v>355</v>
      </c>
      <c r="B2" s="16" t="s">
        <v>356</v>
      </c>
      <c r="C2" s="16" t="s">
        <v>357</v>
      </c>
    </row>
    <row r="3" spans="1:3" ht="31" x14ac:dyDescent="0.35">
      <c r="A3" s="5" t="s">
        <v>358</v>
      </c>
      <c r="B3" s="163" t="s">
        <v>359</v>
      </c>
      <c r="C3" s="5" t="s">
        <v>360</v>
      </c>
    </row>
    <row r="4" spans="1:3" ht="46.5" x14ac:dyDescent="0.35">
      <c r="A4" s="5" t="s">
        <v>361</v>
      </c>
      <c r="B4" s="163" t="s">
        <v>362</v>
      </c>
      <c r="C4" s="5" t="s">
        <v>363</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7153-A3A1-4D73-85E0-CCDED47CF271}">
  <dimension ref="A1:I15"/>
  <sheetViews>
    <sheetView workbookViewId="0">
      <selection activeCell="J13" sqref="J13"/>
    </sheetView>
  </sheetViews>
  <sheetFormatPr defaultRowHeight="15" customHeight="1" x14ac:dyDescent="0.35"/>
  <cols>
    <col min="1" max="1" width="34.26953125" customWidth="1"/>
    <col min="2" max="4" width="9.7265625" customWidth="1"/>
    <col min="5" max="5" width="9.7265625" bestFit="1" customWidth="1"/>
    <col min="6" max="6" width="10.453125" bestFit="1" customWidth="1"/>
    <col min="7" max="7" width="10.453125" customWidth="1"/>
    <col min="8" max="8" width="11.81640625" customWidth="1"/>
  </cols>
  <sheetData>
    <row r="1" spans="1:9" ht="15" customHeight="1" x14ac:dyDescent="0.35">
      <c r="A1" s="32" t="s">
        <v>613</v>
      </c>
      <c r="B1" s="32"/>
      <c r="C1" s="32"/>
      <c r="D1" s="32"/>
      <c r="E1" s="32"/>
      <c r="F1" s="32"/>
      <c r="G1" s="32"/>
    </row>
    <row r="2" spans="1:9" ht="15.5" x14ac:dyDescent="0.35">
      <c r="A2" s="19"/>
      <c r="B2" s="318" t="s">
        <v>65</v>
      </c>
      <c r="C2" s="318"/>
      <c r="D2" s="318"/>
      <c r="E2" s="318" t="s">
        <v>64</v>
      </c>
      <c r="F2" s="318"/>
      <c r="G2" s="318"/>
    </row>
    <row r="3" spans="1:9" ht="15.5" x14ac:dyDescent="0.35">
      <c r="A3" s="19"/>
      <c r="B3" s="19" t="s">
        <v>270</v>
      </c>
      <c r="C3" s="19" t="s">
        <v>121</v>
      </c>
      <c r="D3" s="19" t="s">
        <v>271</v>
      </c>
      <c r="E3" s="19" t="s">
        <v>270</v>
      </c>
      <c r="F3" s="19" t="s">
        <v>121</v>
      </c>
      <c r="G3" s="19" t="s">
        <v>271</v>
      </c>
    </row>
    <row r="4" spans="1:9" ht="14.9" customHeight="1" x14ac:dyDescent="0.35">
      <c r="A4" s="323"/>
      <c r="B4" s="323" t="s">
        <v>364</v>
      </c>
      <c r="C4" s="323" t="s">
        <v>364</v>
      </c>
      <c r="D4" s="323" t="s">
        <v>364</v>
      </c>
      <c r="E4" s="323" t="s">
        <v>364</v>
      </c>
      <c r="F4" s="323" t="s">
        <v>364</v>
      </c>
      <c r="G4" s="323" t="s">
        <v>364</v>
      </c>
    </row>
    <row r="5" spans="1:9" ht="14.9" customHeight="1" x14ac:dyDescent="0.35">
      <c r="A5" s="323"/>
      <c r="B5" s="323"/>
      <c r="C5" s="323"/>
      <c r="D5" s="323"/>
      <c r="E5" s="323"/>
      <c r="F5" s="323"/>
      <c r="G5" s="323"/>
    </row>
    <row r="6" spans="1:9" ht="15" customHeight="1" x14ac:dyDescent="0.35">
      <c r="A6" s="5" t="s">
        <v>365</v>
      </c>
      <c r="B6" s="6">
        <v>41343</v>
      </c>
      <c r="C6" s="97">
        <v>0</v>
      </c>
      <c r="D6" s="97">
        <f t="shared" ref="D6:D14" si="0">SUM(B6:C6)</f>
        <v>41343</v>
      </c>
      <c r="E6" s="6">
        <v>38469</v>
      </c>
      <c r="F6" s="133">
        <v>0</v>
      </c>
      <c r="G6" s="97">
        <v>38469</v>
      </c>
    </row>
    <row r="7" spans="1:9" ht="15" customHeight="1" x14ac:dyDescent="0.35">
      <c r="A7" s="5" t="s">
        <v>366</v>
      </c>
      <c r="B7" s="6">
        <v>18829</v>
      </c>
      <c r="C7" s="97">
        <v>-16728</v>
      </c>
      <c r="D7" s="97">
        <f t="shared" si="0"/>
        <v>2101</v>
      </c>
      <c r="E7" s="6">
        <v>20123</v>
      </c>
      <c r="F7" s="133">
        <v>-11515</v>
      </c>
      <c r="G7" s="97">
        <v>8608</v>
      </c>
    </row>
    <row r="8" spans="1:9" ht="15" customHeight="1" x14ac:dyDescent="0.35">
      <c r="A8" s="5" t="s">
        <v>273</v>
      </c>
      <c r="B8" s="6">
        <v>3864</v>
      </c>
      <c r="C8" s="97">
        <v>-2943</v>
      </c>
      <c r="D8" s="97">
        <f t="shared" si="0"/>
        <v>921</v>
      </c>
      <c r="E8" s="6">
        <v>3394</v>
      </c>
      <c r="F8" s="133">
        <v>-2179</v>
      </c>
      <c r="G8" s="97">
        <v>1215</v>
      </c>
    </row>
    <row r="9" spans="1:9" ht="15" customHeight="1" x14ac:dyDescent="0.35">
      <c r="A9" s="5" t="s">
        <v>367</v>
      </c>
      <c r="B9" s="6">
        <v>7035</v>
      </c>
      <c r="C9" s="97">
        <v>0</v>
      </c>
      <c r="D9" s="97">
        <f t="shared" si="0"/>
        <v>7035</v>
      </c>
      <c r="E9" s="6">
        <v>6550</v>
      </c>
      <c r="F9" s="97">
        <v>0</v>
      </c>
      <c r="G9" s="97">
        <v>6550</v>
      </c>
    </row>
    <row r="10" spans="1:9" ht="15" customHeight="1" x14ac:dyDescent="0.35">
      <c r="A10" s="5" t="s">
        <v>368</v>
      </c>
      <c r="B10" s="6">
        <v>1663</v>
      </c>
      <c r="C10" s="97">
        <v>0</v>
      </c>
      <c r="D10" s="97">
        <f t="shared" si="0"/>
        <v>1663</v>
      </c>
      <c r="E10" s="6">
        <v>1257</v>
      </c>
      <c r="F10" s="97">
        <v>0</v>
      </c>
      <c r="G10" s="97">
        <v>1257</v>
      </c>
    </row>
    <row r="11" spans="1:9" ht="15" customHeight="1" x14ac:dyDescent="0.35">
      <c r="A11" s="5" t="s">
        <v>369</v>
      </c>
      <c r="B11" s="6">
        <v>370</v>
      </c>
      <c r="C11" s="97">
        <v>-130</v>
      </c>
      <c r="D11" s="97">
        <f t="shared" si="0"/>
        <v>240</v>
      </c>
      <c r="E11" s="6">
        <v>405</v>
      </c>
      <c r="F11" s="97">
        <v>-252</v>
      </c>
      <c r="G11" s="97">
        <v>153</v>
      </c>
    </row>
    <row r="12" spans="1:9" ht="15" customHeight="1" x14ac:dyDescent="0.35">
      <c r="A12" s="5" t="s">
        <v>370</v>
      </c>
      <c r="B12" s="6">
        <v>3433</v>
      </c>
      <c r="C12" s="97">
        <v>-1683</v>
      </c>
      <c r="D12" s="97">
        <f t="shared" si="0"/>
        <v>1750</v>
      </c>
      <c r="E12" s="6">
        <v>3264</v>
      </c>
      <c r="F12" s="97">
        <v>-1515</v>
      </c>
      <c r="G12" s="97">
        <v>1749</v>
      </c>
    </row>
    <row r="13" spans="1:9" ht="15" customHeight="1" x14ac:dyDescent="0.35">
      <c r="A13" s="5" t="s">
        <v>371</v>
      </c>
      <c r="B13" s="6">
        <v>2581</v>
      </c>
      <c r="C13" s="97">
        <v>-837</v>
      </c>
      <c r="D13" s="97">
        <f t="shared" si="0"/>
        <v>1744</v>
      </c>
      <c r="E13" s="6">
        <v>1877</v>
      </c>
      <c r="F13" s="97">
        <v>-620</v>
      </c>
      <c r="G13" s="97">
        <v>1257</v>
      </c>
    </row>
    <row r="14" spans="1:9" ht="15.5" x14ac:dyDescent="0.35">
      <c r="A14" s="18" t="s">
        <v>275</v>
      </c>
      <c r="B14" s="33">
        <v>79118</v>
      </c>
      <c r="C14" s="33">
        <f>SUM(C6:C13)</f>
        <v>-22321</v>
      </c>
      <c r="D14" s="229">
        <f t="shared" si="0"/>
        <v>56797</v>
      </c>
      <c r="E14" s="33">
        <f t="shared" ref="E14:G14" si="1">SUM(E6:E13)</f>
        <v>75339</v>
      </c>
      <c r="F14" s="33">
        <f t="shared" si="1"/>
        <v>-16081</v>
      </c>
      <c r="G14" s="33">
        <f t="shared" si="1"/>
        <v>59258</v>
      </c>
      <c r="H14" s="20"/>
    </row>
    <row r="15" spans="1:9" s="20" customFormat="1" ht="46.5" x14ac:dyDescent="0.35">
      <c r="A15" s="18" t="s">
        <v>372</v>
      </c>
      <c r="B15" s="33"/>
      <c r="C15" s="33"/>
      <c r="D15" s="33">
        <v>56797</v>
      </c>
      <c r="E15" s="33"/>
      <c r="F15" s="33"/>
      <c r="G15" s="33">
        <v>59258</v>
      </c>
      <c r="H15"/>
      <c r="I15" s="185"/>
    </row>
  </sheetData>
  <mergeCells count="9">
    <mergeCell ref="A4:A5"/>
    <mergeCell ref="E2:G2"/>
    <mergeCell ref="E4:E5"/>
    <mergeCell ref="F4:F5"/>
    <mergeCell ref="G4:G5"/>
    <mergeCell ref="B2:D2"/>
    <mergeCell ref="B4:B5"/>
    <mergeCell ref="C4:C5"/>
    <mergeCell ref="D4:D5"/>
  </mergeCells>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C59B-A00A-4E36-A3EF-1FE5B4A2AFD9}">
  <dimension ref="A1:G8"/>
  <sheetViews>
    <sheetView topLeftCell="D1" zoomScaleNormal="100" workbookViewId="0">
      <selection activeCell="G4" sqref="G4:G8"/>
    </sheetView>
  </sheetViews>
  <sheetFormatPr defaultRowHeight="14.5" x14ac:dyDescent="0.35"/>
  <cols>
    <col min="1" max="1" width="16" customWidth="1"/>
    <col min="2" max="2" width="48.26953125" bestFit="1" customWidth="1"/>
    <col min="3" max="3" width="48.26953125" customWidth="1"/>
    <col min="4" max="4" width="48.26953125" bestFit="1" customWidth="1"/>
    <col min="5" max="5" width="48.26953125" customWidth="1"/>
    <col min="6" max="6" width="48.26953125" bestFit="1" customWidth="1"/>
    <col min="7" max="7" width="47" bestFit="1" customWidth="1"/>
  </cols>
  <sheetData>
    <row r="1" spans="1:7" ht="15.5" x14ac:dyDescent="0.35">
      <c r="A1" s="15" t="s">
        <v>514</v>
      </c>
      <c r="B1" s="15"/>
      <c r="C1" s="15"/>
      <c r="D1" s="15"/>
      <c r="E1" s="15"/>
      <c r="F1" s="15"/>
    </row>
    <row r="2" spans="1:7" ht="15.5" x14ac:dyDescent="0.35">
      <c r="A2" s="15"/>
      <c r="B2" s="15"/>
      <c r="C2" s="15"/>
      <c r="D2" s="15"/>
      <c r="E2" s="15"/>
      <c r="F2" s="15"/>
    </row>
    <row r="3" spans="1:7" ht="15.5" x14ac:dyDescent="0.35">
      <c r="A3" s="21"/>
      <c r="B3" s="21" t="s">
        <v>80</v>
      </c>
      <c r="C3" s="21" t="s">
        <v>81</v>
      </c>
      <c r="D3" s="21" t="s">
        <v>82</v>
      </c>
      <c r="E3" s="21" t="s">
        <v>83</v>
      </c>
      <c r="F3" s="21" t="s">
        <v>84</v>
      </c>
      <c r="G3" s="21" t="s">
        <v>85</v>
      </c>
    </row>
    <row r="4" spans="1:7" ht="15.5" x14ac:dyDescent="0.35">
      <c r="A4" s="21" t="s">
        <v>61</v>
      </c>
      <c r="B4" s="21">
        <v>22</v>
      </c>
      <c r="C4" s="21">
        <v>30</v>
      </c>
      <c r="D4" s="21">
        <v>42</v>
      </c>
      <c r="E4" s="21">
        <v>51</v>
      </c>
      <c r="F4" s="21">
        <v>65</v>
      </c>
      <c r="G4" s="44">
        <v>135.86000000000001</v>
      </c>
    </row>
    <row r="5" spans="1:7" ht="15.5" x14ac:dyDescent="0.35">
      <c r="A5" s="21" t="s">
        <v>62</v>
      </c>
      <c r="B5" s="21">
        <v>25</v>
      </c>
      <c r="C5" s="21">
        <v>34</v>
      </c>
      <c r="D5" s="21">
        <v>46</v>
      </c>
      <c r="E5" s="21">
        <v>62</v>
      </c>
      <c r="F5" s="21">
        <v>80</v>
      </c>
      <c r="G5" s="44">
        <v>191</v>
      </c>
    </row>
    <row r="6" spans="1:7" ht="15.5" x14ac:dyDescent="0.35">
      <c r="A6" s="21" t="s">
        <v>63</v>
      </c>
      <c r="B6" s="55">
        <v>18</v>
      </c>
      <c r="C6" s="57">
        <v>24</v>
      </c>
      <c r="D6" s="57">
        <v>44</v>
      </c>
      <c r="E6" s="57">
        <v>67</v>
      </c>
      <c r="F6" s="57">
        <v>105</v>
      </c>
      <c r="G6" s="93">
        <v>226.71</v>
      </c>
    </row>
    <row r="7" spans="1:7" ht="15.5" x14ac:dyDescent="0.35">
      <c r="A7" s="21" t="s">
        <v>64</v>
      </c>
      <c r="B7" s="110">
        <v>18</v>
      </c>
      <c r="C7" s="93">
        <v>22</v>
      </c>
      <c r="D7" s="93">
        <v>26</v>
      </c>
      <c r="E7" s="93">
        <v>46</v>
      </c>
      <c r="F7" s="93">
        <v>93</v>
      </c>
      <c r="G7" s="93">
        <v>211.14</v>
      </c>
    </row>
    <row r="8" spans="1:7" ht="15.5" x14ac:dyDescent="0.35">
      <c r="A8" s="21" t="s">
        <v>65</v>
      </c>
      <c r="B8" s="110">
        <v>17</v>
      </c>
      <c r="C8" s="93">
        <v>20</v>
      </c>
      <c r="D8" s="93">
        <v>24</v>
      </c>
      <c r="E8" s="93">
        <v>33</v>
      </c>
      <c r="F8" s="93">
        <v>48</v>
      </c>
      <c r="G8" s="93">
        <v>220</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3716-40DE-4DDA-BA0F-205950EEF1F2}">
  <dimension ref="A1:E9"/>
  <sheetViews>
    <sheetView workbookViewId="0">
      <selection activeCell="G5" sqref="G5"/>
    </sheetView>
  </sheetViews>
  <sheetFormatPr defaultRowHeight="15" customHeight="1" x14ac:dyDescent="0.35"/>
  <cols>
    <col min="1" max="1" width="23.7265625" customWidth="1"/>
    <col min="2" max="2" width="9.7265625" customWidth="1"/>
    <col min="3" max="3" width="9.7265625" bestFit="1" customWidth="1"/>
  </cols>
  <sheetData>
    <row r="1" spans="1:5" ht="15.5" x14ac:dyDescent="0.35">
      <c r="A1" s="66" t="s">
        <v>612</v>
      </c>
      <c r="B1" s="67"/>
      <c r="C1" s="67"/>
    </row>
    <row r="2" spans="1:5" ht="15.5" x14ac:dyDescent="0.35">
      <c r="A2" s="19"/>
      <c r="B2" s="19" t="s">
        <v>65</v>
      </c>
      <c r="C2" s="19" t="s">
        <v>64</v>
      </c>
    </row>
    <row r="3" spans="1:5" ht="15.5" x14ac:dyDescent="0.35">
      <c r="A3" s="19"/>
      <c r="B3" s="19" t="s">
        <v>364</v>
      </c>
      <c r="C3" s="19" t="s">
        <v>364</v>
      </c>
    </row>
    <row r="4" spans="1:5" ht="15" customHeight="1" x14ac:dyDescent="0.35">
      <c r="A4" s="5" t="s">
        <v>228</v>
      </c>
      <c r="B4" s="68">
        <v>45085</v>
      </c>
      <c r="C4" s="68">
        <v>41663</v>
      </c>
      <c r="E4" s="139"/>
    </row>
    <row r="5" spans="1:5" ht="15" customHeight="1" x14ac:dyDescent="0.35">
      <c r="A5" s="5" t="s">
        <v>229</v>
      </c>
      <c r="B5" s="68">
        <v>5189</v>
      </c>
      <c r="C5" s="68">
        <v>4763</v>
      </c>
      <c r="E5" s="139"/>
    </row>
    <row r="6" spans="1:5" ht="15" customHeight="1" x14ac:dyDescent="0.35">
      <c r="A6" s="5" t="s">
        <v>230</v>
      </c>
      <c r="B6" s="68">
        <v>12847</v>
      </c>
      <c r="C6" s="68">
        <v>11148</v>
      </c>
    </row>
    <row r="7" spans="1:5" s="20" customFormat="1" ht="15.5" x14ac:dyDescent="0.35">
      <c r="A7" s="18" t="s">
        <v>231</v>
      </c>
      <c r="B7" s="69">
        <v>63121</v>
      </c>
      <c r="C7" s="69">
        <f>SUM(C4:C6)</f>
        <v>57574</v>
      </c>
    </row>
    <row r="8" spans="1:5" ht="15" customHeight="1" x14ac:dyDescent="0.35">
      <c r="A8" s="5" t="s">
        <v>232</v>
      </c>
      <c r="B8" s="68">
        <v>359</v>
      </c>
      <c r="C8" s="68">
        <v>1067</v>
      </c>
    </row>
    <row r="9" spans="1:5" s="20" customFormat="1" ht="15" customHeight="1" x14ac:dyDescent="0.35">
      <c r="A9" s="18" t="s">
        <v>233</v>
      </c>
      <c r="B9" s="69">
        <v>63480</v>
      </c>
      <c r="C9" s="69">
        <f>C7+C8</f>
        <v>58641</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8CBD8-E36E-4E26-80D2-2E0396C396A7}">
  <dimension ref="A1:F37"/>
  <sheetViews>
    <sheetView workbookViewId="0">
      <selection activeCell="A11" sqref="A11"/>
    </sheetView>
  </sheetViews>
  <sheetFormatPr defaultRowHeight="15" customHeight="1" x14ac:dyDescent="0.35"/>
  <cols>
    <col min="1" max="1" width="40.81640625" customWidth="1"/>
    <col min="2" max="2" width="9.7265625" bestFit="1" customWidth="1"/>
    <col min="3" max="3" width="9.7265625" customWidth="1"/>
    <col min="4" max="4" width="10.453125" bestFit="1" customWidth="1"/>
  </cols>
  <sheetData>
    <row r="1" spans="1:5" ht="15" customHeight="1" x14ac:dyDescent="0.35">
      <c r="A1" s="22" t="s">
        <v>611</v>
      </c>
      <c r="B1" s="5"/>
      <c r="C1" s="5"/>
      <c r="D1" s="5"/>
      <c r="E1" s="3"/>
    </row>
    <row r="2" spans="1:5" ht="31" x14ac:dyDescent="0.35">
      <c r="A2" s="5"/>
      <c r="B2" s="5" t="s">
        <v>278</v>
      </c>
      <c r="C2" s="5" t="s">
        <v>279</v>
      </c>
      <c r="D2" s="5" t="s">
        <v>280</v>
      </c>
    </row>
    <row r="3" spans="1:5" ht="18" customHeight="1" x14ac:dyDescent="0.35">
      <c r="A3" s="5" t="s">
        <v>373</v>
      </c>
      <c r="B3" s="5"/>
      <c r="C3" s="5"/>
      <c r="D3" s="5"/>
    </row>
    <row r="4" spans="1:5" ht="15.5" x14ac:dyDescent="0.35">
      <c r="A4" s="5" t="s">
        <v>374</v>
      </c>
      <c r="B4" s="5"/>
      <c r="C4" s="58">
        <v>430</v>
      </c>
      <c r="D4" s="58">
        <v>362</v>
      </c>
    </row>
    <row r="5" spans="1:5" ht="46.5" x14ac:dyDescent="0.35">
      <c r="A5" s="235" t="s">
        <v>375</v>
      </c>
      <c r="B5" s="5"/>
      <c r="C5" s="58">
        <v>134</v>
      </c>
      <c r="D5" s="58">
        <v>120</v>
      </c>
    </row>
    <row r="6" spans="1:5" s="20" customFormat="1" ht="15.5" x14ac:dyDescent="0.35">
      <c r="A6" s="18" t="s">
        <v>214</v>
      </c>
      <c r="B6" s="18"/>
      <c r="C6" s="59">
        <f>SUM(C4:C5)</f>
        <v>564</v>
      </c>
      <c r="D6" s="59">
        <v>482</v>
      </c>
    </row>
    <row r="7" spans="1:5" s="20" customFormat="1" ht="15.5" x14ac:dyDescent="0.35">
      <c r="A7" s="18" t="s">
        <v>376</v>
      </c>
      <c r="B7" s="236">
        <v>10</v>
      </c>
      <c r="C7" s="59">
        <v>12</v>
      </c>
      <c r="D7" s="59">
        <v>37</v>
      </c>
    </row>
    <row r="8" spans="1:5" ht="15.5" x14ac:dyDescent="0.35">
      <c r="A8" s="5" t="s">
        <v>377</v>
      </c>
      <c r="B8" s="5"/>
      <c r="C8" s="5"/>
      <c r="D8" s="5"/>
    </row>
    <row r="9" spans="1:5" ht="15.5" x14ac:dyDescent="0.35">
      <c r="A9" s="5" t="s">
        <v>378</v>
      </c>
      <c r="B9" s="19" t="s">
        <v>303</v>
      </c>
      <c r="C9" s="58">
        <v>716</v>
      </c>
      <c r="D9" s="58">
        <v>1114</v>
      </c>
    </row>
    <row r="10" spans="1:5" ht="15.5" x14ac:dyDescent="0.35">
      <c r="A10" s="5" t="s">
        <v>379</v>
      </c>
      <c r="B10" s="19">
        <v>6</v>
      </c>
      <c r="C10" s="58">
        <v>1642</v>
      </c>
      <c r="D10" s="58">
        <v>18</v>
      </c>
    </row>
    <row r="11" spans="1:5" ht="15.5" x14ac:dyDescent="0.35">
      <c r="A11" s="5" t="s">
        <v>289</v>
      </c>
      <c r="B11" s="71">
        <v>10</v>
      </c>
      <c r="C11" s="84">
        <v>459</v>
      </c>
      <c r="D11" s="58">
        <v>1247</v>
      </c>
    </row>
    <row r="12" spans="1:5" ht="15.5" x14ac:dyDescent="0.35">
      <c r="A12" s="5" t="s">
        <v>380</v>
      </c>
      <c r="B12" s="71">
        <v>10</v>
      </c>
      <c r="C12" s="84">
        <f>-396-511</f>
        <v>-907</v>
      </c>
      <c r="D12" s="58">
        <v>0</v>
      </c>
    </row>
    <row r="13" spans="1:5" ht="15.5" x14ac:dyDescent="0.35">
      <c r="A13" s="5" t="s">
        <v>381</v>
      </c>
      <c r="B13" s="5"/>
      <c r="C13" s="58">
        <v>35</v>
      </c>
      <c r="D13" s="58">
        <v>95</v>
      </c>
    </row>
    <row r="14" spans="1:5" ht="15" customHeight="1" x14ac:dyDescent="0.35">
      <c r="A14" s="5" t="s">
        <v>382</v>
      </c>
      <c r="B14" s="5">
        <v>5</v>
      </c>
      <c r="C14" s="58">
        <v>71</v>
      </c>
      <c r="D14" s="58">
        <v>22</v>
      </c>
    </row>
    <row r="15" spans="1:5" ht="15.5" x14ac:dyDescent="0.35">
      <c r="A15" s="21" t="s">
        <v>383</v>
      </c>
      <c r="B15" s="5"/>
      <c r="C15" s="58">
        <v>69</v>
      </c>
      <c r="D15" s="58">
        <v>67</v>
      </c>
    </row>
    <row r="16" spans="1:5" ht="31" x14ac:dyDescent="0.35">
      <c r="A16" s="36" t="s">
        <v>384</v>
      </c>
      <c r="B16" s="5"/>
      <c r="C16" s="58">
        <v>130</v>
      </c>
      <c r="D16" s="58">
        <v>130</v>
      </c>
    </row>
    <row r="17" spans="1:6" ht="15.5" x14ac:dyDescent="0.35">
      <c r="A17" s="5" t="s">
        <v>385</v>
      </c>
      <c r="B17" s="5"/>
      <c r="C17" s="58">
        <v>161</v>
      </c>
      <c r="D17" s="58">
        <v>94</v>
      </c>
    </row>
    <row r="18" spans="1:6" ht="15.5" x14ac:dyDescent="0.35">
      <c r="A18" s="5" t="s">
        <v>386</v>
      </c>
      <c r="B18" s="5">
        <v>13</v>
      </c>
      <c r="C18" s="58">
        <v>0</v>
      </c>
      <c r="D18" s="58">
        <v>101</v>
      </c>
    </row>
    <row r="19" spans="1:6" s="20" customFormat="1" ht="15.5" x14ac:dyDescent="0.35">
      <c r="A19" s="5" t="s">
        <v>387</v>
      </c>
      <c r="B19" s="5">
        <v>13</v>
      </c>
      <c r="C19" s="84">
        <v>-15</v>
      </c>
      <c r="D19" s="58">
        <v>0</v>
      </c>
      <c r="F19"/>
    </row>
    <row r="20" spans="1:6" ht="15.5" x14ac:dyDescent="0.35">
      <c r="A20" s="18" t="s">
        <v>214</v>
      </c>
      <c r="B20" s="18"/>
      <c r="C20" s="59">
        <f>SUM(C9:C19)</f>
        <v>2361</v>
      </c>
      <c r="D20" s="59">
        <v>2888</v>
      </c>
    </row>
    <row r="21" spans="1:6" ht="15.5" x14ac:dyDescent="0.35">
      <c r="A21" s="5" t="s">
        <v>388</v>
      </c>
      <c r="B21" s="5"/>
      <c r="C21" s="5"/>
      <c r="D21" s="5"/>
    </row>
    <row r="22" spans="1:6" ht="15.5" x14ac:dyDescent="0.35">
      <c r="A22" s="22" t="s">
        <v>389</v>
      </c>
      <c r="B22" s="5"/>
      <c r="C22" s="58">
        <v>1637</v>
      </c>
      <c r="D22" s="58">
        <v>1562</v>
      </c>
    </row>
    <row r="23" spans="1:6" ht="15.5" x14ac:dyDescent="0.35">
      <c r="A23" s="22" t="s">
        <v>390</v>
      </c>
      <c r="B23" s="5"/>
      <c r="C23" s="58">
        <v>2319</v>
      </c>
      <c r="D23" s="58">
        <v>2479</v>
      </c>
    </row>
    <row r="24" spans="1:6" ht="15.5" x14ac:dyDescent="0.35">
      <c r="A24" s="22" t="s">
        <v>391</v>
      </c>
      <c r="B24" s="5"/>
      <c r="C24" s="84">
        <f>-906+511+433</f>
        <v>38</v>
      </c>
      <c r="D24" s="58">
        <v>1211</v>
      </c>
    </row>
    <row r="25" spans="1:6" ht="15.5" x14ac:dyDescent="0.35">
      <c r="A25" s="22" t="s">
        <v>392</v>
      </c>
      <c r="B25" s="5"/>
      <c r="C25" s="58">
        <v>2363</v>
      </c>
      <c r="D25" s="58">
        <v>1974</v>
      </c>
    </row>
    <row r="26" spans="1:6" ht="15.5" x14ac:dyDescent="0.35">
      <c r="A26" s="22" t="s">
        <v>393</v>
      </c>
      <c r="B26" s="5"/>
      <c r="C26" s="58">
        <v>1334</v>
      </c>
      <c r="D26" s="58">
        <v>982</v>
      </c>
    </row>
    <row r="27" spans="1:6" ht="15.5" x14ac:dyDescent="0.35">
      <c r="A27" s="22" t="s">
        <v>394</v>
      </c>
      <c r="B27" s="5"/>
      <c r="C27" s="58">
        <v>2612</v>
      </c>
      <c r="D27" s="58">
        <v>2176</v>
      </c>
    </row>
    <row r="28" spans="1:6" ht="15.5" x14ac:dyDescent="0.35">
      <c r="A28" s="22" t="s">
        <v>395</v>
      </c>
      <c r="B28" s="5"/>
      <c r="C28" s="58">
        <v>234</v>
      </c>
      <c r="D28" s="58">
        <v>216</v>
      </c>
    </row>
    <row r="29" spans="1:6" ht="15.5" x14ac:dyDescent="0.35">
      <c r="A29" s="22" t="s">
        <v>396</v>
      </c>
      <c r="B29" s="5"/>
      <c r="C29" s="58">
        <v>529</v>
      </c>
      <c r="D29" s="58">
        <v>601</v>
      </c>
    </row>
    <row r="30" spans="1:6" ht="15.5" x14ac:dyDescent="0.35">
      <c r="A30" s="22" t="s">
        <v>397</v>
      </c>
      <c r="B30" s="5"/>
      <c r="C30" s="84">
        <v>-114</v>
      </c>
      <c r="D30" s="58">
        <v>140</v>
      </c>
    </row>
    <row r="31" spans="1:6" ht="15.5" x14ac:dyDescent="0.35">
      <c r="A31" s="22" t="s">
        <v>398</v>
      </c>
      <c r="B31" s="5"/>
      <c r="C31" s="58">
        <v>110</v>
      </c>
      <c r="D31" s="58">
        <v>122</v>
      </c>
    </row>
    <row r="32" spans="1:6" ht="15.5" x14ac:dyDescent="0.35">
      <c r="A32" s="22" t="s">
        <v>399</v>
      </c>
      <c r="B32" s="5"/>
      <c r="C32" s="58">
        <v>376</v>
      </c>
      <c r="D32" s="58">
        <v>504</v>
      </c>
    </row>
    <row r="33" spans="1:6" ht="15.5" x14ac:dyDescent="0.35">
      <c r="A33" s="22" t="s">
        <v>400</v>
      </c>
      <c r="B33" s="5"/>
      <c r="C33" s="58">
        <v>168</v>
      </c>
      <c r="D33" s="58">
        <v>196</v>
      </c>
    </row>
    <row r="34" spans="1:6" ht="15" customHeight="1" x14ac:dyDescent="0.35">
      <c r="A34" s="22" t="s">
        <v>401</v>
      </c>
      <c r="B34" s="5"/>
      <c r="C34" s="58">
        <v>175</v>
      </c>
      <c r="D34" s="58">
        <v>204</v>
      </c>
      <c r="F34" s="140"/>
    </row>
    <row r="35" spans="1:6" s="20" customFormat="1" ht="15.5" x14ac:dyDescent="0.35">
      <c r="A35" s="21" t="s">
        <v>402</v>
      </c>
      <c r="B35" s="5"/>
      <c r="C35" s="58">
        <v>920</v>
      </c>
      <c r="D35" s="58">
        <v>924</v>
      </c>
    </row>
    <row r="36" spans="1:6" s="20" customFormat="1" ht="15.5" x14ac:dyDescent="0.35">
      <c r="A36" s="18" t="s">
        <v>214</v>
      </c>
      <c r="B36" s="18"/>
      <c r="C36" s="59">
        <f>SUM(C22:C35)</f>
        <v>12701</v>
      </c>
      <c r="D36" s="59">
        <v>13291</v>
      </c>
    </row>
    <row r="37" spans="1:6" ht="15" customHeight="1" x14ac:dyDescent="0.35">
      <c r="A37" s="18" t="s">
        <v>403</v>
      </c>
      <c r="B37" s="18"/>
      <c r="C37" s="59">
        <f>C6+C7+C20+C36</f>
        <v>15638</v>
      </c>
      <c r="D37" s="59">
        <v>16698</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E472-C4C1-4AAB-9C7F-76A2BA314B2E}">
  <dimension ref="A1:G20"/>
  <sheetViews>
    <sheetView zoomScaleNormal="100" workbookViewId="0">
      <selection activeCell="F33" sqref="F33"/>
    </sheetView>
  </sheetViews>
  <sheetFormatPr defaultRowHeight="15" customHeight="1" x14ac:dyDescent="0.35"/>
  <cols>
    <col min="1" max="1" width="48.26953125" customWidth="1"/>
    <col min="2" max="3" width="9.7265625" customWidth="1"/>
    <col min="4" max="4" width="9.7265625" bestFit="1" customWidth="1"/>
    <col min="5" max="5" width="10.453125" bestFit="1" customWidth="1"/>
  </cols>
  <sheetData>
    <row r="1" spans="1:7" ht="15" customHeight="1" x14ac:dyDescent="0.35">
      <c r="A1" s="70" t="s">
        <v>610</v>
      </c>
      <c r="B1" s="39"/>
      <c r="C1" s="39"/>
      <c r="D1" s="71"/>
      <c r="E1" s="71"/>
    </row>
    <row r="2" spans="1:7" ht="15.5" x14ac:dyDescent="0.35">
      <c r="A2" s="73"/>
      <c r="B2" s="71" t="s">
        <v>65</v>
      </c>
      <c r="C2" s="71" t="s">
        <v>65</v>
      </c>
      <c r="D2" s="71" t="s">
        <v>64</v>
      </c>
      <c r="E2" s="71" t="s">
        <v>64</v>
      </c>
    </row>
    <row r="3" spans="1:7" ht="15.5" x14ac:dyDescent="0.35">
      <c r="A3" s="74"/>
      <c r="B3" s="75"/>
      <c r="C3" s="71" t="s">
        <v>364</v>
      </c>
      <c r="D3" s="75"/>
      <c r="E3" s="71" t="s">
        <v>364</v>
      </c>
    </row>
    <row r="4" spans="1:7" ht="15" customHeight="1" x14ac:dyDescent="0.35">
      <c r="A4" s="5" t="s">
        <v>404</v>
      </c>
      <c r="B4" s="5"/>
      <c r="C4" s="5"/>
      <c r="D4" s="5"/>
      <c r="E4" s="5"/>
    </row>
    <row r="5" spans="1:7" ht="15.5" x14ac:dyDescent="0.35">
      <c r="A5" s="237" t="s">
        <v>273</v>
      </c>
      <c r="B5" s="181">
        <v>2943</v>
      </c>
      <c r="C5" s="238"/>
      <c r="D5" s="181">
        <v>2179</v>
      </c>
      <c r="E5" s="238"/>
      <c r="G5" s="25"/>
    </row>
    <row r="6" spans="1:7" ht="15.5" x14ac:dyDescent="0.35">
      <c r="A6" s="237" t="s">
        <v>405</v>
      </c>
      <c r="B6" s="181">
        <v>16728</v>
      </c>
      <c r="C6" s="238"/>
      <c r="D6" s="181">
        <v>11515</v>
      </c>
      <c r="E6" s="238"/>
    </row>
    <row r="7" spans="1:7" ht="15.5" x14ac:dyDescent="0.35">
      <c r="A7" s="237" t="s">
        <v>369</v>
      </c>
      <c r="B7" s="181">
        <v>130</v>
      </c>
      <c r="C7" s="238"/>
      <c r="D7" s="181">
        <v>252</v>
      </c>
      <c r="E7" s="238"/>
    </row>
    <row r="8" spans="1:7" ht="15.5" x14ac:dyDescent="0.35">
      <c r="A8" s="237" t="s">
        <v>406</v>
      </c>
      <c r="B8" s="181">
        <v>1683</v>
      </c>
      <c r="C8" s="238"/>
      <c r="D8" s="181">
        <v>1515</v>
      </c>
      <c r="E8" s="238"/>
    </row>
    <row r="9" spans="1:7" s="20" customFormat="1" ht="15" customHeight="1" x14ac:dyDescent="0.35">
      <c r="A9" s="18" t="s">
        <v>407</v>
      </c>
      <c r="B9" s="236"/>
      <c r="C9" s="180">
        <f>SUM(B5:B8)</f>
        <v>21484</v>
      </c>
      <c r="D9" s="236"/>
      <c r="E9" s="180">
        <f>SUM(D5:D8)</f>
        <v>15461</v>
      </c>
    </row>
    <row r="10" spans="1:7" ht="15.5" x14ac:dyDescent="0.35">
      <c r="A10" s="237" t="s">
        <v>408</v>
      </c>
      <c r="B10" s="181">
        <v>634</v>
      </c>
      <c r="C10" s="238"/>
      <c r="D10" s="181">
        <v>526</v>
      </c>
      <c r="E10" s="238"/>
    </row>
    <row r="11" spans="1:7" ht="15.5" x14ac:dyDescent="0.35">
      <c r="A11" s="237" t="s">
        <v>409</v>
      </c>
      <c r="B11" s="130">
        <v>42</v>
      </c>
      <c r="C11" s="238"/>
      <c r="D11" s="130">
        <v>0</v>
      </c>
      <c r="E11" s="238"/>
    </row>
    <row r="12" spans="1:7" s="20" customFormat="1" ht="15" customHeight="1" x14ac:dyDescent="0.35">
      <c r="A12" s="18" t="s">
        <v>410</v>
      </c>
      <c r="B12" s="236"/>
      <c r="C12" s="180">
        <v>676</v>
      </c>
      <c r="D12" s="236"/>
      <c r="E12" s="180">
        <f>SUM(D10:D11)</f>
        <v>526</v>
      </c>
    </row>
    <row r="13" spans="1:7" s="20" customFormat="1" ht="15" customHeight="1" x14ac:dyDescent="0.35">
      <c r="A13" s="18" t="s">
        <v>411</v>
      </c>
      <c r="B13" s="236"/>
      <c r="C13" s="180">
        <v>161</v>
      </c>
      <c r="D13" s="236"/>
      <c r="E13" s="180">
        <v>94</v>
      </c>
    </row>
    <row r="14" spans="1:7" s="20" customFormat="1" ht="15" customHeight="1" x14ac:dyDescent="0.35">
      <c r="A14" s="18" t="s">
        <v>412</v>
      </c>
      <c r="B14" s="236"/>
      <c r="C14" s="180">
        <f>SUM(C9:C13)</f>
        <v>22321</v>
      </c>
      <c r="D14" s="236"/>
      <c r="E14" s="180">
        <f>E9+E12+E13</f>
        <v>16081</v>
      </c>
    </row>
    <row r="16" spans="1:7" ht="14.5" x14ac:dyDescent="0.35"/>
    <row r="17" spans="3:5" ht="15.5" x14ac:dyDescent="0.35">
      <c r="C17" s="15"/>
      <c r="D17" s="15"/>
      <c r="E17" s="15"/>
    </row>
    <row r="19" spans="3:5" ht="14.5" x14ac:dyDescent="0.35"/>
    <row r="20" spans="3:5" ht="15.5" x14ac:dyDescent="0.35">
      <c r="C20" s="15"/>
      <c r="D20" s="15"/>
      <c r="E20" s="15"/>
    </row>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70E0-AD20-40B2-838F-F091B30C153A}">
  <dimension ref="A1:K66"/>
  <sheetViews>
    <sheetView workbookViewId="0">
      <selection activeCell="F33" sqref="F33"/>
    </sheetView>
  </sheetViews>
  <sheetFormatPr defaultRowHeight="15" customHeight="1" x14ac:dyDescent="0.35"/>
  <cols>
    <col min="1" max="1" width="43.26953125" customWidth="1"/>
    <col min="2" max="2" width="16.26953125" customWidth="1"/>
    <col min="10" max="10" width="33.81640625" bestFit="1" customWidth="1"/>
  </cols>
  <sheetData>
    <row r="1" spans="1:11" ht="15.5" x14ac:dyDescent="0.35">
      <c r="A1" s="32" t="s">
        <v>609</v>
      </c>
      <c r="B1" s="32"/>
    </row>
    <row r="2" spans="1:11" ht="15.5" x14ac:dyDescent="0.35">
      <c r="A2" s="32"/>
      <c r="B2" s="32"/>
    </row>
    <row r="3" spans="1:11" ht="46.5" x14ac:dyDescent="0.35">
      <c r="A3" s="41" t="s">
        <v>65</v>
      </c>
      <c r="B3" s="19" t="s">
        <v>413</v>
      </c>
      <c r="J3" s="115"/>
    </row>
    <row r="4" spans="1:11" ht="15.5" x14ac:dyDescent="0.35">
      <c r="A4" s="5" t="s">
        <v>414</v>
      </c>
      <c r="B4" s="6"/>
    </row>
    <row r="5" spans="1:11" ht="15.5" x14ac:dyDescent="0.35">
      <c r="A5" s="5" t="s">
        <v>415</v>
      </c>
      <c r="B5" s="76">
        <v>4392</v>
      </c>
      <c r="J5" s="324"/>
      <c r="K5" s="116"/>
    </row>
    <row r="6" spans="1:11" ht="15.5" x14ac:dyDescent="0.35">
      <c r="A6" s="36" t="s">
        <v>416</v>
      </c>
      <c r="B6" s="76">
        <v>379</v>
      </c>
      <c r="J6" s="324"/>
      <c r="K6" s="108"/>
    </row>
    <row r="7" spans="1:11" ht="15.5" x14ac:dyDescent="0.35">
      <c r="A7" s="5" t="s">
        <v>417</v>
      </c>
      <c r="B7" s="79">
        <v>-450</v>
      </c>
    </row>
    <row r="8" spans="1:11" ht="15.5" x14ac:dyDescent="0.35">
      <c r="A8" s="5" t="s">
        <v>418</v>
      </c>
      <c r="B8" s="77"/>
      <c r="K8" s="117"/>
    </row>
    <row r="9" spans="1:11" ht="15.5" x14ac:dyDescent="0.35">
      <c r="A9" s="5" t="s">
        <v>419</v>
      </c>
      <c r="B9" s="77"/>
      <c r="K9" s="117"/>
    </row>
    <row r="10" spans="1:11" ht="15.5" x14ac:dyDescent="0.35">
      <c r="A10" s="18" t="s">
        <v>420</v>
      </c>
      <c r="B10" s="78">
        <v>4321</v>
      </c>
      <c r="K10" s="117"/>
    </row>
    <row r="11" spans="1:11" ht="15.5" x14ac:dyDescent="0.35">
      <c r="A11" s="5" t="s">
        <v>421</v>
      </c>
      <c r="B11" s="76"/>
      <c r="K11" s="117"/>
    </row>
    <row r="12" spans="1:11" ht="15.5" x14ac:dyDescent="0.35">
      <c r="A12" s="5" t="s">
        <v>415</v>
      </c>
      <c r="B12" s="76">
        <v>3125</v>
      </c>
      <c r="K12" s="117"/>
    </row>
    <row r="13" spans="1:11" ht="15.5" x14ac:dyDescent="0.35">
      <c r="A13" s="5" t="s">
        <v>422</v>
      </c>
      <c r="B13" s="76">
        <v>491</v>
      </c>
      <c r="K13" s="117"/>
    </row>
    <row r="14" spans="1:11" ht="15.5" x14ac:dyDescent="0.35">
      <c r="A14" s="5" t="s">
        <v>417</v>
      </c>
      <c r="B14" s="79">
        <v>-380</v>
      </c>
      <c r="K14" s="117"/>
    </row>
    <row r="15" spans="1:11" ht="15.5" x14ac:dyDescent="0.35">
      <c r="A15" s="18" t="s">
        <v>420</v>
      </c>
      <c r="B15" s="78">
        <v>3236</v>
      </c>
      <c r="D15" s="141"/>
      <c r="K15" s="117"/>
    </row>
    <row r="16" spans="1:11" ht="15.5" x14ac:dyDescent="0.35">
      <c r="A16" s="18" t="s">
        <v>423</v>
      </c>
      <c r="B16" s="78">
        <v>1085</v>
      </c>
      <c r="K16" s="117"/>
    </row>
    <row r="17" spans="1:11" ht="15.5" x14ac:dyDescent="0.35">
      <c r="A17" s="5" t="s">
        <v>424</v>
      </c>
      <c r="B17" s="76">
        <v>1267</v>
      </c>
      <c r="J17" s="20"/>
      <c r="K17" s="118"/>
    </row>
    <row r="18" spans="1:11" ht="15.5" x14ac:dyDescent="0.35">
      <c r="A18" s="5" t="s">
        <v>425</v>
      </c>
      <c r="B18" s="76"/>
      <c r="K18" s="117"/>
    </row>
    <row r="19" spans="1:11" ht="15.5" x14ac:dyDescent="0.35">
      <c r="A19" s="5" t="s">
        <v>426</v>
      </c>
      <c r="B19" s="76">
        <v>1085</v>
      </c>
      <c r="C19" s="47"/>
      <c r="K19" s="117"/>
    </row>
    <row r="20" spans="1:11" ht="15.5" x14ac:dyDescent="0.35">
      <c r="A20" s="5" t="s">
        <v>427</v>
      </c>
      <c r="B20" s="97"/>
      <c r="K20" s="117"/>
    </row>
    <row r="21" spans="1:11" ht="15.5" x14ac:dyDescent="0.35">
      <c r="A21" s="5"/>
      <c r="B21" s="97"/>
      <c r="K21" s="117"/>
    </row>
    <row r="22" spans="1:11" ht="46.5" x14ac:dyDescent="0.35">
      <c r="A22" s="41" t="s">
        <v>64</v>
      </c>
      <c r="B22" s="19" t="s">
        <v>413</v>
      </c>
      <c r="J22" s="115"/>
    </row>
    <row r="23" spans="1:11" ht="15.5" x14ac:dyDescent="0.35">
      <c r="A23" s="5" t="s">
        <v>414</v>
      </c>
      <c r="B23" s="6"/>
    </row>
    <row r="24" spans="1:11" ht="15.5" x14ac:dyDescent="0.35">
      <c r="A24" s="5" t="s">
        <v>428</v>
      </c>
      <c r="B24" s="76">
        <v>4395</v>
      </c>
      <c r="J24" s="324"/>
      <c r="K24" s="116"/>
    </row>
    <row r="25" spans="1:11" ht="15.5" x14ac:dyDescent="0.35">
      <c r="A25" s="36" t="s">
        <v>416</v>
      </c>
      <c r="B25" s="76">
        <v>167</v>
      </c>
      <c r="J25" s="324"/>
      <c r="K25" s="108"/>
    </row>
    <row r="26" spans="1:11" ht="15.5" x14ac:dyDescent="0.35">
      <c r="A26" s="5" t="s">
        <v>417</v>
      </c>
      <c r="B26" s="79">
        <v>-170</v>
      </c>
    </row>
    <row r="27" spans="1:11" ht="15.5" x14ac:dyDescent="0.35">
      <c r="A27" s="5" t="s">
        <v>418</v>
      </c>
      <c r="B27" s="77"/>
      <c r="K27" s="117"/>
    </row>
    <row r="28" spans="1:11" ht="15.5" x14ac:dyDescent="0.35">
      <c r="A28" s="5" t="s">
        <v>419</v>
      </c>
      <c r="B28" s="77"/>
      <c r="K28" s="117"/>
    </row>
    <row r="29" spans="1:11" ht="15.5" x14ac:dyDescent="0.35">
      <c r="A29" s="18" t="s">
        <v>429</v>
      </c>
      <c r="B29" s="78">
        <v>4392</v>
      </c>
      <c r="K29" s="117"/>
    </row>
    <row r="30" spans="1:11" ht="15.5" x14ac:dyDescent="0.35">
      <c r="A30" s="5" t="s">
        <v>421</v>
      </c>
      <c r="B30" s="76"/>
      <c r="K30" s="117"/>
    </row>
    <row r="31" spans="1:11" ht="15.5" x14ac:dyDescent="0.35">
      <c r="A31" s="5" t="s">
        <v>428</v>
      </c>
      <c r="B31" s="76">
        <v>2827</v>
      </c>
      <c r="K31" s="117"/>
    </row>
    <row r="32" spans="1:11" ht="15.5" x14ac:dyDescent="0.35">
      <c r="A32" s="5" t="s">
        <v>422</v>
      </c>
      <c r="B32" s="76">
        <v>446</v>
      </c>
      <c r="K32" s="117"/>
    </row>
    <row r="33" spans="1:11" ht="15.5" x14ac:dyDescent="0.35">
      <c r="A33" s="5" t="s">
        <v>417</v>
      </c>
      <c r="B33" s="79">
        <v>-148</v>
      </c>
      <c r="K33" s="117"/>
    </row>
    <row r="34" spans="1:11" ht="15.5" x14ac:dyDescent="0.35">
      <c r="A34" s="18" t="s">
        <v>429</v>
      </c>
      <c r="B34" s="78">
        <v>3125</v>
      </c>
      <c r="D34" s="141"/>
      <c r="K34" s="117"/>
    </row>
    <row r="35" spans="1:11" ht="15.5" x14ac:dyDescent="0.35">
      <c r="A35" s="18" t="s">
        <v>424</v>
      </c>
      <c r="B35" s="78">
        <v>1267</v>
      </c>
      <c r="K35" s="117"/>
    </row>
    <row r="36" spans="1:11" ht="15.5" x14ac:dyDescent="0.35">
      <c r="A36" s="5" t="s">
        <v>430</v>
      </c>
      <c r="B36" s="76">
        <v>1568</v>
      </c>
      <c r="J36" s="20"/>
      <c r="K36" s="118"/>
    </row>
    <row r="37" spans="1:11" ht="15.5" x14ac:dyDescent="0.35">
      <c r="A37" s="5" t="s">
        <v>425</v>
      </c>
      <c r="B37" s="76"/>
      <c r="K37" s="117"/>
    </row>
    <row r="38" spans="1:11" ht="15.5" x14ac:dyDescent="0.35">
      <c r="A38" s="5" t="s">
        <v>431</v>
      </c>
      <c r="B38" s="76">
        <v>1267</v>
      </c>
      <c r="K38" s="117"/>
    </row>
    <row r="39" spans="1:11" ht="15.5" x14ac:dyDescent="0.35">
      <c r="A39" s="5" t="s">
        <v>432</v>
      </c>
      <c r="B39" s="97"/>
      <c r="K39" s="117"/>
    </row>
    <row r="40" spans="1:11" ht="15.5" x14ac:dyDescent="0.35">
      <c r="A40" s="119"/>
      <c r="B40" s="161"/>
      <c r="K40" s="117"/>
    </row>
    <row r="41" spans="1:11" ht="15.5" x14ac:dyDescent="0.35">
      <c r="A41" s="162"/>
      <c r="B41" s="144"/>
      <c r="J41" s="20"/>
      <c r="K41" s="118"/>
    </row>
    <row r="42" spans="1:11" ht="15.5" x14ac:dyDescent="0.35">
      <c r="A42" s="146"/>
      <c r="B42" s="155"/>
      <c r="J42" s="20"/>
      <c r="K42" s="118"/>
    </row>
    <row r="43" spans="1:11" ht="15.5" x14ac:dyDescent="0.35">
      <c r="A43" s="146"/>
      <c r="B43" s="155"/>
      <c r="K43" s="118"/>
    </row>
    <row r="44" spans="1:11" ht="15.5" x14ac:dyDescent="0.35">
      <c r="A44" s="146"/>
      <c r="B44" s="156"/>
      <c r="K44" s="117"/>
    </row>
    <row r="45" spans="1:11" ht="15.5" x14ac:dyDescent="0.35">
      <c r="A45" s="146"/>
      <c r="B45" s="157"/>
      <c r="K45" s="117"/>
    </row>
    <row r="46" spans="1:11" ht="15.5" x14ac:dyDescent="0.35">
      <c r="A46" s="45"/>
      <c r="B46" s="157"/>
      <c r="K46" s="117"/>
    </row>
    <row r="47" spans="1:11" ht="15.5" x14ac:dyDescent="0.35">
      <c r="A47" s="146"/>
      <c r="B47" s="158"/>
      <c r="J47" s="324"/>
      <c r="K47" s="116"/>
    </row>
    <row r="48" spans="1:11" s="20" customFormat="1" ht="15.5" x14ac:dyDescent="0.35">
      <c r="A48" s="159"/>
      <c r="B48" s="160"/>
      <c r="J48" s="324"/>
      <c r="K48" s="108"/>
    </row>
    <row r="49" spans="1:11" ht="15.5" x14ac:dyDescent="0.35">
      <c r="A49" s="146"/>
      <c r="B49" s="157"/>
    </row>
    <row r="50" spans="1:11" ht="15.5" x14ac:dyDescent="0.35">
      <c r="A50" s="146"/>
      <c r="B50" s="157"/>
      <c r="K50" s="117"/>
    </row>
    <row r="51" spans="1:11" ht="15.5" x14ac:dyDescent="0.35">
      <c r="A51" s="146"/>
      <c r="B51" s="157"/>
      <c r="K51" s="117"/>
    </row>
    <row r="52" spans="1:11" ht="15.5" x14ac:dyDescent="0.35">
      <c r="A52" s="146"/>
      <c r="B52" s="158"/>
      <c r="K52" s="117"/>
    </row>
    <row r="53" spans="1:11" s="20" customFormat="1" ht="15.5" x14ac:dyDescent="0.35">
      <c r="A53" s="159"/>
      <c r="B53" s="160"/>
      <c r="J53"/>
      <c r="K53" s="117"/>
    </row>
    <row r="54" spans="1:11" s="20" customFormat="1" ht="15.5" x14ac:dyDescent="0.35">
      <c r="A54" s="159"/>
      <c r="B54" s="160"/>
      <c r="J54"/>
      <c r="K54" s="117"/>
    </row>
    <row r="55" spans="1:11" ht="15.5" x14ac:dyDescent="0.35">
      <c r="A55" s="146"/>
      <c r="B55" s="157"/>
      <c r="J55" s="20"/>
      <c r="K55" s="118"/>
    </row>
    <row r="56" spans="1:11" ht="15.5" x14ac:dyDescent="0.35">
      <c r="A56" s="146"/>
      <c r="B56" s="157"/>
      <c r="K56" s="117"/>
    </row>
    <row r="57" spans="1:11" ht="15.5" x14ac:dyDescent="0.35">
      <c r="A57" s="146"/>
      <c r="B57" s="157"/>
      <c r="K57" s="117"/>
    </row>
    <row r="58" spans="1:11" ht="15.5" x14ac:dyDescent="0.35">
      <c r="A58" s="146"/>
      <c r="B58" s="156"/>
      <c r="K58" s="117"/>
    </row>
    <row r="59" spans="1:11" ht="15" customHeight="1" x14ac:dyDescent="0.35">
      <c r="K59" s="117"/>
    </row>
    <row r="60" spans="1:11" ht="15" customHeight="1" x14ac:dyDescent="0.35">
      <c r="J60" s="20"/>
      <c r="K60" s="118"/>
    </row>
    <row r="61" spans="1:11" ht="15" customHeight="1" x14ac:dyDescent="0.35">
      <c r="J61" s="20"/>
      <c r="K61" s="118"/>
    </row>
    <row r="62" spans="1:11" ht="15" customHeight="1" x14ac:dyDescent="0.35">
      <c r="K62" s="117"/>
    </row>
    <row r="63" spans="1:11" ht="53.25" customHeight="1" x14ac:dyDescent="0.35">
      <c r="K63" s="117"/>
    </row>
    <row r="64" spans="1:11" ht="15" customHeight="1" x14ac:dyDescent="0.35">
      <c r="K64" s="117"/>
    </row>
    <row r="65" spans="11:11" ht="15" customHeight="1" x14ac:dyDescent="0.35">
      <c r="K65" s="117"/>
    </row>
    <row r="66" spans="11:11" ht="15" customHeight="1" x14ac:dyDescent="0.35">
      <c r="K66" s="117"/>
    </row>
  </sheetData>
  <mergeCells count="3">
    <mergeCell ref="J24:J25"/>
    <mergeCell ref="J47:J48"/>
    <mergeCell ref="J5:J6"/>
  </mergeCells>
  <phoneticPr fontId="6"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9F124-3A5C-4E00-9D4A-61A85BAC7C1C}">
  <dimension ref="A1:H24"/>
  <sheetViews>
    <sheetView workbookViewId="0">
      <selection activeCell="C29" sqref="C29"/>
    </sheetView>
  </sheetViews>
  <sheetFormatPr defaultRowHeight="15" customHeight="1" x14ac:dyDescent="0.35"/>
  <cols>
    <col min="1" max="1" width="29.1796875" customWidth="1"/>
    <col min="2" max="2" width="13.26953125" customWidth="1"/>
    <col min="3" max="3" width="11.26953125" customWidth="1"/>
    <col min="4" max="4" width="12.54296875" customWidth="1"/>
    <col min="5" max="5" width="28.453125" customWidth="1"/>
    <col min="6" max="6" width="13.54296875" customWidth="1"/>
    <col min="7" max="7" width="10.7265625" customWidth="1"/>
    <col min="8" max="8" width="11.54296875" customWidth="1"/>
  </cols>
  <sheetData>
    <row r="1" spans="1:8" ht="15" customHeight="1" x14ac:dyDescent="0.35">
      <c r="A1" s="51" t="s">
        <v>608</v>
      </c>
      <c r="B1" s="51"/>
      <c r="C1" s="51"/>
      <c r="D1" s="51"/>
      <c r="E1" s="51"/>
      <c r="F1" s="51"/>
    </row>
    <row r="2" spans="1:8" ht="18" customHeight="1" x14ac:dyDescent="0.35">
      <c r="A2" s="21"/>
      <c r="B2" s="318" t="s">
        <v>433</v>
      </c>
      <c r="C2" s="318"/>
      <c r="D2" s="318"/>
      <c r="E2" s="21"/>
      <c r="F2" s="318" t="s">
        <v>433</v>
      </c>
      <c r="G2" s="318"/>
      <c r="H2" s="318"/>
    </row>
    <row r="3" spans="1:8" ht="18" customHeight="1" x14ac:dyDescent="0.35">
      <c r="A3" s="21"/>
      <c r="B3" s="318" t="s">
        <v>394</v>
      </c>
      <c r="C3" s="318"/>
      <c r="D3" s="318"/>
      <c r="E3" s="21"/>
      <c r="F3" s="318" t="s">
        <v>394</v>
      </c>
      <c r="G3" s="318"/>
      <c r="H3" s="318"/>
    </row>
    <row r="4" spans="1:8" ht="46.5" x14ac:dyDescent="0.35">
      <c r="A4" s="21" t="s">
        <v>65</v>
      </c>
      <c r="B4" s="16" t="s">
        <v>434</v>
      </c>
      <c r="C4" s="16" t="s">
        <v>435</v>
      </c>
      <c r="D4" s="16" t="s">
        <v>436</v>
      </c>
      <c r="E4" s="21" t="s">
        <v>64</v>
      </c>
      <c r="F4" s="16" t="s">
        <v>434</v>
      </c>
      <c r="G4" s="16" t="s">
        <v>435</v>
      </c>
      <c r="H4" s="16" t="s">
        <v>436</v>
      </c>
    </row>
    <row r="5" spans="1:8" ht="15.5" x14ac:dyDescent="0.35">
      <c r="A5" s="5" t="s">
        <v>414</v>
      </c>
      <c r="B5" s="28"/>
      <c r="C5" s="28"/>
      <c r="D5" s="28"/>
      <c r="E5" s="5" t="s">
        <v>414</v>
      </c>
      <c r="F5" s="28"/>
      <c r="G5" s="28"/>
      <c r="H5" s="28"/>
    </row>
    <row r="6" spans="1:8" ht="15.5" x14ac:dyDescent="0.35">
      <c r="A6" s="5" t="s">
        <v>415</v>
      </c>
      <c r="B6" s="123">
        <f>F9</f>
        <v>16110</v>
      </c>
      <c r="C6" s="123">
        <f>G9</f>
        <v>12259</v>
      </c>
      <c r="D6" s="123">
        <f>SUM(B6:C6)</f>
        <v>28369</v>
      </c>
      <c r="E6" s="5" t="s">
        <v>428</v>
      </c>
      <c r="F6" s="123">
        <v>16544</v>
      </c>
      <c r="G6" s="123">
        <v>1567</v>
      </c>
      <c r="H6" s="123">
        <v>18111</v>
      </c>
    </row>
    <row r="7" spans="1:8" ht="15.5" x14ac:dyDescent="0.35">
      <c r="A7" s="5" t="s">
        <v>416</v>
      </c>
      <c r="B7" s="123">
        <v>7640</v>
      </c>
      <c r="C7" s="124">
        <v>2295</v>
      </c>
      <c r="D7" s="123">
        <f>SUM(B7:C7)</f>
        <v>9935</v>
      </c>
      <c r="E7" s="5" t="s">
        <v>416</v>
      </c>
      <c r="F7" s="123">
        <v>9957</v>
      </c>
      <c r="G7" s="124">
        <v>301</v>
      </c>
      <c r="H7" s="124">
        <v>10258</v>
      </c>
    </row>
    <row r="8" spans="1:8" s="20" customFormat="1" ht="15.5" x14ac:dyDescent="0.35">
      <c r="A8" s="5" t="s">
        <v>437</v>
      </c>
      <c r="B8" s="130">
        <v>0</v>
      </c>
      <c r="C8" s="130">
        <v>0</v>
      </c>
      <c r="D8" s="123">
        <f>SUM(B8:C8)</f>
        <v>0</v>
      </c>
      <c r="E8" s="5" t="s">
        <v>437</v>
      </c>
      <c r="F8" s="130">
        <v>-10391</v>
      </c>
      <c r="G8" s="124">
        <v>10391</v>
      </c>
      <c r="H8" s="130">
        <v>0</v>
      </c>
    </row>
    <row r="9" spans="1:8" ht="15.5" x14ac:dyDescent="0.35">
      <c r="A9" s="18" t="s">
        <v>420</v>
      </c>
      <c r="B9" s="125">
        <v>23750</v>
      </c>
      <c r="C9" s="126">
        <f>SUM(C6:C8)</f>
        <v>14554</v>
      </c>
      <c r="D9" s="126">
        <f>SUM(B9:C9)</f>
        <v>38304</v>
      </c>
      <c r="E9" s="18" t="s">
        <v>429</v>
      </c>
      <c r="F9" s="125">
        <v>16110</v>
      </c>
      <c r="G9" s="126">
        <v>12259</v>
      </c>
      <c r="H9" s="126">
        <v>28369</v>
      </c>
    </row>
    <row r="10" spans="1:8" ht="15.5" x14ac:dyDescent="0.35">
      <c r="A10" s="5" t="s">
        <v>379</v>
      </c>
      <c r="B10" s="123"/>
      <c r="C10" s="124"/>
      <c r="D10" s="124"/>
      <c r="E10" s="5" t="s">
        <v>379</v>
      </c>
      <c r="F10" s="123"/>
      <c r="G10" s="124"/>
      <c r="H10" s="124"/>
    </row>
    <row r="11" spans="1:8" ht="15.5" x14ac:dyDescent="0.35">
      <c r="A11" s="5" t="s">
        <v>415</v>
      </c>
      <c r="B11" s="131">
        <v>0</v>
      </c>
      <c r="C11" s="124">
        <f>G14</f>
        <v>1538</v>
      </c>
      <c r="D11" s="123">
        <f>SUM(B11:C11)</f>
        <v>1538</v>
      </c>
      <c r="E11" s="5" t="s">
        <v>428</v>
      </c>
      <c r="F11" s="131">
        <v>0</v>
      </c>
      <c r="G11" s="124">
        <v>1520</v>
      </c>
      <c r="H11" s="124">
        <v>1520</v>
      </c>
    </row>
    <row r="12" spans="1:8" s="20" customFormat="1" ht="15.5" x14ac:dyDescent="0.35">
      <c r="A12" s="5" t="s">
        <v>422</v>
      </c>
      <c r="B12" s="131">
        <v>0</v>
      </c>
      <c r="C12" s="124">
        <v>1642</v>
      </c>
      <c r="D12" s="123">
        <f>SUM(B12:C12)</f>
        <v>1642</v>
      </c>
      <c r="E12" s="5" t="s">
        <v>422</v>
      </c>
      <c r="F12" s="131">
        <v>0</v>
      </c>
      <c r="G12" s="124">
        <v>18</v>
      </c>
      <c r="H12" s="124">
        <v>18</v>
      </c>
    </row>
    <row r="13" spans="1:8" s="20" customFormat="1" ht="15.5" x14ac:dyDescent="0.35">
      <c r="A13" s="5" t="s">
        <v>417</v>
      </c>
      <c r="B13" s="131">
        <v>0</v>
      </c>
      <c r="C13" s="130">
        <v>0</v>
      </c>
      <c r="D13" s="123">
        <f>SUM(B13:C13)</f>
        <v>0</v>
      </c>
      <c r="E13" s="5" t="s">
        <v>417</v>
      </c>
      <c r="F13" s="131">
        <v>0</v>
      </c>
      <c r="G13" s="130">
        <v>0</v>
      </c>
      <c r="H13" s="130">
        <v>0</v>
      </c>
    </row>
    <row r="14" spans="1:8" ht="15.5" x14ac:dyDescent="0.35">
      <c r="A14" s="18" t="s">
        <v>420</v>
      </c>
      <c r="B14" s="132">
        <v>0</v>
      </c>
      <c r="C14" s="126">
        <v>3180</v>
      </c>
      <c r="D14" s="126">
        <v>3180</v>
      </c>
      <c r="E14" s="18" t="s">
        <v>429</v>
      </c>
      <c r="F14" s="132">
        <v>0</v>
      </c>
      <c r="G14" s="126">
        <v>1538</v>
      </c>
      <c r="H14" s="126">
        <v>1538</v>
      </c>
    </row>
    <row r="15" spans="1:8" ht="31" x14ac:dyDescent="0.35">
      <c r="A15" s="18" t="s">
        <v>423</v>
      </c>
      <c r="B15" s="125">
        <v>23750</v>
      </c>
      <c r="C15" s="126">
        <v>11374</v>
      </c>
      <c r="D15" s="126">
        <v>35124</v>
      </c>
      <c r="E15" s="18" t="s">
        <v>424</v>
      </c>
      <c r="F15" s="125">
        <v>16110</v>
      </c>
      <c r="G15" s="126">
        <v>10721</v>
      </c>
      <c r="H15" s="126">
        <v>26831</v>
      </c>
    </row>
    <row r="16" spans="1:8" ht="31" x14ac:dyDescent="0.35">
      <c r="A16" s="5" t="s">
        <v>424</v>
      </c>
      <c r="B16" s="123">
        <v>16110</v>
      </c>
      <c r="C16" s="124">
        <v>10721</v>
      </c>
      <c r="D16" s="124">
        <v>26831</v>
      </c>
      <c r="E16" s="5" t="s">
        <v>430</v>
      </c>
      <c r="F16" s="123">
        <v>16544</v>
      </c>
      <c r="G16" s="124">
        <v>47</v>
      </c>
      <c r="H16" s="124">
        <v>16591</v>
      </c>
    </row>
    <row r="17" spans="1:8" ht="15.5" x14ac:dyDescent="0.35">
      <c r="A17" s="5" t="s">
        <v>425</v>
      </c>
      <c r="B17" s="123"/>
      <c r="C17" s="124"/>
      <c r="D17" s="124"/>
      <c r="E17" s="5" t="s">
        <v>425</v>
      </c>
      <c r="F17" s="123"/>
      <c r="G17" s="124"/>
      <c r="H17" s="124"/>
    </row>
    <row r="18" spans="1:8" ht="15.5" x14ac:dyDescent="0.35">
      <c r="A18" s="5" t="s">
        <v>426</v>
      </c>
      <c r="B18" s="123">
        <v>23750</v>
      </c>
      <c r="C18" s="124">
        <v>11374</v>
      </c>
      <c r="D18" s="124">
        <v>35124</v>
      </c>
      <c r="E18" s="5" t="s">
        <v>431</v>
      </c>
      <c r="F18" s="123">
        <v>16110</v>
      </c>
      <c r="G18" s="124">
        <v>10721</v>
      </c>
      <c r="H18" s="124">
        <v>26831</v>
      </c>
    </row>
    <row r="20" spans="1:8" ht="15" customHeight="1" x14ac:dyDescent="0.35">
      <c r="C20" s="139"/>
    </row>
    <row r="24" spans="1:8" ht="14.5" x14ac:dyDescent="0.35"/>
  </sheetData>
  <mergeCells count="4">
    <mergeCell ref="F2:H2"/>
    <mergeCell ref="F3:H3"/>
    <mergeCell ref="B2:D2"/>
    <mergeCell ref="B3:D3"/>
  </mergeCells>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CC9D-A60E-412A-BD3A-72C126530B5D}">
  <dimension ref="A1:E21"/>
  <sheetViews>
    <sheetView zoomScaleNormal="100" workbookViewId="0"/>
  </sheetViews>
  <sheetFormatPr defaultRowHeight="15" customHeight="1" x14ac:dyDescent="0.35"/>
  <cols>
    <col min="1" max="1" width="39.7265625" customWidth="1"/>
    <col min="2" max="2" width="17.6328125" customWidth="1"/>
    <col min="3" max="3" width="22.1796875" bestFit="1" customWidth="1"/>
    <col min="4" max="4" width="24.08984375" bestFit="1" customWidth="1"/>
    <col min="5" max="6" width="17.6328125" customWidth="1"/>
  </cols>
  <sheetData>
    <row r="1" spans="1:5" ht="15.5" x14ac:dyDescent="0.35">
      <c r="A1" s="80" t="s">
        <v>641</v>
      </c>
      <c r="B1" s="80"/>
      <c r="C1" s="80"/>
    </row>
    <row r="2" spans="1:5" ht="31" x14ac:dyDescent="0.35">
      <c r="A2" s="75" t="s">
        <v>438</v>
      </c>
      <c r="B2" s="75" t="s">
        <v>279</v>
      </c>
      <c r="C2" s="75" t="s">
        <v>280</v>
      </c>
    </row>
    <row r="3" spans="1:5" ht="15.5" x14ac:dyDescent="0.35">
      <c r="A3" s="80" t="s">
        <v>439</v>
      </c>
      <c r="B3" s="84">
        <v>2138</v>
      </c>
      <c r="C3" s="84">
        <v>1564</v>
      </c>
    </row>
    <row r="4" spans="1:5" ht="15.5" x14ac:dyDescent="0.35">
      <c r="A4" s="239" t="s">
        <v>440</v>
      </c>
      <c r="B4" s="84">
        <v>91</v>
      </c>
      <c r="C4" s="84">
        <v>122</v>
      </c>
    </row>
    <row r="5" spans="1:5" ht="15.5" x14ac:dyDescent="0.35">
      <c r="A5" s="81" t="s">
        <v>441</v>
      </c>
      <c r="B5" s="84">
        <v>623</v>
      </c>
      <c r="C5" s="84">
        <v>449</v>
      </c>
    </row>
    <row r="6" spans="1:5" ht="15.5" x14ac:dyDescent="0.35">
      <c r="A6" s="81" t="s">
        <v>442</v>
      </c>
      <c r="B6" s="84">
        <v>-412</v>
      </c>
      <c r="C6" s="84">
        <v>-499</v>
      </c>
    </row>
    <row r="7" spans="1:5" ht="15.5" x14ac:dyDescent="0.35">
      <c r="A7" s="81" t="s">
        <v>443</v>
      </c>
      <c r="B7" s="84">
        <v>1346</v>
      </c>
      <c r="C7" s="84">
        <v>852</v>
      </c>
      <c r="E7" s="187"/>
    </row>
    <row r="8" spans="1:5" ht="15.5" x14ac:dyDescent="0.35">
      <c r="A8" s="80" t="s">
        <v>444</v>
      </c>
      <c r="B8" s="84">
        <v>2241</v>
      </c>
      <c r="C8" s="84">
        <v>928</v>
      </c>
    </row>
    <row r="9" spans="1:5" s="20" customFormat="1" ht="15.5" x14ac:dyDescent="0.35">
      <c r="A9" s="240" t="s">
        <v>214</v>
      </c>
      <c r="B9" s="241">
        <f>SUM(B3:B8)</f>
        <v>6027</v>
      </c>
      <c r="C9" s="241">
        <f>SUM(C3:C8)</f>
        <v>3416</v>
      </c>
    </row>
    <row r="10" spans="1:5" ht="15.5" x14ac:dyDescent="0.35">
      <c r="A10" s="80" t="s">
        <v>445</v>
      </c>
      <c r="B10" s="80">
        <v>40</v>
      </c>
      <c r="C10" s="80">
        <v>60</v>
      </c>
    </row>
    <row r="11" spans="1:5" s="20" customFormat="1" ht="15.5" x14ac:dyDescent="0.35">
      <c r="A11" s="242" t="s">
        <v>214</v>
      </c>
      <c r="B11" s="82">
        <f>SUM(B9:B10)</f>
        <v>6067</v>
      </c>
      <c r="C11" s="82">
        <f>C9+C10</f>
        <v>3476</v>
      </c>
    </row>
    <row r="12" spans="1:5" ht="15" customHeight="1" x14ac:dyDescent="0.35">
      <c r="E12" s="47"/>
    </row>
    <row r="14" spans="1:5" ht="15" customHeight="1" x14ac:dyDescent="0.35">
      <c r="A14" s="80" t="s">
        <v>446</v>
      </c>
      <c r="B14" s="80"/>
      <c r="C14" s="80"/>
      <c r="D14" s="80"/>
      <c r="E14" s="80"/>
    </row>
    <row r="15" spans="1:5" ht="59.5" customHeight="1" x14ac:dyDescent="0.35">
      <c r="A15" s="75" t="s">
        <v>438</v>
      </c>
      <c r="B15" s="85" t="s">
        <v>447</v>
      </c>
      <c r="C15" s="75" t="s">
        <v>448</v>
      </c>
      <c r="D15" s="75" t="s">
        <v>449</v>
      </c>
      <c r="E15" s="85" t="s">
        <v>450</v>
      </c>
    </row>
    <row r="16" spans="1:5" ht="15" customHeight="1" x14ac:dyDescent="0.35">
      <c r="A16" s="80" t="s">
        <v>442</v>
      </c>
      <c r="B16" s="82">
        <v>-499</v>
      </c>
      <c r="C16" s="84">
        <v>122</v>
      </c>
      <c r="D16" s="84">
        <v>-35</v>
      </c>
      <c r="E16" s="82">
        <v>-412</v>
      </c>
    </row>
    <row r="18" ht="27" customHeight="1" x14ac:dyDescent="0.35"/>
    <row r="19" ht="27" customHeight="1" x14ac:dyDescent="0.35"/>
    <row r="20" ht="15" hidden="1" customHeight="1" x14ac:dyDescent="0.35"/>
    <row r="21" ht="15" hidden="1" customHeight="1" x14ac:dyDescent="0.35"/>
  </sheetData>
  <pageMargins left="0.7" right="0.7" top="0.75" bottom="0.75" header="0.3" footer="0.3"/>
  <pageSetup paperSize="9" orientation="portrait" horizontalDpi="300" verticalDpi="300" r:id="rId1"/>
  <headerFooter>
    <oddHeader>&amp;C&amp;"Calibri"&amp;10&amp;K000000 OFFICIAL&amp;1#_x000D_</oddHeader>
    <oddFooter>&amp;C_x000D_&amp;1#&amp;"Calibri"&amp;10&amp;K000000 OFFICIAL</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83767-D175-48FE-BA52-0BB287D016B8}">
  <dimension ref="A1:E7"/>
  <sheetViews>
    <sheetView workbookViewId="0"/>
  </sheetViews>
  <sheetFormatPr defaultRowHeight="15" customHeight="1" x14ac:dyDescent="0.35"/>
  <cols>
    <col min="1" max="1" width="52.26953125" customWidth="1"/>
    <col min="2" max="2" width="9.7265625" customWidth="1"/>
    <col min="3" max="3" width="9.7265625" bestFit="1" customWidth="1"/>
    <col min="5" max="5" width="14.54296875" customWidth="1"/>
  </cols>
  <sheetData>
    <row r="1" spans="1:5" ht="15.5" x14ac:dyDescent="0.35">
      <c r="A1" s="70" t="s">
        <v>642</v>
      </c>
      <c r="B1" s="72"/>
      <c r="C1" s="72"/>
    </row>
    <row r="2" spans="1:5" ht="41.25" customHeight="1" x14ac:dyDescent="0.35">
      <c r="A2" s="83"/>
      <c r="B2" s="83" t="s">
        <v>279</v>
      </c>
      <c r="C2" s="83" t="s">
        <v>280</v>
      </c>
    </row>
    <row r="3" spans="1:5" s="20" customFormat="1" ht="15.5" x14ac:dyDescent="0.35">
      <c r="A3" s="243" t="s">
        <v>451</v>
      </c>
      <c r="B3" s="82">
        <v>12334</v>
      </c>
      <c r="C3" s="82">
        <v>8138</v>
      </c>
    </row>
    <row r="4" spans="1:5" ht="15.5" x14ac:dyDescent="0.35">
      <c r="A4" s="239" t="s">
        <v>452</v>
      </c>
      <c r="B4" s="84">
        <v>1121</v>
      </c>
      <c r="C4" s="84">
        <v>4196</v>
      </c>
      <c r="E4" s="53"/>
    </row>
    <row r="5" spans="1:5" s="20" customFormat="1" ht="15.5" x14ac:dyDescent="0.35">
      <c r="A5" s="243" t="s">
        <v>453</v>
      </c>
      <c r="B5" s="82">
        <v>13455</v>
      </c>
      <c r="C5" s="82">
        <v>12334</v>
      </c>
    </row>
    <row r="6" spans="1:5" ht="15" customHeight="1" x14ac:dyDescent="0.35">
      <c r="E6" s="20"/>
    </row>
    <row r="7" spans="1:5" ht="14.5" x14ac:dyDescent="0.35">
      <c r="A7" t="s">
        <v>454</v>
      </c>
      <c r="B7" s="47"/>
      <c r="E7" s="53"/>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2B029-BBC4-4FA1-8180-7B0EA39233A9}">
  <dimension ref="A1:C15"/>
  <sheetViews>
    <sheetView workbookViewId="0">
      <selection activeCell="A15" sqref="A15"/>
    </sheetView>
  </sheetViews>
  <sheetFormatPr defaultRowHeight="14.5" x14ac:dyDescent="0.35"/>
  <cols>
    <col min="1" max="1" width="52.1796875" customWidth="1"/>
    <col min="2" max="2" width="12.1796875" customWidth="1"/>
    <col min="3" max="3" width="14.1796875" customWidth="1"/>
  </cols>
  <sheetData>
    <row r="1" spans="1:3" ht="15.5" x14ac:dyDescent="0.35">
      <c r="A1" s="70" t="s">
        <v>607</v>
      </c>
      <c r="B1" s="72"/>
      <c r="C1" s="72"/>
    </row>
    <row r="2" spans="1:3" ht="31" x14ac:dyDescent="0.35">
      <c r="A2" s="75" t="s">
        <v>438</v>
      </c>
      <c r="B2" s="75" t="s">
        <v>279</v>
      </c>
      <c r="C2" s="75" t="s">
        <v>280</v>
      </c>
    </row>
    <row r="3" spans="1:3" ht="15.5" x14ac:dyDescent="0.35">
      <c r="A3" s="75" t="s">
        <v>455</v>
      </c>
      <c r="B3" s="65">
        <v>1</v>
      </c>
      <c r="C3" s="65">
        <v>126</v>
      </c>
    </row>
    <row r="4" spans="1:3" ht="15.5" x14ac:dyDescent="0.35">
      <c r="A4" s="75" t="s">
        <v>456</v>
      </c>
      <c r="B4" s="281">
        <v>1346</v>
      </c>
      <c r="C4" s="65">
        <v>1223</v>
      </c>
    </row>
    <row r="5" spans="1:3" ht="15.5" x14ac:dyDescent="0.35">
      <c r="A5" s="75" t="s">
        <v>457</v>
      </c>
      <c r="B5" s="65">
        <v>1651</v>
      </c>
      <c r="C5" s="65">
        <v>1374</v>
      </c>
    </row>
    <row r="6" spans="1:3" ht="15.5" x14ac:dyDescent="0.35">
      <c r="A6" s="75" t="s">
        <v>458</v>
      </c>
      <c r="B6" s="65">
        <v>6124</v>
      </c>
      <c r="C6" s="65">
        <v>5751</v>
      </c>
    </row>
    <row r="7" spans="1:3" s="20" customFormat="1" ht="15.5" x14ac:dyDescent="0.35">
      <c r="A7" s="75" t="s">
        <v>459</v>
      </c>
      <c r="B7" s="65">
        <v>217</v>
      </c>
      <c r="C7" s="65">
        <v>1103</v>
      </c>
    </row>
    <row r="8" spans="1:3" ht="15.5" x14ac:dyDescent="0.35">
      <c r="A8" s="75" t="s">
        <v>316</v>
      </c>
      <c r="B8" s="65">
        <v>31</v>
      </c>
      <c r="C8" s="65">
        <v>100</v>
      </c>
    </row>
    <row r="9" spans="1:3" ht="15.5" x14ac:dyDescent="0.35">
      <c r="A9" s="75" t="s">
        <v>460</v>
      </c>
      <c r="B9" s="65">
        <v>1356</v>
      </c>
      <c r="C9" s="65">
        <v>841</v>
      </c>
    </row>
    <row r="10" spans="1:3" ht="15.5" x14ac:dyDescent="0.35">
      <c r="A10" s="85" t="s">
        <v>214</v>
      </c>
      <c r="B10" s="82">
        <f>SUM(B3:B9)</f>
        <v>10726</v>
      </c>
      <c r="C10" s="82">
        <f>SUM(C3:C9)</f>
        <v>10518</v>
      </c>
    </row>
    <row r="11" spans="1:3" ht="15.5" x14ac:dyDescent="0.35">
      <c r="A11" s="85" t="s">
        <v>461</v>
      </c>
      <c r="B11" s="82"/>
      <c r="C11" s="82"/>
    </row>
    <row r="12" spans="1:3" ht="15.5" x14ac:dyDescent="0.35">
      <c r="A12" s="75" t="s">
        <v>462</v>
      </c>
      <c r="B12" s="65">
        <v>0</v>
      </c>
      <c r="C12" s="65">
        <v>676</v>
      </c>
    </row>
    <row r="13" spans="1:3" ht="15.5" x14ac:dyDescent="0.35">
      <c r="A13" s="85" t="s">
        <v>463</v>
      </c>
      <c r="B13" s="82">
        <f>SUM(B10:B12)</f>
        <v>10726</v>
      </c>
      <c r="C13" s="82">
        <f>SUM(C10:C12)</f>
        <v>11194</v>
      </c>
    </row>
    <row r="15" spans="1:3" x14ac:dyDescent="0.35">
      <c r="A15" s="103"/>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1C2D-2181-490B-931F-4C8B44086B01}">
  <dimension ref="A1:F75"/>
  <sheetViews>
    <sheetView topLeftCell="A30" workbookViewId="0">
      <selection activeCell="B68" sqref="B68"/>
    </sheetView>
  </sheetViews>
  <sheetFormatPr defaultRowHeight="14.5" x14ac:dyDescent="0.35"/>
  <cols>
    <col min="1" max="1" width="49.453125" customWidth="1"/>
    <col min="2" max="2" width="20.54296875" bestFit="1" customWidth="1"/>
    <col min="3" max="5" width="18.54296875" customWidth="1"/>
  </cols>
  <sheetData>
    <row r="1" spans="1:4" ht="15.5" x14ac:dyDescent="0.35">
      <c r="A1" s="39" t="s">
        <v>643</v>
      </c>
    </row>
    <row r="2" spans="1:4" ht="15.5" x14ac:dyDescent="0.35">
      <c r="A2" s="39"/>
    </row>
    <row r="3" spans="1:4" ht="15.5" x14ac:dyDescent="0.35">
      <c r="A3" s="39" t="s">
        <v>464</v>
      </c>
    </row>
    <row r="5" spans="1:4" ht="15.5" x14ac:dyDescent="0.35">
      <c r="A5" s="244" t="s">
        <v>465</v>
      </c>
      <c r="B5" s="63" t="s">
        <v>466</v>
      </c>
      <c r="C5" s="63" t="s">
        <v>467</v>
      </c>
      <c r="D5" s="63" t="s">
        <v>214</v>
      </c>
    </row>
    <row r="6" spans="1:4" ht="15.5" x14ac:dyDescent="0.35">
      <c r="A6" s="21" t="s">
        <v>468</v>
      </c>
      <c r="B6" s="63" t="s">
        <v>364</v>
      </c>
      <c r="C6" s="63" t="s">
        <v>364</v>
      </c>
      <c r="D6" s="63" t="s">
        <v>364</v>
      </c>
    </row>
    <row r="7" spans="1:4" ht="15.5" x14ac:dyDescent="0.35">
      <c r="A7" s="244" t="s">
        <v>469</v>
      </c>
      <c r="B7" s="21"/>
      <c r="C7" s="21"/>
      <c r="D7" s="21"/>
    </row>
    <row r="8" spans="1:4" ht="15.5" x14ac:dyDescent="0.35">
      <c r="A8" s="244" t="s">
        <v>415</v>
      </c>
      <c r="B8" s="258">
        <v>2003</v>
      </c>
      <c r="C8" s="258">
        <v>0</v>
      </c>
      <c r="D8" s="258">
        <f>SUM(B8:C8)</f>
        <v>2003</v>
      </c>
    </row>
    <row r="9" spans="1:4" ht="15.5" x14ac:dyDescent="0.35">
      <c r="A9" s="21" t="s">
        <v>416</v>
      </c>
      <c r="B9" s="259" t="s">
        <v>32</v>
      </c>
      <c r="C9" s="28">
        <v>477</v>
      </c>
      <c r="D9" s="28">
        <f>SUM(B9:C9)</f>
        <v>477</v>
      </c>
    </row>
    <row r="10" spans="1:4" ht="15.5" x14ac:dyDescent="0.35">
      <c r="A10" s="21" t="s">
        <v>418</v>
      </c>
      <c r="B10" s="259" t="s">
        <v>32</v>
      </c>
      <c r="C10" s="28">
        <v>17</v>
      </c>
      <c r="D10" s="28">
        <f>SUM(B10:C10)</f>
        <v>17</v>
      </c>
    </row>
    <row r="11" spans="1:4" ht="15.5" x14ac:dyDescent="0.35">
      <c r="A11" s="21" t="s">
        <v>470</v>
      </c>
      <c r="B11" s="280">
        <v>-2003</v>
      </c>
      <c r="C11" s="259" t="s">
        <v>32</v>
      </c>
      <c r="D11" s="28">
        <f>SUM(B11:C11)</f>
        <v>-2003</v>
      </c>
    </row>
    <row r="12" spans="1:4" ht="15.5" x14ac:dyDescent="0.35">
      <c r="A12" s="244" t="s">
        <v>420</v>
      </c>
      <c r="B12" s="258">
        <f>SUM(B8:B11)</f>
        <v>0</v>
      </c>
      <c r="C12" s="258">
        <f>SUM(C8:C11)</f>
        <v>494</v>
      </c>
      <c r="D12" s="258">
        <f>SUM(D8:D11)</f>
        <v>494</v>
      </c>
    </row>
    <row r="13" spans="1:4" ht="15.5" x14ac:dyDescent="0.35">
      <c r="A13" s="244" t="s">
        <v>421</v>
      </c>
      <c r="B13" s="258"/>
      <c r="C13" s="258"/>
      <c r="D13" s="258"/>
    </row>
    <row r="14" spans="1:4" ht="15.5" x14ac:dyDescent="0.35">
      <c r="A14" s="244" t="s">
        <v>471</v>
      </c>
      <c r="B14" s="258">
        <v>1543</v>
      </c>
      <c r="C14" s="258">
        <v>0</v>
      </c>
      <c r="D14" s="258">
        <v>1543.415</v>
      </c>
    </row>
    <row r="15" spans="1:4" ht="15.5" x14ac:dyDescent="0.35">
      <c r="A15" s="21" t="s">
        <v>472</v>
      </c>
      <c r="B15" s="259" t="s">
        <v>32</v>
      </c>
      <c r="C15" s="28">
        <v>225</v>
      </c>
      <c r="D15" s="28">
        <f>SUM(B15:C15)</f>
        <v>225</v>
      </c>
    </row>
    <row r="16" spans="1:4" ht="15.5" x14ac:dyDescent="0.35">
      <c r="A16" s="21" t="s">
        <v>470</v>
      </c>
      <c r="B16" s="259">
        <v>-1543</v>
      </c>
      <c r="C16" s="259" t="s">
        <v>32</v>
      </c>
      <c r="D16" s="28">
        <f>SUM(B16:C16)</f>
        <v>-1543</v>
      </c>
    </row>
    <row r="17" spans="1:5" ht="15.5" x14ac:dyDescent="0.35">
      <c r="A17" s="244" t="s">
        <v>420</v>
      </c>
      <c r="B17" s="258">
        <f>SUM(B14:B16)</f>
        <v>0</v>
      </c>
      <c r="C17" s="258">
        <f>SUM(C14:C16)</f>
        <v>225</v>
      </c>
      <c r="D17" s="258">
        <f>SUM(D14:D16)</f>
        <v>225.41499999999996</v>
      </c>
    </row>
    <row r="18" spans="1:5" ht="15.5" x14ac:dyDescent="0.35">
      <c r="A18" s="21" t="s">
        <v>473</v>
      </c>
      <c r="B18" s="258">
        <v>459</v>
      </c>
      <c r="C18" s="258">
        <f>C8-C14</f>
        <v>0</v>
      </c>
      <c r="D18" s="258">
        <v>459</v>
      </c>
    </row>
    <row r="19" spans="1:5" ht="15.5" x14ac:dyDescent="0.35">
      <c r="A19" s="21" t="s">
        <v>474</v>
      </c>
      <c r="B19" s="258">
        <f>B12-B17</f>
        <v>0</v>
      </c>
      <c r="C19" s="258">
        <f>C12-C17</f>
        <v>269</v>
      </c>
      <c r="D19" s="258">
        <f>D12-D17</f>
        <v>268.58500000000004</v>
      </c>
    </row>
    <row r="20" spans="1:5" x14ac:dyDescent="0.35">
      <c r="B20" s="139"/>
      <c r="C20" s="139"/>
      <c r="D20" s="139"/>
    </row>
    <row r="21" spans="1:5" x14ac:dyDescent="0.35">
      <c r="B21" s="139"/>
      <c r="C21" s="139"/>
      <c r="D21" s="139"/>
    </row>
    <row r="22" spans="1:5" ht="15.5" x14ac:dyDescent="0.35">
      <c r="A22" s="39" t="s">
        <v>475</v>
      </c>
      <c r="B22" s="139"/>
      <c r="C22" s="139"/>
      <c r="D22" s="139"/>
    </row>
    <row r="23" spans="1:5" x14ac:dyDescent="0.35">
      <c r="A23" t="s">
        <v>476</v>
      </c>
      <c r="B23" s="139"/>
      <c r="C23" s="139"/>
      <c r="D23" s="139"/>
      <c r="E23" s="139"/>
    </row>
    <row r="24" spans="1:5" x14ac:dyDescent="0.35">
      <c r="A24" s="271"/>
      <c r="B24" s="272" t="s">
        <v>468</v>
      </c>
      <c r="C24" s="272" t="s">
        <v>477</v>
      </c>
      <c r="D24" s="139"/>
    </row>
    <row r="25" spans="1:5" x14ac:dyDescent="0.35">
      <c r="A25" s="271"/>
      <c r="B25" s="273" t="s">
        <v>364</v>
      </c>
      <c r="C25" s="273" t="s">
        <v>364</v>
      </c>
      <c r="D25" s="139"/>
    </row>
    <row r="26" spans="1:5" x14ac:dyDescent="0.35">
      <c r="A26" s="274" t="s">
        <v>465</v>
      </c>
      <c r="B26" s="275"/>
      <c r="C26" s="275"/>
      <c r="D26" s="139"/>
    </row>
    <row r="27" spans="1:5" x14ac:dyDescent="0.35">
      <c r="A27" s="271" t="s">
        <v>478</v>
      </c>
      <c r="B27" s="275">
        <f>1121+240</f>
        <v>1361</v>
      </c>
      <c r="C27" s="275">
        <v>897</v>
      </c>
      <c r="D27" s="139"/>
      <c r="E27" s="139"/>
    </row>
    <row r="28" spans="1:5" ht="15.5" x14ac:dyDescent="0.35">
      <c r="A28" s="271" t="s">
        <v>479</v>
      </c>
      <c r="B28" s="276" t="s">
        <v>32</v>
      </c>
      <c r="C28" s="277">
        <v>693</v>
      </c>
      <c r="D28" s="139"/>
    </row>
    <row r="29" spans="1:5" ht="15.5" x14ac:dyDescent="0.35">
      <c r="A29" s="271" t="s">
        <v>480</v>
      </c>
      <c r="B29" s="259" t="s">
        <v>32</v>
      </c>
      <c r="C29" s="259" t="s">
        <v>32</v>
      </c>
      <c r="D29" s="139"/>
    </row>
    <row r="30" spans="1:5" x14ac:dyDescent="0.35">
      <c r="A30" s="271" t="s">
        <v>481</v>
      </c>
      <c r="B30" s="278">
        <v>-5</v>
      </c>
      <c r="C30" s="278">
        <v>-72</v>
      </c>
      <c r="D30" s="139"/>
    </row>
    <row r="31" spans="1:5" x14ac:dyDescent="0.35">
      <c r="A31" s="279" t="s">
        <v>482</v>
      </c>
      <c r="B31" s="279">
        <f>SUM(B27:B30)</f>
        <v>1356</v>
      </c>
      <c r="C31" s="279">
        <v>1517.548</v>
      </c>
      <c r="D31" s="139"/>
    </row>
    <row r="32" spans="1:5" x14ac:dyDescent="0.35">
      <c r="A32" s="271" t="s">
        <v>483</v>
      </c>
      <c r="B32" s="275">
        <v>1356</v>
      </c>
      <c r="C32" s="275">
        <v>841</v>
      </c>
      <c r="D32" s="139"/>
      <c r="E32" s="139"/>
    </row>
    <row r="33" spans="1:5" ht="15.5" x14ac:dyDescent="0.35">
      <c r="A33" s="271" t="s">
        <v>484</v>
      </c>
      <c r="B33" s="259" t="s">
        <v>32</v>
      </c>
      <c r="C33" s="275">
        <v>676.548</v>
      </c>
      <c r="D33" s="139"/>
      <c r="E33" s="139"/>
    </row>
    <row r="34" spans="1:5" x14ac:dyDescent="0.35">
      <c r="B34" s="139"/>
      <c r="C34" s="139"/>
      <c r="D34" s="139"/>
      <c r="E34" s="139"/>
    </row>
    <row r="35" spans="1:5" x14ac:dyDescent="0.35">
      <c r="A35" t="s">
        <v>485</v>
      </c>
      <c r="B35" s="139"/>
      <c r="C35" s="139"/>
      <c r="D35" s="139"/>
      <c r="E35" s="139"/>
    </row>
    <row r="36" spans="1:5" x14ac:dyDescent="0.35">
      <c r="B36" s="139"/>
      <c r="C36" s="139"/>
      <c r="D36" s="139"/>
    </row>
    <row r="37" spans="1:5" x14ac:dyDescent="0.35">
      <c r="B37" s="139"/>
      <c r="C37" s="139"/>
      <c r="D37" s="139"/>
      <c r="E37" s="139"/>
    </row>
    <row r="38" spans="1:5" ht="15.5" x14ac:dyDescent="0.35">
      <c r="A38" s="39" t="s">
        <v>486</v>
      </c>
      <c r="B38" s="139"/>
      <c r="C38" s="139"/>
      <c r="D38" s="139"/>
      <c r="E38" s="139"/>
    </row>
    <row r="39" spans="1:5" x14ac:dyDescent="0.35">
      <c r="A39" s="20"/>
      <c r="B39" s="139"/>
      <c r="C39" s="139"/>
      <c r="D39" s="139"/>
      <c r="E39" s="139"/>
    </row>
    <row r="40" spans="1:5" ht="15.5" x14ac:dyDescent="0.35">
      <c r="A40" s="21"/>
      <c r="B40" s="260" t="s">
        <v>468</v>
      </c>
      <c r="C40" s="260" t="s">
        <v>477</v>
      </c>
      <c r="D40" s="139"/>
    </row>
    <row r="41" spans="1:5" ht="15.5" x14ac:dyDescent="0.35">
      <c r="A41" s="21"/>
      <c r="B41" s="63" t="s">
        <v>364</v>
      </c>
      <c r="C41" s="63" t="s">
        <v>364</v>
      </c>
      <c r="D41" s="139"/>
    </row>
    <row r="42" spans="1:5" ht="15.5" x14ac:dyDescent="0.35">
      <c r="A42" s="21" t="s">
        <v>487</v>
      </c>
      <c r="B42" s="28">
        <v>225</v>
      </c>
      <c r="C42" s="28">
        <v>668</v>
      </c>
      <c r="D42" s="139"/>
    </row>
    <row r="43" spans="1:5" ht="15.5" x14ac:dyDescent="0.35">
      <c r="A43" s="21" t="s">
        <v>488</v>
      </c>
      <c r="B43" s="28">
        <f>12</f>
        <v>12</v>
      </c>
      <c r="C43" s="28">
        <v>37</v>
      </c>
      <c r="D43" s="139"/>
    </row>
    <row r="44" spans="1:5" ht="15.5" x14ac:dyDescent="0.35">
      <c r="A44" s="21" t="s">
        <v>489</v>
      </c>
      <c r="B44" s="259" t="s">
        <v>32</v>
      </c>
      <c r="C44" s="259" t="s">
        <v>32</v>
      </c>
      <c r="D44" s="139"/>
    </row>
    <row r="45" spans="1:5" ht="15.5" x14ac:dyDescent="0.35">
      <c r="A45" s="21" t="s">
        <v>490</v>
      </c>
      <c r="B45" s="259" t="s">
        <v>32</v>
      </c>
      <c r="C45" s="259" t="s">
        <v>32</v>
      </c>
      <c r="D45" s="139"/>
    </row>
    <row r="46" spans="1:5" ht="15.5" x14ac:dyDescent="0.35">
      <c r="A46" s="21" t="s">
        <v>491</v>
      </c>
      <c r="B46" s="28">
        <v>88.74</v>
      </c>
      <c r="C46" s="28">
        <v>120.06</v>
      </c>
      <c r="D46" s="139"/>
    </row>
    <row r="47" spans="1:5" ht="31" x14ac:dyDescent="0.35">
      <c r="A47" s="36" t="s">
        <v>492</v>
      </c>
      <c r="B47" s="259" t="s">
        <v>32</v>
      </c>
      <c r="C47" s="259" t="s">
        <v>32</v>
      </c>
      <c r="D47" s="139"/>
    </row>
    <row r="48" spans="1:5" ht="15.5" x14ac:dyDescent="0.35">
      <c r="A48" s="258" t="s">
        <v>214</v>
      </c>
      <c r="B48" s="258">
        <f>SUM(B42:B47)</f>
        <v>325.74</v>
      </c>
      <c r="C48" s="258">
        <f>SUM(C42:C47)</f>
        <v>825.06</v>
      </c>
      <c r="D48" s="139"/>
    </row>
    <row r="49" spans="1:5" ht="15.5" x14ac:dyDescent="0.35">
      <c r="A49" s="15"/>
      <c r="B49" s="245"/>
      <c r="C49" s="245"/>
      <c r="D49" s="139"/>
      <c r="E49" s="225"/>
    </row>
    <row r="50" spans="1:5" x14ac:dyDescent="0.35">
      <c r="A50" t="s">
        <v>493</v>
      </c>
      <c r="B50" s="139"/>
      <c r="C50" s="139"/>
      <c r="D50" s="139"/>
      <c r="E50" s="139"/>
    </row>
    <row r="51" spans="1:5" x14ac:dyDescent="0.35">
      <c r="B51" s="139"/>
      <c r="C51" s="139"/>
      <c r="D51" s="139"/>
    </row>
    <row r="52" spans="1:5" x14ac:dyDescent="0.35">
      <c r="B52" s="139"/>
      <c r="C52" s="139"/>
      <c r="D52" s="139"/>
      <c r="E52" s="139"/>
    </row>
    <row r="53" spans="1:5" ht="15.5" x14ac:dyDescent="0.35">
      <c r="A53" s="39" t="s">
        <v>640</v>
      </c>
      <c r="B53" s="139"/>
      <c r="C53" s="139"/>
      <c r="D53" s="139"/>
      <c r="E53" s="139"/>
    </row>
    <row r="54" spans="1:5" x14ac:dyDescent="0.35">
      <c r="A54" s="20"/>
      <c r="B54" s="139"/>
      <c r="C54" s="139"/>
      <c r="D54" s="139"/>
      <c r="E54" s="139"/>
    </row>
    <row r="55" spans="1:5" ht="15.5" x14ac:dyDescent="0.35">
      <c r="A55" s="21"/>
      <c r="B55" s="260" t="s">
        <v>468</v>
      </c>
      <c r="C55" s="260" t="s">
        <v>477</v>
      </c>
    </row>
    <row r="56" spans="1:5" ht="15.5" x14ac:dyDescent="0.35">
      <c r="A56" s="21"/>
      <c r="B56" s="63" t="s">
        <v>364</v>
      </c>
      <c r="C56" s="63" t="s">
        <v>364</v>
      </c>
    </row>
    <row r="57" spans="1:5" ht="15.5" x14ac:dyDescent="0.35">
      <c r="A57" s="21" t="s">
        <v>466</v>
      </c>
      <c r="B57" s="259">
        <v>0</v>
      </c>
      <c r="C57" s="28">
        <v>448.40224000000001</v>
      </c>
    </row>
    <row r="58" spans="1:5" ht="15.5" x14ac:dyDescent="0.35">
      <c r="A58" s="21" t="s">
        <v>494</v>
      </c>
      <c r="B58" s="28">
        <v>88.74</v>
      </c>
      <c r="C58" s="28">
        <v>120.06</v>
      </c>
    </row>
    <row r="59" spans="1:5" ht="15.5" x14ac:dyDescent="0.35">
      <c r="A59" s="21" t="s">
        <v>467</v>
      </c>
      <c r="B59" s="28">
        <v>254</v>
      </c>
      <c r="C59" s="259">
        <v>0</v>
      </c>
    </row>
    <row r="60" spans="1:5" ht="15.5" x14ac:dyDescent="0.35">
      <c r="A60" s="258" t="s">
        <v>495</v>
      </c>
      <c r="B60" s="258">
        <f>SUM(B57:B59)</f>
        <v>342.74</v>
      </c>
      <c r="C60" s="258">
        <v>568.46224000000007</v>
      </c>
    </row>
    <row r="61" spans="1:5" ht="15.5" x14ac:dyDescent="0.35">
      <c r="A61" s="15"/>
      <c r="B61" s="15"/>
      <c r="C61" s="15"/>
    </row>
    <row r="64" spans="1:5" ht="15.5" x14ac:dyDescent="0.35">
      <c r="A64" s="39" t="s">
        <v>496</v>
      </c>
    </row>
    <row r="65" spans="1:6" ht="15.5" x14ac:dyDescent="0.35">
      <c r="A65" s="39"/>
    </row>
    <row r="66" spans="1:6" x14ac:dyDescent="0.35">
      <c r="B66" s="267" t="s">
        <v>526</v>
      </c>
      <c r="C66" s="267" t="s">
        <v>529</v>
      </c>
      <c r="D66" s="267" t="s">
        <v>523</v>
      </c>
      <c r="E66" s="267" t="s">
        <v>524</v>
      </c>
      <c r="F66" s="267" t="s">
        <v>525</v>
      </c>
    </row>
    <row r="67" spans="1:6" ht="15.5" x14ac:dyDescent="0.35">
      <c r="A67" s="165"/>
      <c r="B67" s="87" t="s">
        <v>364</v>
      </c>
      <c r="C67" s="87" t="s">
        <v>364</v>
      </c>
      <c r="D67" s="87" t="s">
        <v>364</v>
      </c>
      <c r="E67" s="87" t="s">
        <v>364</v>
      </c>
      <c r="F67" s="87" t="s">
        <v>364</v>
      </c>
    </row>
    <row r="68" spans="1:6" hidden="1" x14ac:dyDescent="0.35">
      <c r="A68" s="26" t="s">
        <v>527</v>
      </c>
      <c r="B68" s="268">
        <f>1518+448</f>
        <v>1966</v>
      </c>
      <c r="C68" s="268">
        <v>0</v>
      </c>
      <c r="D68" s="268">
        <v>0</v>
      </c>
      <c r="E68" s="268">
        <f>F68-SUM(B68:D68)</f>
        <v>-916</v>
      </c>
      <c r="F68" s="268">
        <f>1121-71</f>
        <v>1050</v>
      </c>
    </row>
    <row r="69" spans="1:6" hidden="1" x14ac:dyDescent="0.35">
      <c r="A69" s="26" t="s">
        <v>528</v>
      </c>
      <c r="B69" s="268">
        <v>0</v>
      </c>
      <c r="C69" s="268">
        <v>-243</v>
      </c>
      <c r="D69" s="268">
        <v>478</v>
      </c>
      <c r="E69" s="268">
        <v>0</v>
      </c>
      <c r="F69" s="268">
        <f>SUM(B69:E69)</f>
        <v>235</v>
      </c>
    </row>
    <row r="70" spans="1:6" x14ac:dyDescent="0.35">
      <c r="A70" s="269" t="s">
        <v>522</v>
      </c>
      <c r="B70" s="270">
        <f>SUM(B68:B69)</f>
        <v>1966</v>
      </c>
      <c r="C70" s="270">
        <f>SUM(C68:C69)</f>
        <v>-243</v>
      </c>
      <c r="D70" s="270">
        <f>SUM(D68:D69)</f>
        <v>478</v>
      </c>
      <c r="E70" s="270">
        <f>SUM(E68:E69)</f>
        <v>-916</v>
      </c>
      <c r="F70" s="270">
        <f>SUM(F68:F69)</f>
        <v>1285</v>
      </c>
    </row>
    <row r="71" spans="1:6" ht="15.5" x14ac:dyDescent="0.35">
      <c r="B71" s="245"/>
    </row>
    <row r="72" spans="1:6" ht="15.5" x14ac:dyDescent="0.35">
      <c r="B72" s="245"/>
    </row>
    <row r="73" spans="1:6" ht="15.5" x14ac:dyDescent="0.35">
      <c r="B73" s="245"/>
    </row>
    <row r="74" spans="1:6" ht="15.5" x14ac:dyDescent="0.35">
      <c r="B74" s="245"/>
    </row>
    <row r="75" spans="1:6" ht="15.5" x14ac:dyDescent="0.35">
      <c r="B75" s="245"/>
    </row>
  </sheetData>
  <conditionalFormatting sqref="A60:B60 B66:D66 B69:B75">
    <cfRule type="cellIs" dxfId="13" priority="23" operator="lessThan">
      <formula>0</formula>
    </cfRule>
  </conditionalFormatting>
  <conditionalFormatting sqref="A48:D48">
    <cfRule type="cellIs" dxfId="12" priority="26" operator="lessThan">
      <formula>0</formula>
    </cfRule>
  </conditionalFormatting>
  <conditionalFormatting sqref="B30">
    <cfRule type="cellIs" dxfId="11" priority="28" operator="lessThan">
      <formula>0</formula>
    </cfRule>
  </conditionalFormatting>
  <conditionalFormatting sqref="B57:B59">
    <cfRule type="cellIs" dxfId="10" priority="12" operator="lessThan">
      <formula>0</formula>
    </cfRule>
  </conditionalFormatting>
  <conditionalFormatting sqref="B42:C43">
    <cfRule type="cellIs" dxfId="9" priority="21" operator="lessThan">
      <formula>0</formula>
    </cfRule>
  </conditionalFormatting>
  <conditionalFormatting sqref="B55:C55">
    <cfRule type="cellIs" dxfId="8" priority="24" operator="lessThan">
      <formula>0</formula>
    </cfRule>
  </conditionalFormatting>
  <conditionalFormatting sqref="B8:D19">
    <cfRule type="cellIs" dxfId="7" priority="2" operator="lessThan">
      <formula>0</formula>
    </cfRule>
  </conditionalFormatting>
  <conditionalFormatting sqref="B24:D24 D25 C30:D31 B40:D40 D41:D43">
    <cfRule type="cellIs" dxfId="6" priority="30" operator="lessThan">
      <formula>0</formula>
    </cfRule>
  </conditionalFormatting>
  <conditionalFormatting sqref="B26:D29">
    <cfRule type="cellIs" dxfId="5" priority="9" operator="lessThan">
      <formula>0</formula>
    </cfRule>
  </conditionalFormatting>
  <conditionalFormatting sqref="B44:D47">
    <cfRule type="cellIs" dxfId="4" priority="25" operator="lessThan">
      <formula>0</formula>
    </cfRule>
  </conditionalFormatting>
  <conditionalFormatting sqref="B68:D68">
    <cfRule type="cellIs" dxfId="3" priority="1" operator="lessThan">
      <formula>0</formula>
    </cfRule>
  </conditionalFormatting>
  <conditionalFormatting sqref="B20:E23 A31:B31 B49:E54">
    <cfRule type="cellIs" dxfId="2" priority="29" operator="lessThan">
      <formula>0</formula>
    </cfRule>
  </conditionalFormatting>
  <conditionalFormatting sqref="B32:E39">
    <cfRule type="cellIs" dxfId="1" priority="8" operator="lessThan">
      <formula>0</formula>
    </cfRule>
  </conditionalFormatting>
  <conditionalFormatting sqref="C57:C60">
    <cfRule type="cellIs" dxfId="0" priority="11" operator="lessThan">
      <formula>0</formula>
    </cfRule>
  </conditionalFormatting>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FB848-EFED-4C3D-AF6A-FD515287A4E3}">
  <dimension ref="A1:L12"/>
  <sheetViews>
    <sheetView workbookViewId="0"/>
  </sheetViews>
  <sheetFormatPr defaultRowHeight="15" customHeight="1" x14ac:dyDescent="0.35"/>
  <cols>
    <col min="1" max="1" width="25.26953125" customWidth="1"/>
    <col min="2" max="2" width="9.7265625" customWidth="1"/>
    <col min="3" max="3" width="11.453125" customWidth="1"/>
    <col min="11" max="11" width="9.26953125" bestFit="1" customWidth="1"/>
    <col min="12" max="12" width="11.1796875" bestFit="1" customWidth="1"/>
  </cols>
  <sheetData>
    <row r="1" spans="1:12" ht="15.5" x14ac:dyDescent="0.35">
      <c r="A1" s="54" t="s">
        <v>645</v>
      </c>
      <c r="B1" s="80"/>
      <c r="C1" s="80"/>
    </row>
    <row r="2" spans="1:12" ht="31" x14ac:dyDescent="0.35">
      <c r="A2" s="75"/>
      <c r="B2" s="75" t="s">
        <v>279</v>
      </c>
      <c r="C2" s="75" t="s">
        <v>280</v>
      </c>
    </row>
    <row r="3" spans="1:12" ht="15.5" x14ac:dyDescent="0.35">
      <c r="A3" s="75" t="s">
        <v>497</v>
      </c>
      <c r="B3" s="122">
        <v>1426</v>
      </c>
      <c r="C3" s="122">
        <v>1024</v>
      </c>
    </row>
    <row r="4" spans="1:12" ht="43.5" customHeight="1" x14ac:dyDescent="0.35">
      <c r="A4" s="75" t="s">
        <v>498</v>
      </c>
      <c r="B4" s="122">
        <v>387</v>
      </c>
      <c r="C4" s="122">
        <v>191</v>
      </c>
    </row>
    <row r="6" spans="1:12" ht="15" customHeight="1" x14ac:dyDescent="0.35">
      <c r="A6" s="60" t="s">
        <v>499</v>
      </c>
      <c r="B6" s="60"/>
    </row>
    <row r="7" spans="1:12" ht="15" customHeight="1" x14ac:dyDescent="0.35">
      <c r="A7" s="75"/>
      <c r="B7" s="75" t="s">
        <v>65</v>
      </c>
      <c r="C7" s="75" t="s">
        <v>64</v>
      </c>
    </row>
    <row r="8" spans="1:12" ht="15" customHeight="1" x14ac:dyDescent="0.35">
      <c r="A8" s="75" t="s">
        <v>497</v>
      </c>
      <c r="B8" s="122">
        <v>1324</v>
      </c>
      <c r="C8" s="122">
        <v>1928</v>
      </c>
    </row>
    <row r="12" spans="1:12" ht="15" customHeight="1" x14ac:dyDescent="0.35">
      <c r="L12" s="53"/>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5CA7-FDDB-499D-B2DF-568D47185960}">
  <dimension ref="A1:G8"/>
  <sheetViews>
    <sheetView topLeftCell="D1" workbookViewId="0">
      <selection activeCell="C15" sqref="C15"/>
    </sheetView>
  </sheetViews>
  <sheetFormatPr defaultRowHeight="14.5" x14ac:dyDescent="0.35"/>
  <cols>
    <col min="1" max="1" width="20" customWidth="1"/>
    <col min="2" max="2" width="48.26953125" bestFit="1" customWidth="1"/>
    <col min="3" max="3" width="48.26953125" customWidth="1"/>
    <col min="4" max="4" width="48.26953125" bestFit="1" customWidth="1"/>
    <col min="5" max="5" width="48.26953125" customWidth="1"/>
    <col min="6" max="6" width="48.26953125" bestFit="1" customWidth="1"/>
    <col min="7" max="7" width="47.453125" bestFit="1" customWidth="1"/>
  </cols>
  <sheetData>
    <row r="1" spans="1:7" ht="15.5" x14ac:dyDescent="0.35">
      <c r="A1" s="15" t="s">
        <v>515</v>
      </c>
      <c r="B1" s="15"/>
      <c r="C1" s="15"/>
      <c r="D1" s="15"/>
      <c r="E1" s="15"/>
      <c r="F1" s="15"/>
    </row>
    <row r="2" spans="1:7" ht="15.5" x14ac:dyDescent="0.35">
      <c r="A2" s="15"/>
      <c r="B2" s="15"/>
      <c r="C2" s="15"/>
      <c r="D2" s="15"/>
      <c r="E2" s="15"/>
      <c r="F2" s="15"/>
    </row>
    <row r="3" spans="1:7" ht="15.5" x14ac:dyDescent="0.35">
      <c r="A3" s="21"/>
      <c r="B3" s="21" t="s">
        <v>80</v>
      </c>
      <c r="C3" s="21" t="s">
        <v>86</v>
      </c>
      <c r="D3" s="21" t="s">
        <v>82</v>
      </c>
      <c r="E3" s="21" t="s">
        <v>83</v>
      </c>
      <c r="F3" s="21" t="s">
        <v>84</v>
      </c>
      <c r="G3" s="21" t="s">
        <v>87</v>
      </c>
    </row>
    <row r="4" spans="1:7" ht="15.5" x14ac:dyDescent="0.35">
      <c r="A4" s="21" t="s">
        <v>61</v>
      </c>
      <c r="B4" s="21">
        <v>13</v>
      </c>
      <c r="C4" s="21">
        <v>16</v>
      </c>
      <c r="D4" s="21">
        <v>22</v>
      </c>
      <c r="E4" s="21">
        <v>29</v>
      </c>
      <c r="F4" s="21">
        <v>38</v>
      </c>
      <c r="G4" s="44">
        <v>157.13999999999999</v>
      </c>
    </row>
    <row r="5" spans="1:7" ht="15.5" x14ac:dyDescent="0.35">
      <c r="A5" s="21" t="s">
        <v>62</v>
      </c>
      <c r="B5" s="21">
        <v>13</v>
      </c>
      <c r="C5" s="21">
        <v>17</v>
      </c>
      <c r="D5" s="21">
        <v>23</v>
      </c>
      <c r="E5" s="21">
        <v>31</v>
      </c>
      <c r="F5" s="21">
        <v>40</v>
      </c>
      <c r="G5" s="21">
        <v>206</v>
      </c>
    </row>
    <row r="6" spans="1:7" ht="15.5" x14ac:dyDescent="0.35">
      <c r="A6" s="21" t="s">
        <v>63</v>
      </c>
      <c r="B6" s="55">
        <v>13</v>
      </c>
      <c r="C6" s="57">
        <v>19</v>
      </c>
      <c r="D6" s="57">
        <v>26</v>
      </c>
      <c r="E6" s="57">
        <v>37</v>
      </c>
      <c r="F6" s="57">
        <v>49</v>
      </c>
      <c r="G6" s="57">
        <v>270</v>
      </c>
    </row>
    <row r="7" spans="1:7" ht="15.5" x14ac:dyDescent="0.35">
      <c r="A7" s="21" t="s">
        <v>64</v>
      </c>
      <c r="B7" s="110">
        <v>14</v>
      </c>
      <c r="C7" s="93">
        <v>20</v>
      </c>
      <c r="D7" s="93">
        <v>29</v>
      </c>
      <c r="E7" s="93">
        <v>38</v>
      </c>
      <c r="F7" s="93">
        <v>52</v>
      </c>
      <c r="G7" s="93">
        <v>194.14</v>
      </c>
    </row>
    <row r="8" spans="1:7" ht="15.5" x14ac:dyDescent="0.35">
      <c r="A8" s="21" t="s">
        <v>65</v>
      </c>
      <c r="B8" s="110">
        <v>14</v>
      </c>
      <c r="C8" s="93">
        <v>19</v>
      </c>
      <c r="D8" s="93">
        <v>26</v>
      </c>
      <c r="E8" s="93">
        <v>33</v>
      </c>
      <c r="F8" s="93">
        <v>40</v>
      </c>
      <c r="G8" s="93">
        <v>141</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86E3-1805-4C01-9670-7F44D52D8B66}">
  <dimension ref="A1:D12"/>
  <sheetViews>
    <sheetView workbookViewId="0"/>
  </sheetViews>
  <sheetFormatPr defaultRowHeight="14.5" x14ac:dyDescent="0.35"/>
  <cols>
    <col min="1" max="1" width="29.26953125" customWidth="1"/>
    <col min="2" max="2" width="9.7265625" bestFit="1" customWidth="1"/>
    <col min="3" max="3" width="10.453125" bestFit="1" customWidth="1"/>
    <col min="4" max="4" width="9.26953125" style="20"/>
  </cols>
  <sheetData>
    <row r="1" spans="1:4" ht="15.5" x14ac:dyDescent="0.35">
      <c r="A1" s="54" t="s">
        <v>647</v>
      </c>
      <c r="B1" s="54"/>
      <c r="C1" s="54"/>
      <c r="D1" s="86"/>
    </row>
    <row r="2" spans="1:4" ht="46.5" x14ac:dyDescent="0.35">
      <c r="A2" s="83"/>
      <c r="B2" s="87" t="s">
        <v>500</v>
      </c>
      <c r="C2" s="87" t="s">
        <v>501</v>
      </c>
      <c r="D2" s="88" t="s">
        <v>436</v>
      </c>
    </row>
    <row r="3" spans="1:4" ht="15.5" x14ac:dyDescent="0.35">
      <c r="A3" s="75" t="s">
        <v>502</v>
      </c>
      <c r="B3" s="89">
        <v>21</v>
      </c>
      <c r="C3" s="89">
        <v>80</v>
      </c>
      <c r="D3" s="90">
        <v>101</v>
      </c>
    </row>
    <row r="4" spans="1:4" ht="15.5" x14ac:dyDescent="0.35">
      <c r="A4" s="75" t="s">
        <v>503</v>
      </c>
      <c r="B4" s="120"/>
      <c r="C4" s="120"/>
      <c r="D4" s="121"/>
    </row>
    <row r="5" spans="1:4" ht="15.5" x14ac:dyDescent="0.35">
      <c r="A5" s="75" t="s">
        <v>504</v>
      </c>
      <c r="B5" s="89">
        <v>-21</v>
      </c>
      <c r="C5" s="89">
        <v>-34</v>
      </c>
      <c r="D5" s="90">
        <v>-55</v>
      </c>
    </row>
    <row r="6" spans="1:4" ht="15.5" x14ac:dyDescent="0.35">
      <c r="A6" s="75" t="s">
        <v>505</v>
      </c>
      <c r="B6" s="89"/>
      <c r="C6" s="89">
        <v>-15</v>
      </c>
      <c r="D6" s="90">
        <v>-15</v>
      </c>
    </row>
    <row r="7" spans="1:4" s="20" customFormat="1" ht="15.5" x14ac:dyDescent="0.35">
      <c r="A7" s="85" t="s">
        <v>354</v>
      </c>
      <c r="B7" s="120" t="s">
        <v>32</v>
      </c>
      <c r="C7" s="120">
        <v>31</v>
      </c>
      <c r="D7" s="121">
        <v>31</v>
      </c>
    </row>
    <row r="8" spans="1:4" ht="15.5" x14ac:dyDescent="0.35">
      <c r="A8" s="75" t="s">
        <v>506</v>
      </c>
      <c r="B8" s="89" t="s">
        <v>32</v>
      </c>
      <c r="C8" s="89" t="s">
        <v>32</v>
      </c>
      <c r="D8" s="90" t="s">
        <v>32</v>
      </c>
    </row>
    <row r="9" spans="1:4" ht="15.5" x14ac:dyDescent="0.35">
      <c r="A9" s="75" t="s">
        <v>503</v>
      </c>
      <c r="B9" s="120">
        <v>21</v>
      </c>
      <c r="C9" s="120">
        <v>80</v>
      </c>
      <c r="D9" s="121">
        <v>101</v>
      </c>
    </row>
    <row r="10" spans="1:4" ht="15.5" x14ac:dyDescent="0.35">
      <c r="A10" s="75" t="s">
        <v>504</v>
      </c>
      <c r="B10" s="89" t="s">
        <v>32</v>
      </c>
      <c r="C10" s="89" t="s">
        <v>32</v>
      </c>
      <c r="D10" s="90" t="s">
        <v>32</v>
      </c>
    </row>
    <row r="11" spans="1:4" s="20" customFormat="1" ht="15.5" x14ac:dyDescent="0.35">
      <c r="A11" s="75" t="s">
        <v>505</v>
      </c>
      <c r="B11" s="89" t="s">
        <v>32</v>
      </c>
      <c r="C11" s="89" t="s">
        <v>32</v>
      </c>
      <c r="D11" s="90" t="s">
        <v>32</v>
      </c>
    </row>
    <row r="12" spans="1:4" s="20" customFormat="1" ht="15.5" x14ac:dyDescent="0.35">
      <c r="A12" s="85" t="s">
        <v>352</v>
      </c>
      <c r="B12" s="120">
        <v>21</v>
      </c>
      <c r="C12" s="120">
        <v>80</v>
      </c>
      <c r="D12" s="121">
        <v>101</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358A-EDEF-415D-B2D8-FD98615947C4}">
  <dimension ref="A1:F4"/>
  <sheetViews>
    <sheetView workbookViewId="0"/>
  </sheetViews>
  <sheetFormatPr defaultColWidth="9.26953125" defaultRowHeight="15.5" x14ac:dyDescent="0.35"/>
  <cols>
    <col min="1" max="1" width="25.7265625" style="15" customWidth="1"/>
    <col min="2" max="6" width="16" style="142" customWidth="1"/>
    <col min="7" max="16384" width="9.26953125" style="15"/>
  </cols>
  <sheetData>
    <row r="1" spans="1:6" x14ac:dyDescent="0.35">
      <c r="A1" s="111" t="s">
        <v>649</v>
      </c>
    </row>
    <row r="3" spans="1:6" ht="62" x14ac:dyDescent="0.35">
      <c r="A3" s="21"/>
      <c r="B3" s="16" t="s">
        <v>602</v>
      </c>
      <c r="C3" s="16" t="s">
        <v>603</v>
      </c>
      <c r="D3" s="16" t="s">
        <v>604</v>
      </c>
      <c r="E3" s="16" t="s">
        <v>605</v>
      </c>
      <c r="F3" s="16" t="s">
        <v>606</v>
      </c>
    </row>
    <row r="4" spans="1:6" x14ac:dyDescent="0.35">
      <c r="A4" s="21" t="s">
        <v>522</v>
      </c>
      <c r="B4" s="266">
        <v>1963</v>
      </c>
      <c r="C4" s="16">
        <v>243</v>
      </c>
      <c r="D4" s="16">
        <v>477</v>
      </c>
      <c r="E4" s="16">
        <v>913</v>
      </c>
      <c r="F4" s="266">
        <v>1284</v>
      </c>
    </row>
  </sheetData>
  <pageMargins left="0.7" right="0.7" top="0.75" bottom="0.75" header="0.3" footer="0.3"/>
  <pageSetup paperSize="9"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CDAC-D8A7-4B75-8B3C-B8FA1E9778CD}">
  <dimension ref="A1:F4"/>
  <sheetViews>
    <sheetView workbookViewId="0"/>
  </sheetViews>
  <sheetFormatPr defaultRowHeight="14.5" x14ac:dyDescent="0.35"/>
  <cols>
    <col min="1" max="1" width="29.26953125" customWidth="1"/>
    <col min="2" max="3" width="16.26953125" customWidth="1"/>
    <col min="4" max="5" width="16.7265625" customWidth="1"/>
    <col min="6" max="6" width="17" style="20" customWidth="1"/>
  </cols>
  <sheetData>
    <row r="1" spans="1:6" ht="15.5" x14ac:dyDescent="0.35">
      <c r="A1" s="54" t="s">
        <v>651</v>
      </c>
      <c r="B1" s="54"/>
      <c r="C1" s="54"/>
      <c r="D1" s="54"/>
      <c r="E1" s="54"/>
      <c r="F1" s="86"/>
    </row>
    <row r="2" spans="1:6" ht="48.75" customHeight="1" x14ac:dyDescent="0.35">
      <c r="A2" s="83"/>
      <c r="B2" s="88" t="s">
        <v>507</v>
      </c>
      <c r="C2" s="87" t="s">
        <v>508</v>
      </c>
      <c r="D2" s="87" t="s">
        <v>509</v>
      </c>
      <c r="E2" s="87" t="s">
        <v>510</v>
      </c>
      <c r="F2" s="88" t="s">
        <v>507</v>
      </c>
    </row>
    <row r="3" spans="1:6" ht="31" x14ac:dyDescent="0.35">
      <c r="A3" s="5" t="s">
        <v>289</v>
      </c>
      <c r="B3" s="121">
        <v>-1246.5440000000001</v>
      </c>
      <c r="C3" s="121">
        <v>1246.5440000000001</v>
      </c>
      <c r="D3" s="121">
        <v>-459.46899999999999</v>
      </c>
      <c r="E3" s="121"/>
      <c r="F3" s="121">
        <v>-459.46899999999999</v>
      </c>
    </row>
    <row r="4" spans="1:6" ht="31" x14ac:dyDescent="0.35">
      <c r="A4" s="5" t="s">
        <v>511</v>
      </c>
      <c r="B4" s="121">
        <v>0</v>
      </c>
      <c r="C4" s="121"/>
      <c r="D4" s="120"/>
      <c r="E4" s="121">
        <v>-906.63099999999997</v>
      </c>
      <c r="F4" s="121">
        <v>-906.63099999999997</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C22C4-29D5-4211-9524-7E982A8C3BED}">
  <dimension ref="A1:G8"/>
  <sheetViews>
    <sheetView zoomScaleNormal="100" workbookViewId="0">
      <selection activeCell="A10" sqref="A10:XFD11"/>
    </sheetView>
  </sheetViews>
  <sheetFormatPr defaultRowHeight="14.5" x14ac:dyDescent="0.35"/>
  <cols>
    <col min="1" max="1" width="18.81640625" customWidth="1"/>
    <col min="2" max="2" width="48.26953125" bestFit="1" customWidth="1"/>
    <col min="3" max="3" width="48.26953125" customWidth="1"/>
    <col min="4" max="4" width="48.26953125" bestFit="1" customWidth="1"/>
    <col min="5" max="5" width="48.26953125" customWidth="1"/>
    <col min="6" max="6" width="48.26953125" bestFit="1" customWidth="1"/>
    <col min="7" max="7" width="49.7265625" bestFit="1" customWidth="1"/>
  </cols>
  <sheetData>
    <row r="1" spans="1:7" ht="15.5" x14ac:dyDescent="0.35">
      <c r="A1" s="15" t="s">
        <v>516</v>
      </c>
      <c r="B1" s="15"/>
      <c r="C1" s="15"/>
      <c r="D1" s="15"/>
      <c r="E1" s="15"/>
      <c r="F1" s="15"/>
    </row>
    <row r="2" spans="1:7" ht="15.5" x14ac:dyDescent="0.35">
      <c r="A2" s="15"/>
      <c r="B2" s="15"/>
      <c r="C2" s="15"/>
      <c r="D2" s="15"/>
      <c r="E2" s="15"/>
      <c r="F2" s="15"/>
    </row>
    <row r="3" spans="1:7" ht="15.5" x14ac:dyDescent="0.35">
      <c r="A3" s="21"/>
      <c r="B3" s="21" t="s">
        <v>80</v>
      </c>
      <c r="C3" s="21" t="s">
        <v>81</v>
      </c>
      <c r="D3" s="21" t="s">
        <v>82</v>
      </c>
      <c r="E3" s="21" t="s">
        <v>83</v>
      </c>
      <c r="F3" s="21" t="s">
        <v>84</v>
      </c>
      <c r="G3" s="21" t="s">
        <v>85</v>
      </c>
    </row>
    <row r="4" spans="1:7" ht="15.5" x14ac:dyDescent="0.35">
      <c r="A4" s="21" t="s">
        <v>61</v>
      </c>
      <c r="B4" s="21">
        <v>46</v>
      </c>
      <c r="C4" s="21">
        <v>60</v>
      </c>
      <c r="D4" s="21">
        <v>78</v>
      </c>
      <c r="E4" s="21">
        <v>89</v>
      </c>
      <c r="F4" s="21">
        <v>108</v>
      </c>
      <c r="G4" s="44">
        <v>118</v>
      </c>
    </row>
    <row r="5" spans="1:7" ht="15.5" x14ac:dyDescent="0.35">
      <c r="A5" s="21" t="s">
        <v>62</v>
      </c>
      <c r="B5" s="21">
        <v>39</v>
      </c>
      <c r="C5" s="21">
        <v>46</v>
      </c>
      <c r="D5" s="21">
        <v>62</v>
      </c>
      <c r="E5" s="21">
        <v>75</v>
      </c>
      <c r="F5" s="21">
        <v>106</v>
      </c>
      <c r="G5" s="44">
        <v>197.29</v>
      </c>
    </row>
    <row r="6" spans="1:7" ht="15.5" x14ac:dyDescent="0.35">
      <c r="A6" s="21" t="s">
        <v>63</v>
      </c>
      <c r="B6" s="55">
        <v>43</v>
      </c>
      <c r="C6" s="57">
        <v>68</v>
      </c>
      <c r="D6" s="57">
        <v>87</v>
      </c>
      <c r="E6" s="57">
        <v>119</v>
      </c>
      <c r="F6" s="57">
        <v>184</v>
      </c>
      <c r="G6" s="93">
        <v>267.57</v>
      </c>
    </row>
    <row r="7" spans="1:7" ht="15.5" x14ac:dyDescent="0.35">
      <c r="A7" s="21" t="s">
        <v>64</v>
      </c>
      <c r="B7" s="110">
        <v>24</v>
      </c>
      <c r="C7" s="93">
        <v>44</v>
      </c>
      <c r="D7" s="93">
        <v>80</v>
      </c>
      <c r="E7" s="93">
        <v>102</v>
      </c>
      <c r="F7" s="93">
        <v>134</v>
      </c>
      <c r="G7" s="93">
        <v>220.14</v>
      </c>
    </row>
    <row r="8" spans="1:7" ht="15.5" x14ac:dyDescent="0.35">
      <c r="A8" s="21" t="s">
        <v>65</v>
      </c>
      <c r="B8" s="110">
        <v>23</v>
      </c>
      <c r="C8" s="93">
        <v>35</v>
      </c>
      <c r="D8" s="93">
        <v>57</v>
      </c>
      <c r="E8" s="93">
        <v>86</v>
      </c>
      <c r="F8" s="93">
        <v>110</v>
      </c>
      <c r="G8" s="93">
        <v>302</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F692-19FE-482A-B3D4-FC85FD355A1D}">
  <dimension ref="A1:G8"/>
  <sheetViews>
    <sheetView workbookViewId="0">
      <selection activeCell="A10" sqref="A10:XFD11"/>
    </sheetView>
  </sheetViews>
  <sheetFormatPr defaultRowHeight="14.5" x14ac:dyDescent="0.35"/>
  <cols>
    <col min="1" max="1" width="26.54296875" customWidth="1"/>
    <col min="2" max="2" width="48.26953125" bestFit="1" customWidth="1"/>
    <col min="3" max="3" width="48.26953125" customWidth="1"/>
    <col min="4" max="4" width="48.26953125" bestFit="1" customWidth="1"/>
    <col min="5" max="5" width="48.26953125" customWidth="1"/>
    <col min="6" max="6" width="48.26953125" bestFit="1" customWidth="1"/>
    <col min="7" max="7" width="47" bestFit="1" customWidth="1"/>
  </cols>
  <sheetData>
    <row r="1" spans="1:7" ht="15.5" x14ac:dyDescent="0.35">
      <c r="A1" s="15" t="s">
        <v>517</v>
      </c>
      <c r="B1" s="15"/>
      <c r="C1" s="15"/>
      <c r="D1" s="15"/>
      <c r="E1" s="15"/>
      <c r="F1" s="15"/>
    </row>
    <row r="2" spans="1:7" ht="15.5" x14ac:dyDescent="0.35">
      <c r="A2" s="15"/>
      <c r="B2" s="15"/>
      <c r="C2" s="15"/>
      <c r="D2" s="15"/>
      <c r="E2" s="15"/>
      <c r="F2" s="15"/>
    </row>
    <row r="3" spans="1:7" ht="15.5" x14ac:dyDescent="0.35">
      <c r="A3" s="21"/>
      <c r="B3" s="21" t="s">
        <v>80</v>
      </c>
      <c r="C3" s="21" t="s">
        <v>81</v>
      </c>
      <c r="D3" s="21" t="s">
        <v>82</v>
      </c>
      <c r="E3" s="21" t="s">
        <v>83</v>
      </c>
      <c r="F3" s="21" t="s">
        <v>84</v>
      </c>
      <c r="G3" s="21" t="s">
        <v>85</v>
      </c>
    </row>
    <row r="4" spans="1:7" ht="15.5" x14ac:dyDescent="0.35">
      <c r="A4" s="21" t="s">
        <v>61</v>
      </c>
      <c r="B4" s="21">
        <v>44</v>
      </c>
      <c r="C4" s="21">
        <v>69</v>
      </c>
      <c r="D4" s="21">
        <v>88</v>
      </c>
      <c r="E4" s="21">
        <v>101</v>
      </c>
      <c r="F4" s="21">
        <v>126</v>
      </c>
      <c r="G4" s="44">
        <v>171.86</v>
      </c>
    </row>
    <row r="5" spans="1:7" ht="15.5" x14ac:dyDescent="0.35">
      <c r="A5" s="21" t="s">
        <v>62</v>
      </c>
      <c r="B5" s="21">
        <v>44</v>
      </c>
      <c r="C5" s="21">
        <v>64</v>
      </c>
      <c r="D5" s="21">
        <v>91</v>
      </c>
      <c r="E5" s="21">
        <v>118</v>
      </c>
      <c r="F5" s="21">
        <v>137</v>
      </c>
      <c r="G5" s="44">
        <v>195.86</v>
      </c>
    </row>
    <row r="6" spans="1:7" ht="15.5" x14ac:dyDescent="0.35">
      <c r="A6" s="21" t="s">
        <v>63</v>
      </c>
      <c r="B6" s="55">
        <v>44</v>
      </c>
      <c r="C6" s="57">
        <v>67</v>
      </c>
      <c r="D6" s="57">
        <v>82</v>
      </c>
      <c r="E6" s="57">
        <v>129</v>
      </c>
      <c r="F6" s="57">
        <v>224</v>
      </c>
      <c r="G6" s="93">
        <v>254.29</v>
      </c>
    </row>
    <row r="7" spans="1:7" ht="15.5" x14ac:dyDescent="0.35">
      <c r="A7" s="21" t="s">
        <v>64</v>
      </c>
      <c r="B7" s="110">
        <v>24</v>
      </c>
      <c r="C7" s="93">
        <v>44</v>
      </c>
      <c r="D7" s="93">
        <v>80</v>
      </c>
      <c r="E7" s="93">
        <v>102</v>
      </c>
      <c r="F7" s="93">
        <v>134</v>
      </c>
      <c r="G7" s="93">
        <v>220.14</v>
      </c>
    </row>
    <row r="8" spans="1:7" ht="15.5" x14ac:dyDescent="0.35">
      <c r="A8" s="21" t="s">
        <v>65</v>
      </c>
      <c r="B8" s="110">
        <v>21</v>
      </c>
      <c r="C8" s="93">
        <v>26</v>
      </c>
      <c r="D8" s="93">
        <v>47</v>
      </c>
      <c r="E8" s="93">
        <v>72</v>
      </c>
      <c r="F8" s="93">
        <v>100</v>
      </c>
      <c r="G8" s="93">
        <v>209</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EFCE-4EDD-4139-AABB-D5235031F70E}">
  <dimension ref="A1:G8"/>
  <sheetViews>
    <sheetView workbookViewId="0">
      <selection activeCell="A10" sqref="A10:XFD11"/>
    </sheetView>
  </sheetViews>
  <sheetFormatPr defaultRowHeight="14.5" x14ac:dyDescent="0.35"/>
  <cols>
    <col min="1" max="1" width="31.54296875" customWidth="1"/>
    <col min="2" max="2" width="48.26953125" bestFit="1" customWidth="1"/>
    <col min="3" max="3" width="48.26953125" customWidth="1"/>
    <col min="4" max="4" width="48.26953125" bestFit="1" customWidth="1"/>
    <col min="5" max="5" width="48.26953125" customWidth="1"/>
    <col min="6" max="6" width="48.26953125" bestFit="1" customWidth="1"/>
    <col min="7" max="7" width="47" bestFit="1" customWidth="1"/>
  </cols>
  <sheetData>
    <row r="1" spans="1:7" ht="15.5" x14ac:dyDescent="0.35">
      <c r="A1" s="15" t="s">
        <v>518</v>
      </c>
      <c r="B1" s="15"/>
      <c r="C1" s="15"/>
      <c r="D1" s="15"/>
      <c r="E1" s="15"/>
      <c r="F1" s="15"/>
    </row>
    <row r="2" spans="1:7" ht="15.5" x14ac:dyDescent="0.35">
      <c r="A2" s="15"/>
      <c r="B2" s="15"/>
      <c r="C2" s="15"/>
      <c r="D2" s="15"/>
      <c r="E2" s="15"/>
      <c r="F2" s="15"/>
    </row>
    <row r="3" spans="1:7" ht="15.5" x14ac:dyDescent="0.35">
      <c r="A3" s="21"/>
      <c r="B3" s="21" t="s">
        <v>80</v>
      </c>
      <c r="C3" s="21" t="s">
        <v>81</v>
      </c>
      <c r="D3" s="21" t="s">
        <v>82</v>
      </c>
      <c r="E3" s="21" t="s">
        <v>83</v>
      </c>
      <c r="F3" s="21" t="s">
        <v>84</v>
      </c>
      <c r="G3" s="21" t="s">
        <v>85</v>
      </c>
    </row>
    <row r="4" spans="1:7" ht="15.5" x14ac:dyDescent="0.35">
      <c r="A4" s="21" t="s">
        <v>61</v>
      </c>
      <c r="B4" s="21">
        <v>19</v>
      </c>
      <c r="C4" s="21">
        <v>24</v>
      </c>
      <c r="D4" s="21">
        <v>33</v>
      </c>
      <c r="E4" s="21">
        <v>44</v>
      </c>
      <c r="F4" s="21">
        <v>60</v>
      </c>
      <c r="G4" s="44">
        <v>240.86</v>
      </c>
    </row>
    <row r="5" spans="1:7" ht="15.5" x14ac:dyDescent="0.35">
      <c r="A5" s="21" t="s">
        <v>62</v>
      </c>
      <c r="B5" s="21">
        <v>17</v>
      </c>
      <c r="C5" s="21">
        <v>21</v>
      </c>
      <c r="D5" s="21">
        <v>31</v>
      </c>
      <c r="E5" s="21">
        <v>47</v>
      </c>
      <c r="F5" s="21">
        <v>74</v>
      </c>
      <c r="G5" s="44">
        <v>183.71</v>
      </c>
    </row>
    <row r="6" spans="1:7" ht="15.5" x14ac:dyDescent="0.35">
      <c r="A6" s="21" t="s">
        <v>63</v>
      </c>
      <c r="B6" s="55">
        <v>20</v>
      </c>
      <c r="C6" s="57">
        <v>29</v>
      </c>
      <c r="D6" s="57">
        <v>46</v>
      </c>
      <c r="E6" s="57">
        <v>70</v>
      </c>
      <c r="F6" s="94">
        <v>88</v>
      </c>
      <c r="G6" s="106">
        <v>249.14</v>
      </c>
    </row>
    <row r="7" spans="1:7" ht="15.5" x14ac:dyDescent="0.35">
      <c r="A7" s="21" t="s">
        <v>64</v>
      </c>
      <c r="B7" s="110">
        <v>27</v>
      </c>
      <c r="C7" s="93">
        <v>38</v>
      </c>
      <c r="D7" s="93">
        <v>52</v>
      </c>
      <c r="E7" s="93">
        <v>67</v>
      </c>
      <c r="F7" s="112">
        <v>81</v>
      </c>
      <c r="G7" s="106">
        <v>194.14</v>
      </c>
    </row>
    <row r="8" spans="1:7" ht="15.5" x14ac:dyDescent="0.35">
      <c r="A8" s="21" t="s">
        <v>65</v>
      </c>
      <c r="B8" s="110">
        <v>25</v>
      </c>
      <c r="C8" s="93">
        <v>36</v>
      </c>
      <c r="D8" s="93">
        <v>55</v>
      </c>
      <c r="E8" s="93">
        <v>80</v>
      </c>
      <c r="F8" s="112">
        <v>96</v>
      </c>
      <c r="G8" s="106">
        <v>171</v>
      </c>
    </row>
  </sheetData>
  <phoneticPr fontId="6" type="noConversion"/>
  <pageMargins left="0.7" right="0.7" top="0.75" bottom="0.75" header="0.3" footer="0.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A54CDEF871A647AC44520C841F1B03" ma:contentTypeVersion="18" ma:contentTypeDescription="Create a new document." ma:contentTypeScope="" ma:versionID="a6eceefcd1e0fe9bb17d4c5e0997d4ef">
  <xsd:schema xmlns:xsd="http://www.w3.org/2001/XMLSchema" xmlns:xs="http://www.w3.org/2001/XMLSchema" xmlns:p="http://schemas.microsoft.com/office/2006/metadata/properties" xmlns:ns2="171a6d4e-846b-4045-8024-24f3590889ec" xmlns:ns3="9a4cad7d-cde0-4c4b-9900-a6ca365b2969" targetNamespace="http://schemas.microsoft.com/office/2006/metadata/properties" ma:root="true" ma:fieldsID="e70b21b1399466b09d32d775238710ad" ns2:_="" ns3:_="">
    <xsd:import namespace="171a6d4e-846b-4045-8024-24f3590889ec"/>
    <xsd:import namespace="9a4cad7d-cde0-4c4b-9900-a6ca365b296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a6d4e-846b-4045-8024-24f359088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Comments" ma:index="25"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4cad7d-cde0-4c4b-9900-a6ca365b29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ad13586-9827-4397-93fb-be52785e7329}" ma:internalName="TaxCatchAll" ma:showField="CatchAllData" ma:web="9a4cad7d-cde0-4c4b-9900-a6ca365b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a4cad7d-cde0-4c4b-9900-a6ca365b2969">
      <UserInfo>
        <DisplayName>Atwell, Rachel</DisplayName>
        <AccountId>16</AccountId>
        <AccountType/>
      </UserInfo>
      <UserInfo>
        <DisplayName>Scribbins, Matthew</DisplayName>
        <AccountId>113</AccountId>
        <AccountType/>
      </UserInfo>
      <UserInfo>
        <DisplayName>Bliss, Simon</DisplayName>
        <AccountId>218</AccountId>
        <AccountType/>
      </UserInfo>
      <UserInfo>
        <DisplayName>Adams, Amy</DisplayName>
        <AccountId>265</AccountId>
        <AccountType/>
      </UserInfo>
      <UserInfo>
        <DisplayName>Nolan, David</DisplayName>
        <AccountId>170</AccountId>
        <AccountType/>
      </UserInfo>
      <UserInfo>
        <DisplayName>Knell, Philip</DisplayName>
        <AccountId>266</AccountId>
        <AccountType/>
      </UserInfo>
      <UserInfo>
        <DisplayName>Grieve, Florence</DisplayName>
        <AccountId>298</AccountId>
        <AccountType/>
      </UserInfo>
      <UserInfo>
        <DisplayName>Varney, Kate</DisplayName>
        <AccountId>408</AccountId>
        <AccountType/>
      </UserInfo>
      <UserInfo>
        <DisplayName>McCarthy, Brenda</DisplayName>
        <AccountId>380</AccountId>
        <AccountType/>
      </UserInfo>
      <UserInfo>
        <DisplayName>Howe, Stephen</DisplayName>
        <AccountId>314</AccountId>
        <AccountType/>
      </UserInfo>
      <UserInfo>
        <DisplayName>Millard, Joanne</DisplayName>
        <AccountId>65</AccountId>
        <AccountType/>
      </UserInfo>
      <UserInfo>
        <DisplayName>Statistics</DisplayName>
        <AccountId>446</AccountId>
        <AccountType/>
      </UserInfo>
    </SharedWithUsers>
    <TaxCatchAll xmlns="9a4cad7d-cde0-4c4b-9900-a6ca365b2969" xsi:nil="true"/>
    <lcf76f155ced4ddcb4097134ff3c332f xmlns="171a6d4e-846b-4045-8024-24f3590889ec">
      <Terms xmlns="http://schemas.microsoft.com/office/infopath/2007/PartnerControls"/>
    </lcf76f155ced4ddcb4097134ff3c332f>
    <Comments xmlns="171a6d4e-846b-4045-8024-24f3590889ec" xsi:nil="true"/>
  </documentManagement>
</p:properties>
</file>

<file path=customXml/itemProps1.xml><?xml version="1.0" encoding="utf-8"?>
<ds:datastoreItem xmlns:ds="http://schemas.openxmlformats.org/officeDocument/2006/customXml" ds:itemID="{7FC6491C-22B7-47C9-860F-7247568611F6}">
  <ds:schemaRefs>
    <ds:schemaRef ds:uri="http://schemas.microsoft.com/sharepoint/v3/contenttype/forms"/>
  </ds:schemaRefs>
</ds:datastoreItem>
</file>

<file path=customXml/itemProps2.xml><?xml version="1.0" encoding="utf-8"?>
<ds:datastoreItem xmlns:ds="http://schemas.openxmlformats.org/officeDocument/2006/customXml" ds:itemID="{2514797E-2F87-43D3-BBE1-6F6AA00A21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a6d4e-846b-4045-8024-24f3590889ec"/>
    <ds:schemaRef ds:uri="9a4cad7d-cde0-4c4b-9900-a6ca365b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72CD3F-1FDD-401A-B7D5-13E53DA3D886}">
  <ds:schemaRefs>
    <ds:schemaRef ds:uri="http://purl.org/dc/elements/1.1/"/>
    <ds:schemaRef ds:uri="http://schemas.microsoft.com/office/2006/metadata/properties"/>
    <ds:schemaRef ds:uri="http://purl.org/dc/terms/"/>
    <ds:schemaRef ds:uri="http://schemas.microsoft.com/office/infopath/2007/PartnerControls"/>
    <ds:schemaRef ds:uri="171a6d4e-846b-4045-8024-24f3590889ec"/>
    <ds:schemaRef ds:uri="http://schemas.microsoft.com/office/2006/documentManagement/types"/>
    <ds:schemaRef ds:uri="http://schemas.openxmlformats.org/package/2006/metadata/core-properties"/>
    <ds:schemaRef ds:uri="9a4cad7d-cde0-4c4b-9900-a6ca365b296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62</vt:i4>
      </vt:variant>
      <vt:variant>
        <vt:lpstr>Named Ranges</vt:lpstr>
      </vt:variant>
      <vt:variant>
        <vt:i4>6</vt:i4>
      </vt:variant>
    </vt:vector>
  </HeadingPairs>
  <TitlesOfParts>
    <vt:vector size="68" baseType="lpstr">
      <vt:lpstr>T1 - Single Total Figs (Org)</vt:lpstr>
      <vt:lpstr>Specs</vt:lpstr>
      <vt:lpstr>Graph 1</vt:lpstr>
      <vt:lpstr>Graph 2</vt:lpstr>
      <vt:lpstr>Graph 3</vt:lpstr>
      <vt:lpstr>Graph 4</vt:lpstr>
      <vt:lpstr>Graph 5</vt:lpstr>
      <vt:lpstr>Graph 6</vt:lpstr>
      <vt:lpstr>Graph 7</vt:lpstr>
      <vt:lpstr>Graph 8</vt:lpstr>
      <vt:lpstr>Graph 9</vt:lpstr>
      <vt:lpstr>Graph 10</vt:lpstr>
      <vt:lpstr>Graph 11</vt:lpstr>
      <vt:lpstr>Table 1</vt:lpstr>
      <vt:lpstr>OLD Graph 4</vt:lpstr>
      <vt:lpstr>OLD Graph 7</vt:lpstr>
      <vt:lpstr>OLD Graph 11</vt:lpstr>
      <vt:lpstr>Graph 12</vt:lpstr>
      <vt:lpstr>Graph 13</vt:lpstr>
      <vt:lpstr>Graph 14</vt:lpstr>
      <vt:lpstr>Graph 15</vt:lpstr>
      <vt:lpstr>Graph 16</vt:lpstr>
      <vt:lpstr>Graph 17</vt:lpstr>
      <vt:lpstr>Graph 18</vt:lpstr>
      <vt:lpstr>Graph  19</vt:lpstr>
      <vt:lpstr>Table 2</vt:lpstr>
      <vt:lpstr>Table 3</vt:lpstr>
      <vt:lpstr>Table 4a &amp; 4b</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Page 99</vt:lpstr>
      <vt:lpstr>Page 100</vt:lpstr>
      <vt:lpstr>Page 101</vt:lpstr>
      <vt:lpstr>Page 102</vt:lpstr>
      <vt:lpstr>Page 106</vt:lpstr>
      <vt:lpstr>Page 107</vt:lpstr>
      <vt:lpstr>Page 108</vt:lpstr>
      <vt:lpstr>Page 109</vt:lpstr>
      <vt:lpstr>Page 110</vt:lpstr>
      <vt:lpstr>Page 110-111</vt:lpstr>
      <vt:lpstr>Page 112</vt:lpstr>
      <vt:lpstr>Page 113</vt:lpstr>
      <vt:lpstr>Page 113 (2)</vt:lpstr>
      <vt:lpstr>Page 114</vt:lpstr>
      <vt:lpstr>Page 116-117</vt:lpstr>
      <vt:lpstr>Page 118</vt:lpstr>
      <vt:lpstr>Page 119</vt:lpstr>
      <vt:lpstr>Page 120</vt:lpstr>
      <vt:lpstr>Page 121</vt:lpstr>
      <vt:lpstr>'T1 - Single Total Figs (Org)'!_ftn1</vt:lpstr>
      <vt:lpstr>'T1 - Single Total Figs (Org)'!_ftn2</vt:lpstr>
      <vt:lpstr>'T1 - Single Total Figs (Org)'!_ftnref1</vt:lpstr>
      <vt:lpstr>'Table 3'!_ftnref1</vt:lpstr>
      <vt:lpstr>'Page 109'!_ftnref3</vt:lpstr>
      <vt:lpstr>'Table 19'!_Hlk33429345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Millard, Joanne</dc:creator>
  <cp:keywords/>
  <dc:description/>
  <cp:lastModifiedBy>Bond, Peter</cp:lastModifiedBy>
  <cp:revision/>
  <dcterms:created xsi:type="dcterms:W3CDTF">2021-01-26T13:42:09Z</dcterms:created>
  <dcterms:modified xsi:type="dcterms:W3CDTF">2025-06-25T14:59:34Z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0x0101002AA54CDEF871A647AC44520C841F1B03</vt:lpwstr>
  </property>
  <property fmtid="{D5CDD505-2E9C-101B-9397-08002B2CF9AE}" pid="3" name="MediaServiceImageTags">
    <vt:lpwstr/>
  </property>
  <property fmtid="{D5CDD505-2E9C-101B-9397-08002B2CF9AE}" pid="4" name="MSIP_Label_df1af6da-d570-4102-a6a9-fd878a4e7377_Enabled">
    <vt:lpwstr>true</vt:lpwstr>
  </property>
  <property fmtid="{D5CDD505-2E9C-101B-9397-08002B2CF9AE}" pid="5" name="MSIP_Label_df1af6da-d570-4102-a6a9-fd878a4e7377_SetDate">
    <vt:lpwstr>2025-05-15T08:20:37Z</vt:lpwstr>
  </property>
  <property fmtid="{D5CDD505-2E9C-101B-9397-08002B2CF9AE}" pid="6" name="MSIP_Label_df1af6da-d570-4102-a6a9-fd878a4e7377_Method">
    <vt:lpwstr>Standard</vt:lpwstr>
  </property>
  <property fmtid="{D5CDD505-2E9C-101B-9397-08002B2CF9AE}" pid="7" name="MSIP_Label_df1af6da-d570-4102-a6a9-fd878a4e7377_Name">
    <vt:lpwstr>OFFICIAL - No handling instructions</vt:lpwstr>
  </property>
  <property fmtid="{D5CDD505-2E9C-101B-9397-08002B2CF9AE}" pid="8" name="MSIP_Label_df1af6da-d570-4102-a6a9-fd878a4e7377_SiteId">
    <vt:lpwstr>5878df98-6f88-48ab-9322-998ce557088d</vt:lpwstr>
  </property>
  <property fmtid="{D5CDD505-2E9C-101B-9397-08002B2CF9AE}" pid="9" name="MSIP_Label_df1af6da-d570-4102-a6a9-fd878a4e7377_ActionId">
    <vt:lpwstr>6cc2c7cf-245c-4b56-b88e-4a988ea80bed</vt:lpwstr>
  </property>
  <property fmtid="{D5CDD505-2E9C-101B-9397-08002B2CF9AE}" pid="10" name="MSIP_Label_df1af6da-d570-4102-a6a9-fd878a4e7377_ContentBits">
    <vt:lpwstr>3</vt:lpwstr>
  </property>
</Properties>
</file>