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359" documentId="14_{D0668B92-8213-4A11-8F9C-56DA18272BD4}" xr6:coauthVersionLast="47" xr6:coauthVersionMax="47" xr10:uidLastSave="{4769C9A5-DC3A-4DC1-8245-DCE432CBDD98}"/>
  <bookViews>
    <workbookView xWindow="43080" yWindow="1440" windowWidth="29040" windowHeight="15720" tabRatio="864" xr2:uid="{924A8C1D-B419-4769-B3C0-7E660D02882D}"/>
  </bookViews>
  <sheets>
    <sheet name="Contents" sheetId="1" r:id="rId1"/>
    <sheet name="Notes" sheetId="3" r:id="rId2"/>
    <sheet name="Table 1" sheetId="2" r:id="rId3"/>
    <sheet name="Table 2.1a" sheetId="4" r:id="rId4"/>
    <sheet name="Table 2.1b" sheetId="5" r:id="rId5"/>
    <sheet name="Table 2.1c" sheetId="51" r:id="rId6"/>
    <sheet name="Table 2.2" sheetId="19" r:id="rId7"/>
    <sheet name="Table 2.3a" sheetId="6" r:id="rId8"/>
    <sheet name="Table 2.3b" sheetId="7" r:id="rId9"/>
    <sheet name="Table 2.4a" sheetId="8" r:id="rId10"/>
    <sheet name="Table 2.4b" sheetId="9" r:id="rId11"/>
    <sheet name="Table 2.5" sheetId="10" r:id="rId12"/>
    <sheet name="Table 2.6" sheetId="54" r:id="rId13"/>
    <sheet name="Table 2.7" sheetId="11" r:id="rId14"/>
    <sheet name="Table 2.8" sheetId="12" r:id="rId15"/>
    <sheet name="Table 2.9a" sheetId="13" r:id="rId16"/>
    <sheet name="Table 2.9b" sheetId="14" r:id="rId17"/>
    <sheet name="Table 2.9c" sheetId="15" r:id="rId18"/>
    <sheet name="Table 2.10" sheetId="16" r:id="rId19"/>
    <sheet name="Table 2.11" sheetId="17" r:id="rId20"/>
    <sheet name="Table 2.12" sheetId="18" r:id="rId21"/>
    <sheet name="Table 3.1a" sheetId="20" r:id="rId22"/>
    <sheet name="Table 3.1b" sheetId="21" r:id="rId23"/>
    <sheet name="Table 3.2" sheetId="22" r:id="rId24"/>
    <sheet name="Table 3.3" sheetId="24" r:id="rId25"/>
    <sheet name="Table 3.4" sheetId="25" r:id="rId26"/>
    <sheet name="Table 3.5" sheetId="26" r:id="rId27"/>
    <sheet name="Table 3.6" sheetId="53" r:id="rId28"/>
    <sheet name="Table 3.7" sheetId="27" r:id="rId29"/>
    <sheet name="Table 4.1a" sheetId="28" r:id="rId30"/>
    <sheet name="Table 4.1b" sheetId="29" r:id="rId31"/>
    <sheet name="Table 4.2" sheetId="30" r:id="rId32"/>
    <sheet name="Table 4.3" sheetId="31" r:id="rId33"/>
    <sheet name="Table 4.4" sheetId="32" r:id="rId34"/>
    <sheet name="Table 4.5" sheetId="33" r:id="rId35"/>
    <sheet name="Table 4.6" sheetId="34" r:id="rId36"/>
    <sheet name="Table 4.7" sheetId="35" r:id="rId37"/>
    <sheet name="Table 5.1" sheetId="36" r:id="rId38"/>
    <sheet name="Table 5.2" sheetId="38" r:id="rId39"/>
    <sheet name="Table 5.3" sheetId="39" r:id="rId40"/>
    <sheet name="Table 5.4" sheetId="40" r:id="rId41"/>
    <sheet name="Table 5.5" sheetId="41" r:id="rId42"/>
    <sheet name="Table 5.6" sheetId="43" r:id="rId43"/>
    <sheet name="Annex 1" sheetId="47" r:id="rId44"/>
    <sheet name="Annex 2" sheetId="50" r:id="rId45"/>
    <sheet name="Annex 3" sheetId="48" r:id="rId46"/>
  </sheets>
  <definedNames>
    <definedName name="_xlnm._FilterDatabase" localSheetId="4" hidden="1">'Table 2.1b'!$A$3:$J$3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1" i="5" l="1"/>
  <c r="I111" i="5"/>
  <c r="J111" i="5"/>
  <c r="I68" i="5" l="1"/>
  <c r="D6" i="7"/>
  <c r="D6" i="6"/>
  <c r="B8" i="35"/>
  <c r="D6" i="32"/>
  <c r="G4" i="28"/>
  <c r="E6" i="25"/>
  <c r="P4" i="24"/>
  <c r="O4" i="24"/>
  <c r="N4" i="24"/>
  <c r="K4" i="22"/>
  <c r="J4" i="22"/>
  <c r="B4" i="22"/>
  <c r="I6" i="31"/>
  <c r="E6" i="31"/>
  <c r="H38" i="5" l="1"/>
  <c r="H27" i="5"/>
  <c r="G11" i="16"/>
  <c r="B10" i="16"/>
  <c r="B4" i="4"/>
  <c r="B4" i="5"/>
  <c r="C27" i="19"/>
  <c r="D27" i="19"/>
  <c r="E27" i="19"/>
  <c r="F27" i="19"/>
  <c r="B6" i="51"/>
  <c r="B6" i="8"/>
  <c r="C6" i="8"/>
  <c r="I6" i="25"/>
  <c r="H27" i="19" l="1"/>
  <c r="G27" i="19"/>
  <c r="E21" i="10" l="1"/>
  <c r="F21" i="10"/>
  <c r="G21" i="10"/>
  <c r="B21" i="10"/>
  <c r="C21" i="10"/>
  <c r="D21" i="10"/>
  <c r="C4" i="4"/>
  <c r="D4" i="4"/>
  <c r="E4" i="4"/>
  <c r="F4" i="4"/>
  <c r="G4" i="4"/>
  <c r="M92" i="22"/>
  <c r="L92" i="22"/>
  <c r="K92" i="22"/>
  <c r="J92" i="22"/>
  <c r="K93" i="22"/>
  <c r="J93" i="22"/>
  <c r="K94" i="22"/>
  <c r="J94" i="22"/>
  <c r="D98" i="29"/>
  <c r="D99" i="29"/>
  <c r="D100" i="29"/>
  <c r="D101" i="29"/>
  <c r="D5" i="29"/>
  <c r="D6" i="29"/>
  <c r="D10" i="29"/>
  <c r="D11" i="29"/>
  <c r="D12" i="29"/>
  <c r="D13" i="29"/>
  <c r="D14" i="29"/>
  <c r="D15" i="29"/>
  <c r="D16" i="29"/>
  <c r="D17" i="29"/>
  <c r="D18" i="29"/>
  <c r="D19" i="29"/>
  <c r="D21" i="29"/>
  <c r="D23" i="29"/>
  <c r="D24" i="29"/>
  <c r="D25" i="29"/>
  <c r="D26" i="29"/>
  <c r="D27" i="29"/>
  <c r="D29" i="29"/>
  <c r="D30" i="29"/>
  <c r="D31" i="29"/>
  <c r="D32" i="29"/>
  <c r="D33" i="29"/>
  <c r="D34" i="29"/>
  <c r="D35" i="29"/>
  <c r="D36" i="29"/>
  <c r="D37" i="29"/>
  <c r="D38" i="29"/>
  <c r="D39" i="29"/>
  <c r="D40" i="29"/>
  <c r="D41" i="29"/>
  <c r="D42" i="29"/>
  <c r="D43" i="29"/>
  <c r="D44" i="29"/>
  <c r="D45" i="29"/>
  <c r="D46" i="29"/>
  <c r="D47" i="29"/>
  <c r="D48" i="29"/>
  <c r="D51" i="29"/>
  <c r="D54" i="29"/>
  <c r="D55" i="29"/>
  <c r="D56" i="29"/>
  <c r="D57" i="29"/>
  <c r="D58" i="29"/>
  <c r="D59" i="29"/>
  <c r="D60" i="29"/>
  <c r="D61" i="29"/>
  <c r="D62" i="29"/>
  <c r="D63" i="29"/>
  <c r="D64" i="29"/>
  <c r="D65" i="29"/>
  <c r="D67" i="29"/>
  <c r="D68" i="29"/>
  <c r="D71" i="29"/>
  <c r="D72" i="29"/>
  <c r="D73" i="29"/>
  <c r="D74" i="29"/>
  <c r="D75" i="29"/>
  <c r="D76" i="29"/>
  <c r="D77" i="29"/>
  <c r="D78" i="29"/>
  <c r="D79" i="29"/>
  <c r="D80" i="29"/>
  <c r="D81" i="29"/>
  <c r="D82" i="29"/>
  <c r="D84" i="29"/>
  <c r="D85" i="29"/>
  <c r="D86" i="29"/>
  <c r="D87" i="29"/>
  <c r="D88" i="29"/>
  <c r="D89" i="29"/>
  <c r="D90" i="29"/>
  <c r="D91" i="29"/>
  <c r="D92" i="29"/>
  <c r="D93" i="29"/>
  <c r="D94" i="29"/>
  <c r="D95" i="29"/>
  <c r="D96" i="29"/>
  <c r="D97" i="29"/>
  <c r="D102" i="29"/>
  <c r="D104" i="29"/>
  <c r="D105" i="29"/>
  <c r="D107" i="29"/>
  <c r="D6" i="31"/>
  <c r="J6" i="22" l="1"/>
  <c r="K6" i="22"/>
  <c r="L6" i="22"/>
  <c r="M6" i="22"/>
  <c r="J7" i="22"/>
  <c r="K7" i="22"/>
  <c r="L7" i="22"/>
  <c r="M7" i="22"/>
  <c r="J8" i="22"/>
  <c r="K8" i="22"/>
  <c r="L8" i="22"/>
  <c r="M8" i="22"/>
  <c r="J9" i="22"/>
  <c r="K9" i="22"/>
  <c r="L9" i="22"/>
  <c r="M9" i="22"/>
  <c r="J10" i="22"/>
  <c r="K10" i="22"/>
  <c r="L10" i="22"/>
  <c r="M10" i="22"/>
  <c r="J11" i="22"/>
  <c r="K11" i="22"/>
  <c r="L11" i="22"/>
  <c r="M11" i="22"/>
  <c r="J12" i="22"/>
  <c r="K12" i="22"/>
  <c r="L12" i="22"/>
  <c r="M12" i="22"/>
  <c r="J13" i="22"/>
  <c r="K13" i="22"/>
  <c r="L13" i="22"/>
  <c r="M13" i="22"/>
  <c r="J14" i="22"/>
  <c r="K14" i="22"/>
  <c r="L14" i="22"/>
  <c r="M14" i="22"/>
  <c r="J15" i="22"/>
  <c r="K15" i="22"/>
  <c r="L15" i="22"/>
  <c r="M15" i="22"/>
  <c r="J16" i="22"/>
  <c r="K16" i="22"/>
  <c r="L16" i="22"/>
  <c r="M16" i="22"/>
  <c r="J17" i="22"/>
  <c r="K17" i="22"/>
  <c r="L17" i="22"/>
  <c r="M17" i="22"/>
  <c r="J18" i="22"/>
  <c r="K18" i="22"/>
  <c r="L18" i="22"/>
  <c r="M18" i="22"/>
  <c r="J19" i="22"/>
  <c r="K19" i="22"/>
  <c r="L19" i="22"/>
  <c r="M19" i="22"/>
  <c r="J20" i="22"/>
  <c r="K20" i="22"/>
  <c r="L20" i="22"/>
  <c r="M20" i="22"/>
  <c r="J21" i="22"/>
  <c r="K21" i="22"/>
  <c r="L21" i="22"/>
  <c r="M21" i="22"/>
  <c r="J22" i="22"/>
  <c r="K22" i="22"/>
  <c r="L22" i="22"/>
  <c r="M22" i="22"/>
  <c r="J23" i="22"/>
  <c r="K23" i="22"/>
  <c r="L23" i="22"/>
  <c r="M23" i="22"/>
  <c r="J24" i="22"/>
  <c r="K24" i="22"/>
  <c r="L24" i="22"/>
  <c r="M24" i="22"/>
  <c r="J25" i="22"/>
  <c r="K25" i="22"/>
  <c r="L25" i="22"/>
  <c r="M25" i="22"/>
  <c r="J26" i="22"/>
  <c r="K26" i="22"/>
  <c r="L26" i="22"/>
  <c r="M26" i="22"/>
  <c r="J27" i="22"/>
  <c r="K27" i="22"/>
  <c r="L27" i="22"/>
  <c r="M27" i="22"/>
  <c r="J28" i="22"/>
  <c r="K28" i="22"/>
  <c r="L28" i="22"/>
  <c r="M28" i="22"/>
  <c r="J29" i="22"/>
  <c r="K29" i="22"/>
  <c r="L29" i="22"/>
  <c r="M29" i="22"/>
  <c r="J30" i="22"/>
  <c r="K30" i="22"/>
  <c r="L30" i="22"/>
  <c r="M30" i="22"/>
  <c r="J31" i="22"/>
  <c r="K31" i="22"/>
  <c r="L31" i="22"/>
  <c r="M31" i="22"/>
  <c r="J32" i="22"/>
  <c r="K32" i="22"/>
  <c r="L32" i="22"/>
  <c r="M32" i="22"/>
  <c r="J33" i="22"/>
  <c r="K33" i="22"/>
  <c r="L33" i="22"/>
  <c r="M33" i="22"/>
  <c r="J34" i="22"/>
  <c r="K34" i="22"/>
  <c r="L34" i="22"/>
  <c r="M34" i="22"/>
  <c r="J35" i="22"/>
  <c r="K35" i="22"/>
  <c r="L35" i="22"/>
  <c r="M35" i="22"/>
  <c r="J36" i="22"/>
  <c r="K36" i="22"/>
  <c r="L36" i="22"/>
  <c r="M36" i="22"/>
  <c r="J37" i="22"/>
  <c r="K37" i="22"/>
  <c r="L37" i="22"/>
  <c r="M37" i="22"/>
  <c r="J38" i="22"/>
  <c r="K38" i="22"/>
  <c r="L38" i="22"/>
  <c r="M38" i="22"/>
  <c r="J39" i="22"/>
  <c r="K39" i="22"/>
  <c r="L39" i="22"/>
  <c r="M39" i="22"/>
  <c r="J40" i="22"/>
  <c r="K40" i="22"/>
  <c r="L40" i="22"/>
  <c r="M40" i="22"/>
  <c r="J41" i="22"/>
  <c r="K41" i="22"/>
  <c r="L41" i="22"/>
  <c r="M41" i="22"/>
  <c r="J42" i="22"/>
  <c r="K42" i="22"/>
  <c r="L42" i="22"/>
  <c r="M42" i="22"/>
  <c r="J43" i="22"/>
  <c r="K43" i="22"/>
  <c r="L43" i="22"/>
  <c r="M43" i="22"/>
  <c r="J44" i="22"/>
  <c r="K44" i="22"/>
  <c r="L44" i="22"/>
  <c r="M44" i="22"/>
  <c r="J45" i="22"/>
  <c r="K45" i="22"/>
  <c r="L45" i="22"/>
  <c r="M45" i="22"/>
  <c r="J46" i="22"/>
  <c r="K46" i="22"/>
  <c r="L46" i="22"/>
  <c r="M46" i="22"/>
  <c r="J47" i="22"/>
  <c r="K47" i="22"/>
  <c r="L47" i="22"/>
  <c r="M47" i="22"/>
  <c r="J48" i="22"/>
  <c r="K48" i="22"/>
  <c r="L48" i="22"/>
  <c r="M48" i="22"/>
  <c r="J49" i="22"/>
  <c r="K49" i="22"/>
  <c r="L49" i="22"/>
  <c r="M49" i="22"/>
  <c r="J50" i="22"/>
  <c r="K50" i="22"/>
  <c r="L50" i="22"/>
  <c r="M50" i="22"/>
  <c r="J51" i="22"/>
  <c r="K51" i="22"/>
  <c r="L51" i="22"/>
  <c r="M51" i="22"/>
  <c r="J52" i="22"/>
  <c r="K52" i="22"/>
  <c r="L52" i="22"/>
  <c r="M52" i="22"/>
  <c r="J53" i="22"/>
  <c r="K53" i="22"/>
  <c r="L53" i="22"/>
  <c r="M53" i="22"/>
  <c r="J54" i="22"/>
  <c r="K54" i="22"/>
  <c r="L54" i="22"/>
  <c r="M54" i="22"/>
  <c r="J55" i="22"/>
  <c r="K55" i="22"/>
  <c r="L55" i="22"/>
  <c r="M55" i="22"/>
  <c r="J56" i="22"/>
  <c r="K56" i="22"/>
  <c r="L56" i="22"/>
  <c r="M56" i="22"/>
  <c r="J57" i="22"/>
  <c r="K57" i="22"/>
  <c r="L57" i="22"/>
  <c r="M57" i="22"/>
  <c r="J58" i="22"/>
  <c r="K58" i="22"/>
  <c r="L58" i="22"/>
  <c r="M58" i="22"/>
  <c r="J59" i="22"/>
  <c r="K59" i="22"/>
  <c r="L59" i="22"/>
  <c r="M59" i="22"/>
  <c r="J60" i="22"/>
  <c r="K60" i="22"/>
  <c r="L60" i="22"/>
  <c r="M60" i="22"/>
  <c r="J61" i="22"/>
  <c r="K61" i="22"/>
  <c r="L61" i="22"/>
  <c r="M61" i="22"/>
  <c r="J62" i="22"/>
  <c r="K62" i="22"/>
  <c r="L62" i="22"/>
  <c r="M62" i="22"/>
  <c r="J63" i="22"/>
  <c r="K63" i="22"/>
  <c r="L63" i="22"/>
  <c r="M63" i="22"/>
  <c r="J64" i="22"/>
  <c r="K64" i="22"/>
  <c r="L64" i="22"/>
  <c r="M64" i="22"/>
  <c r="J65" i="22"/>
  <c r="K65" i="22"/>
  <c r="L65" i="22"/>
  <c r="M65" i="22"/>
  <c r="J66" i="22"/>
  <c r="K66" i="22"/>
  <c r="L66" i="22"/>
  <c r="M66" i="22"/>
  <c r="J67" i="22"/>
  <c r="K67" i="22"/>
  <c r="L67" i="22"/>
  <c r="M67" i="22"/>
  <c r="J68" i="22"/>
  <c r="K68" i="22"/>
  <c r="L68" i="22"/>
  <c r="M68" i="22"/>
  <c r="J69" i="22"/>
  <c r="K69" i="22"/>
  <c r="L69" i="22"/>
  <c r="M69" i="22"/>
  <c r="J70" i="22"/>
  <c r="K70" i="22"/>
  <c r="L70" i="22"/>
  <c r="M70" i="22"/>
  <c r="J72" i="22"/>
  <c r="K72" i="22"/>
  <c r="L72" i="22"/>
  <c r="M72" i="22"/>
  <c r="J73" i="22"/>
  <c r="K73" i="22"/>
  <c r="L73" i="22"/>
  <c r="M73" i="22"/>
  <c r="J75" i="22"/>
  <c r="K75" i="22"/>
  <c r="L75" i="22"/>
  <c r="M75" i="22"/>
  <c r="J76" i="22"/>
  <c r="K76" i="22"/>
  <c r="L76" i="22"/>
  <c r="M76" i="22"/>
  <c r="J77" i="22"/>
  <c r="K77" i="22"/>
  <c r="L77" i="22"/>
  <c r="M77" i="22"/>
  <c r="J79" i="22"/>
  <c r="K79" i="22"/>
  <c r="L79" i="22"/>
  <c r="M79" i="22"/>
  <c r="J81" i="22"/>
  <c r="K81" i="22"/>
  <c r="L81" i="22"/>
  <c r="M81" i="22"/>
  <c r="J83" i="22"/>
  <c r="K83" i="22"/>
  <c r="L83" i="22"/>
  <c r="M83" i="22"/>
  <c r="J88" i="22"/>
  <c r="K88" i="22"/>
  <c r="L88" i="22"/>
  <c r="M88" i="22"/>
  <c r="J89" i="22"/>
  <c r="K89" i="22"/>
  <c r="L89" i="22"/>
  <c r="M89" i="22"/>
  <c r="J91" i="22"/>
  <c r="K91" i="22"/>
  <c r="L91" i="22"/>
  <c r="M91" i="22"/>
  <c r="J6" i="21"/>
  <c r="K6" i="21"/>
  <c r="L6" i="21"/>
  <c r="M6" i="21"/>
  <c r="J7" i="21"/>
  <c r="K7" i="21"/>
  <c r="L7" i="21"/>
  <c r="M7" i="21"/>
  <c r="J8" i="21"/>
  <c r="K8" i="21"/>
  <c r="L8" i="21"/>
  <c r="M8" i="21"/>
  <c r="J9" i="21"/>
  <c r="K9" i="21"/>
  <c r="L9" i="21"/>
  <c r="M9" i="21"/>
  <c r="J10" i="21"/>
  <c r="K10" i="21"/>
  <c r="L10" i="21"/>
  <c r="M10" i="21"/>
  <c r="J11" i="21"/>
  <c r="K11" i="21"/>
  <c r="L11" i="21"/>
  <c r="M11" i="21"/>
  <c r="J12" i="21"/>
  <c r="K12" i="21"/>
  <c r="L12" i="21"/>
  <c r="M12" i="21"/>
  <c r="J13" i="21"/>
  <c r="K13" i="21"/>
  <c r="L13" i="21"/>
  <c r="M13" i="21"/>
  <c r="J14" i="21"/>
  <c r="K14" i="21"/>
  <c r="L14" i="21"/>
  <c r="M14" i="21"/>
  <c r="J15" i="21"/>
  <c r="K15" i="21"/>
  <c r="L15" i="21"/>
  <c r="M15" i="21"/>
  <c r="J16" i="21"/>
  <c r="K16" i="21"/>
  <c r="L16" i="21"/>
  <c r="M16" i="21"/>
  <c r="J17" i="21"/>
  <c r="K17" i="21"/>
  <c r="L17" i="21"/>
  <c r="M17" i="21"/>
  <c r="J18" i="21"/>
  <c r="K18" i="21"/>
  <c r="L18" i="21"/>
  <c r="M18" i="21"/>
  <c r="J19" i="21"/>
  <c r="K19" i="21"/>
  <c r="L19" i="21"/>
  <c r="M19" i="21"/>
  <c r="J20" i="21"/>
  <c r="K20" i="21"/>
  <c r="L20" i="21"/>
  <c r="M20" i="21"/>
  <c r="J21" i="21"/>
  <c r="K21" i="21"/>
  <c r="L21" i="21"/>
  <c r="M21" i="21"/>
  <c r="J22" i="21"/>
  <c r="K22" i="21"/>
  <c r="L22" i="21"/>
  <c r="M22" i="21"/>
  <c r="J23" i="21"/>
  <c r="K23" i="21"/>
  <c r="L23" i="21"/>
  <c r="M23" i="21"/>
  <c r="J24" i="21"/>
  <c r="K24" i="21"/>
  <c r="L24" i="21"/>
  <c r="M24" i="21"/>
  <c r="J25" i="21"/>
  <c r="K25" i="21"/>
  <c r="L25" i="21"/>
  <c r="M25" i="21"/>
  <c r="J26" i="21"/>
  <c r="K26" i="21"/>
  <c r="L26" i="21"/>
  <c r="M26" i="21"/>
  <c r="J27" i="21"/>
  <c r="K27" i="21"/>
  <c r="L27" i="21"/>
  <c r="M27" i="21"/>
  <c r="J28" i="21"/>
  <c r="K28" i="21"/>
  <c r="L28" i="21"/>
  <c r="M28" i="21"/>
  <c r="J29" i="21"/>
  <c r="K29" i="21"/>
  <c r="L29" i="21"/>
  <c r="M29" i="21"/>
  <c r="J30" i="21"/>
  <c r="K30" i="21"/>
  <c r="L30" i="21"/>
  <c r="M30" i="21"/>
  <c r="J31" i="21"/>
  <c r="K31" i="21"/>
  <c r="L31" i="21"/>
  <c r="M31" i="21"/>
  <c r="J32" i="21"/>
  <c r="K32" i="21"/>
  <c r="L32" i="21"/>
  <c r="M32" i="21"/>
  <c r="J33" i="21"/>
  <c r="K33" i="21"/>
  <c r="L33" i="21"/>
  <c r="M33" i="21"/>
  <c r="J34" i="21"/>
  <c r="K34" i="21"/>
  <c r="L34" i="21"/>
  <c r="M34" i="21"/>
  <c r="J35" i="21"/>
  <c r="K35" i="21"/>
  <c r="L35" i="21"/>
  <c r="M35" i="21"/>
  <c r="J36" i="21"/>
  <c r="K36" i="21"/>
  <c r="L36" i="21"/>
  <c r="M36" i="21"/>
  <c r="J37" i="21"/>
  <c r="K37" i="21"/>
  <c r="L37" i="21"/>
  <c r="M37" i="21"/>
  <c r="J38" i="21"/>
  <c r="K38" i="21"/>
  <c r="L38" i="21"/>
  <c r="M38" i="21"/>
  <c r="J39" i="21"/>
  <c r="K39" i="21"/>
  <c r="L39" i="21"/>
  <c r="M39" i="21"/>
  <c r="J40" i="21"/>
  <c r="K40" i="21"/>
  <c r="L40" i="21"/>
  <c r="M40" i="21"/>
  <c r="J41" i="21"/>
  <c r="K41" i="21"/>
  <c r="L41" i="21"/>
  <c r="M41" i="21"/>
  <c r="J42" i="21"/>
  <c r="K42" i="21"/>
  <c r="L42" i="21"/>
  <c r="M42" i="21"/>
  <c r="J43" i="21"/>
  <c r="K43" i="21"/>
  <c r="L43" i="21"/>
  <c r="M43" i="21"/>
  <c r="J44" i="21"/>
  <c r="K44" i="21"/>
  <c r="L44" i="21"/>
  <c r="M44" i="21"/>
  <c r="J45" i="21"/>
  <c r="K45" i="21"/>
  <c r="L45" i="21"/>
  <c r="M45" i="21"/>
  <c r="J46" i="21"/>
  <c r="K46" i="21"/>
  <c r="L46" i="21"/>
  <c r="M46" i="21"/>
  <c r="J47" i="21"/>
  <c r="K47" i="21"/>
  <c r="L47" i="21"/>
  <c r="M47" i="21"/>
  <c r="J48" i="21"/>
  <c r="K48" i="21"/>
  <c r="L48" i="21"/>
  <c r="M48" i="21"/>
  <c r="J49" i="21"/>
  <c r="K49" i="21"/>
  <c r="L49" i="21"/>
  <c r="M49" i="21"/>
  <c r="J50" i="21"/>
  <c r="K50" i="21"/>
  <c r="L50" i="21"/>
  <c r="M50" i="21"/>
  <c r="J51" i="21"/>
  <c r="K51" i="21"/>
  <c r="L51" i="21"/>
  <c r="M51" i="21"/>
  <c r="J52" i="21"/>
  <c r="K52" i="21"/>
  <c r="L52" i="21"/>
  <c r="M52" i="21"/>
  <c r="J53" i="21"/>
  <c r="K53" i="21"/>
  <c r="L53" i="21"/>
  <c r="M53" i="21"/>
  <c r="J54" i="21"/>
  <c r="K54" i="21"/>
  <c r="L54" i="21"/>
  <c r="M54" i="21"/>
  <c r="J55" i="21"/>
  <c r="K55" i="21"/>
  <c r="L55" i="21"/>
  <c r="M55" i="21"/>
  <c r="J56" i="21"/>
  <c r="K56" i="21"/>
  <c r="L56" i="21"/>
  <c r="M56" i="21"/>
  <c r="J57" i="21"/>
  <c r="K57" i="21"/>
  <c r="L57" i="21"/>
  <c r="M57" i="21"/>
  <c r="J58" i="21"/>
  <c r="K58" i="21"/>
  <c r="L58" i="21"/>
  <c r="M58" i="21"/>
  <c r="J59" i="21"/>
  <c r="K59" i="21"/>
  <c r="L59" i="21"/>
  <c r="M59" i="21"/>
  <c r="J60" i="21"/>
  <c r="K60" i="21"/>
  <c r="L60" i="21"/>
  <c r="M60" i="21"/>
  <c r="J61" i="21"/>
  <c r="K61" i="21"/>
  <c r="L61" i="21"/>
  <c r="M61" i="21"/>
  <c r="J62" i="21"/>
  <c r="K62" i="21"/>
  <c r="L62" i="21"/>
  <c r="M62" i="21"/>
  <c r="J63" i="21"/>
  <c r="K63" i="21"/>
  <c r="L63" i="21"/>
  <c r="M63" i="21"/>
  <c r="J64" i="21"/>
  <c r="K64" i="21"/>
  <c r="L64" i="21"/>
  <c r="M64" i="21"/>
  <c r="J65" i="21"/>
  <c r="K65" i="21"/>
  <c r="L65" i="21"/>
  <c r="M65" i="21"/>
  <c r="J66" i="21"/>
  <c r="K66" i="21"/>
  <c r="L66" i="21"/>
  <c r="M66" i="21"/>
  <c r="J67" i="21"/>
  <c r="K67" i="21"/>
  <c r="L67" i="21"/>
  <c r="M67" i="21"/>
  <c r="J68" i="21"/>
  <c r="K68" i="21"/>
  <c r="L68" i="21"/>
  <c r="M68" i="21"/>
  <c r="J69" i="21"/>
  <c r="K69" i="21"/>
  <c r="L69" i="21"/>
  <c r="M69" i="21"/>
  <c r="J70" i="21"/>
  <c r="K70" i="21"/>
  <c r="L70" i="21"/>
  <c r="M70" i="21"/>
  <c r="J71" i="21"/>
  <c r="K71" i="21"/>
  <c r="L71" i="21"/>
  <c r="M71" i="21"/>
  <c r="J72" i="21"/>
  <c r="K72" i="21"/>
  <c r="L72" i="21"/>
  <c r="M72" i="21"/>
  <c r="J73" i="21"/>
  <c r="K73" i="21"/>
  <c r="L73" i="21"/>
  <c r="M73" i="21"/>
  <c r="J74" i="21"/>
  <c r="K74" i="21"/>
  <c r="L74" i="21"/>
  <c r="M74" i="21"/>
  <c r="J75" i="21"/>
  <c r="K75" i="21"/>
  <c r="L75" i="21"/>
  <c r="M75" i="21"/>
  <c r="J76" i="21"/>
  <c r="K76" i="21"/>
  <c r="L76" i="21"/>
  <c r="M76" i="21"/>
  <c r="J77" i="21"/>
  <c r="K77" i="21"/>
  <c r="L77" i="21"/>
  <c r="M77" i="21"/>
  <c r="J78" i="21"/>
  <c r="K78" i="21"/>
  <c r="L78" i="21"/>
  <c r="M78" i="21"/>
  <c r="J79" i="21"/>
  <c r="K79" i="21"/>
  <c r="L79" i="21"/>
  <c r="M79" i="21"/>
  <c r="J80" i="21"/>
  <c r="K80" i="21"/>
  <c r="L80" i="21"/>
  <c r="M80" i="21"/>
  <c r="J81" i="21"/>
  <c r="K81" i="21"/>
  <c r="L81" i="21"/>
  <c r="M81" i="21"/>
  <c r="J82" i="21"/>
  <c r="K82" i="21"/>
  <c r="L82" i="21"/>
  <c r="M82" i="21"/>
  <c r="J83" i="21"/>
  <c r="K83" i="21"/>
  <c r="L83" i="21"/>
  <c r="M83" i="21"/>
  <c r="J84" i="21"/>
  <c r="K84" i="21"/>
  <c r="L84" i="21"/>
  <c r="M84" i="21"/>
  <c r="J85" i="21"/>
  <c r="K85" i="21"/>
  <c r="L85" i="21"/>
  <c r="M85" i="21"/>
  <c r="J86" i="21"/>
  <c r="K86" i="21"/>
  <c r="L86" i="21"/>
  <c r="M86" i="21"/>
  <c r="J87" i="21"/>
  <c r="K87" i="21"/>
  <c r="L87" i="21"/>
  <c r="M87" i="21"/>
  <c r="J88" i="21"/>
  <c r="K88" i="21"/>
  <c r="L88" i="21"/>
  <c r="M88" i="21"/>
  <c r="J89" i="21"/>
  <c r="K89" i="21"/>
  <c r="L89" i="21"/>
  <c r="M89" i="21"/>
  <c r="J90" i="21"/>
  <c r="K90" i="21"/>
  <c r="L90" i="21"/>
  <c r="M90" i="21"/>
  <c r="J91" i="21"/>
  <c r="K91" i="21"/>
  <c r="L91" i="21"/>
  <c r="M91" i="21"/>
  <c r="J92" i="21"/>
  <c r="K92" i="21"/>
  <c r="L92" i="21"/>
  <c r="M92" i="21"/>
  <c r="J93" i="21"/>
  <c r="K93" i="21"/>
  <c r="L93" i="21"/>
  <c r="M93" i="21"/>
  <c r="J94" i="21"/>
  <c r="K94" i="21"/>
  <c r="L94" i="21"/>
  <c r="M94" i="21"/>
  <c r="J95" i="21"/>
  <c r="K95" i="21"/>
  <c r="L95" i="21"/>
  <c r="M95" i="21"/>
  <c r="J96" i="21"/>
  <c r="K96" i="21"/>
  <c r="L96" i="21"/>
  <c r="M96" i="21"/>
  <c r="J97" i="21"/>
  <c r="K97" i="21"/>
  <c r="L97" i="21"/>
  <c r="M97" i="21"/>
  <c r="J98" i="21"/>
  <c r="K98" i="21"/>
  <c r="L98" i="21"/>
  <c r="M98" i="21"/>
  <c r="J99" i="21"/>
  <c r="K99" i="21"/>
  <c r="L99" i="21"/>
  <c r="M99" i="21"/>
  <c r="J100" i="21"/>
  <c r="K100" i="21"/>
  <c r="L100" i="21"/>
  <c r="M100" i="21"/>
  <c r="J101" i="21"/>
  <c r="K101" i="21"/>
  <c r="L101" i="21"/>
  <c r="M101" i="21"/>
  <c r="J102" i="21"/>
  <c r="K102" i="21"/>
  <c r="L102" i="21"/>
  <c r="M102" i="21"/>
  <c r="J103" i="21"/>
  <c r="K103" i="21"/>
  <c r="L103" i="21"/>
  <c r="M103" i="21"/>
  <c r="J104" i="21"/>
  <c r="K104" i="21"/>
  <c r="L104" i="21"/>
  <c r="M104" i="21"/>
  <c r="J105" i="21"/>
  <c r="K105" i="21"/>
  <c r="L105" i="21"/>
  <c r="M105" i="21"/>
  <c r="J106" i="21"/>
  <c r="K106" i="21"/>
  <c r="L106" i="21"/>
  <c r="M106" i="21"/>
  <c r="J107" i="21"/>
  <c r="K107" i="21"/>
  <c r="L107" i="21"/>
  <c r="M107" i="21"/>
  <c r="J108" i="21"/>
  <c r="K108" i="21"/>
  <c r="L108" i="21"/>
  <c r="M108" i="21"/>
  <c r="J109" i="21"/>
  <c r="K109" i="21"/>
  <c r="L109" i="21"/>
  <c r="M109" i="21"/>
  <c r="J110" i="21"/>
  <c r="K110" i="21"/>
  <c r="L110" i="21"/>
  <c r="M110" i="21"/>
  <c r="J111" i="21"/>
  <c r="K111" i="21"/>
  <c r="L111" i="21"/>
  <c r="M111" i="21"/>
  <c r="J112" i="21"/>
  <c r="K112" i="21"/>
  <c r="L112" i="21"/>
  <c r="M112" i="21"/>
  <c r="J113" i="21"/>
  <c r="K113" i="21"/>
  <c r="L113" i="21"/>
  <c r="M113" i="21"/>
  <c r="J114" i="21"/>
  <c r="K114" i="21"/>
  <c r="L114" i="21"/>
  <c r="M114" i="21"/>
  <c r="J115" i="21"/>
  <c r="K115" i="21"/>
  <c r="L115" i="21"/>
  <c r="M115" i="21"/>
  <c r="J116" i="21"/>
  <c r="K116" i="21"/>
  <c r="L116" i="21"/>
  <c r="M116" i="21"/>
  <c r="J117" i="21"/>
  <c r="K117" i="21"/>
  <c r="L117" i="21"/>
  <c r="M117" i="21"/>
  <c r="J118" i="21"/>
  <c r="K118" i="21"/>
  <c r="L118" i="21"/>
  <c r="M118" i="21"/>
  <c r="J119" i="21"/>
  <c r="K119" i="21"/>
  <c r="L119" i="21"/>
  <c r="M119" i="21"/>
  <c r="J120" i="21"/>
  <c r="K120" i="21"/>
  <c r="L120" i="21"/>
  <c r="M120" i="21"/>
  <c r="J121" i="21"/>
  <c r="K121" i="21"/>
  <c r="L121" i="21"/>
  <c r="M121" i="21"/>
  <c r="J122" i="21"/>
  <c r="K122" i="21"/>
  <c r="L122" i="21"/>
  <c r="M122" i="21"/>
  <c r="J123" i="21"/>
  <c r="K123" i="21"/>
  <c r="L123" i="21"/>
  <c r="M123" i="21"/>
  <c r="J124" i="21"/>
  <c r="K124" i="21"/>
  <c r="L124" i="21"/>
  <c r="M124" i="21"/>
  <c r="J125" i="21"/>
  <c r="K125" i="21"/>
  <c r="L125" i="21"/>
  <c r="M125" i="21"/>
  <c r="J126" i="21"/>
  <c r="K126" i="21"/>
  <c r="L126" i="21"/>
  <c r="M126" i="21"/>
  <c r="J127" i="21"/>
  <c r="K127" i="21"/>
  <c r="L127" i="21"/>
  <c r="M127" i="21"/>
  <c r="J128" i="21"/>
  <c r="K128" i="21"/>
  <c r="L128" i="21"/>
  <c r="M128" i="21"/>
  <c r="J129" i="21"/>
  <c r="K129" i="21"/>
  <c r="L129" i="21"/>
  <c r="M129" i="21"/>
  <c r="J130" i="21"/>
  <c r="K130" i="21"/>
  <c r="L130" i="21"/>
  <c r="M130" i="21"/>
  <c r="J131" i="21"/>
  <c r="K131" i="21"/>
  <c r="L131" i="21"/>
  <c r="M131" i="21"/>
  <c r="J132" i="21"/>
  <c r="K132" i="21"/>
  <c r="L132" i="21"/>
  <c r="M132" i="21"/>
  <c r="J133" i="21"/>
  <c r="K133" i="21"/>
  <c r="L133" i="21"/>
  <c r="M133" i="21"/>
  <c r="J134" i="21"/>
  <c r="K134" i="21"/>
  <c r="L134" i="21"/>
  <c r="M134" i="21"/>
  <c r="J135" i="21"/>
  <c r="K135" i="21"/>
  <c r="L135" i="21"/>
  <c r="M135" i="21"/>
  <c r="J136" i="21"/>
  <c r="K136" i="21"/>
  <c r="L136" i="21"/>
  <c r="M136" i="21"/>
  <c r="J137" i="21"/>
  <c r="K137" i="21"/>
  <c r="L137" i="21"/>
  <c r="M137" i="21"/>
  <c r="J138" i="21"/>
  <c r="K138" i="21"/>
  <c r="L138" i="21"/>
  <c r="M138" i="21"/>
  <c r="J139" i="21"/>
  <c r="K139" i="21"/>
  <c r="L139" i="21"/>
  <c r="M139" i="21"/>
  <c r="J140" i="21"/>
  <c r="K140" i="21"/>
  <c r="L140" i="21"/>
  <c r="M140" i="21"/>
  <c r="J141" i="21"/>
  <c r="K141" i="21"/>
  <c r="L141" i="21"/>
  <c r="M141" i="21"/>
  <c r="J142" i="21"/>
  <c r="K142" i="21"/>
  <c r="L142" i="21"/>
  <c r="M142" i="21"/>
  <c r="J143" i="21"/>
  <c r="K143" i="21"/>
  <c r="L143" i="21"/>
  <c r="M143" i="21"/>
  <c r="J144" i="21"/>
  <c r="K144" i="21"/>
  <c r="L144" i="21"/>
  <c r="M144" i="21"/>
  <c r="J145" i="21"/>
  <c r="K145" i="21"/>
  <c r="L145" i="21"/>
  <c r="M145" i="21"/>
  <c r="J146" i="21"/>
  <c r="K146" i="21"/>
  <c r="L146" i="21"/>
  <c r="M146" i="21"/>
  <c r="J147" i="21"/>
  <c r="K147" i="21"/>
  <c r="L147" i="21"/>
  <c r="M147" i="21"/>
  <c r="J148" i="21"/>
  <c r="K148" i="21"/>
  <c r="L148" i="21"/>
  <c r="M148" i="21"/>
  <c r="J149" i="21"/>
  <c r="K149" i="21"/>
  <c r="L149" i="21"/>
  <c r="M149" i="21"/>
  <c r="J150" i="21"/>
  <c r="K150" i="21"/>
  <c r="L150" i="21"/>
  <c r="M150" i="21"/>
  <c r="J151" i="21"/>
  <c r="K151" i="21"/>
  <c r="L151" i="21"/>
  <c r="M151" i="21"/>
  <c r="J152" i="21"/>
  <c r="K152" i="21"/>
  <c r="L152" i="21"/>
  <c r="M152" i="21"/>
  <c r="J153" i="21"/>
  <c r="K153" i="21"/>
  <c r="L153" i="21"/>
  <c r="M153" i="21"/>
  <c r="J154" i="21"/>
  <c r="K154" i="21"/>
  <c r="L154" i="21"/>
  <c r="M154" i="21"/>
  <c r="J155" i="21"/>
  <c r="K155" i="21"/>
  <c r="L155" i="21"/>
  <c r="M155" i="21"/>
  <c r="J156" i="21"/>
  <c r="K156" i="21"/>
  <c r="L156" i="21"/>
  <c r="M156" i="21"/>
  <c r="J157" i="21"/>
  <c r="K157" i="21"/>
  <c r="L157" i="21"/>
  <c r="M157" i="21"/>
  <c r="J158" i="21"/>
  <c r="K158" i="21"/>
  <c r="L158" i="21"/>
  <c r="M158" i="21"/>
  <c r="J159" i="21"/>
  <c r="K159" i="21"/>
  <c r="L159" i="21"/>
  <c r="M159" i="21"/>
  <c r="J160" i="21"/>
  <c r="K160" i="21"/>
  <c r="L160" i="21"/>
  <c r="M160" i="21"/>
  <c r="J161" i="21"/>
  <c r="K161" i="21"/>
  <c r="L161" i="21"/>
  <c r="M161" i="21"/>
  <c r="J162" i="21"/>
  <c r="K162" i="21"/>
  <c r="L162" i="21"/>
  <c r="M162" i="21"/>
  <c r="J163" i="21"/>
  <c r="K163" i="21"/>
  <c r="L163" i="21"/>
  <c r="M163" i="21"/>
  <c r="J164" i="21"/>
  <c r="K164" i="21"/>
  <c r="L164" i="21"/>
  <c r="M164" i="21"/>
  <c r="J165" i="21"/>
  <c r="K165" i="21"/>
  <c r="L165" i="21"/>
  <c r="M165" i="21"/>
  <c r="J166" i="21"/>
  <c r="K166" i="21"/>
  <c r="L166" i="21"/>
  <c r="M166" i="21"/>
  <c r="J167" i="21"/>
  <c r="K167" i="21"/>
  <c r="L167" i="21"/>
  <c r="M167" i="21"/>
  <c r="J8" i="5"/>
  <c r="J9" i="5"/>
  <c r="J10" i="5"/>
  <c r="J11" i="5"/>
  <c r="J12" i="5"/>
  <c r="J13" i="5"/>
  <c r="J14" i="5"/>
  <c r="J16" i="5"/>
  <c r="J17" i="5"/>
  <c r="J20" i="5"/>
  <c r="J21" i="5"/>
  <c r="J23" i="5"/>
  <c r="J24" i="5"/>
  <c r="J25" i="5"/>
  <c r="J26" i="5"/>
  <c r="J27" i="5"/>
  <c r="J30" i="5"/>
  <c r="J31" i="5"/>
  <c r="J32" i="5"/>
  <c r="J33" i="5"/>
  <c r="J34" i="5"/>
  <c r="J35" i="5"/>
  <c r="J38" i="5"/>
  <c r="J39" i="5"/>
  <c r="J40" i="5"/>
  <c r="J42" i="5"/>
  <c r="J44" i="5"/>
  <c r="J47" i="5"/>
  <c r="J50" i="5"/>
  <c r="J52" i="5"/>
  <c r="J53" i="5"/>
  <c r="J54" i="5"/>
  <c r="J56" i="5"/>
  <c r="J57" i="5"/>
  <c r="J63" i="5"/>
  <c r="J64" i="5"/>
  <c r="J65" i="5"/>
  <c r="J66" i="5"/>
  <c r="J67" i="5"/>
  <c r="J69" i="5"/>
  <c r="J73" i="5"/>
  <c r="J74" i="5"/>
  <c r="J76" i="5"/>
  <c r="J81" i="5"/>
  <c r="J82" i="5"/>
  <c r="J83" i="5"/>
  <c r="J85" i="5"/>
  <c r="J87" i="5"/>
  <c r="J88" i="5"/>
  <c r="J91" i="5"/>
  <c r="J92" i="5"/>
  <c r="J93" i="5"/>
  <c r="J94" i="5"/>
  <c r="J95" i="5"/>
  <c r="J97" i="5"/>
  <c r="J98" i="5"/>
  <c r="J99" i="5"/>
  <c r="J100" i="5"/>
  <c r="J101" i="5"/>
  <c r="J103" i="5"/>
  <c r="J104" i="5"/>
  <c r="J106" i="5"/>
  <c r="J109" i="5"/>
  <c r="J110" i="5"/>
  <c r="I10" i="5"/>
  <c r="I11" i="5"/>
  <c r="I12" i="5"/>
  <c r="I14" i="5"/>
  <c r="I15" i="5"/>
  <c r="I16" i="5"/>
  <c r="I17" i="5"/>
  <c r="I18" i="5"/>
  <c r="I20" i="5"/>
  <c r="I21" i="5"/>
  <c r="I22" i="5"/>
  <c r="I23" i="5"/>
  <c r="I24" i="5"/>
  <c r="I25" i="5"/>
  <c r="I26" i="5"/>
  <c r="I27" i="5"/>
  <c r="I30" i="5"/>
  <c r="I31" i="5"/>
  <c r="I32" i="5"/>
  <c r="I33" i="5"/>
  <c r="I35" i="5"/>
  <c r="I36" i="5"/>
  <c r="I38" i="5"/>
  <c r="I39" i="5"/>
  <c r="I40" i="5"/>
  <c r="I42" i="5"/>
  <c r="I44" i="5"/>
  <c r="I47" i="5"/>
  <c r="I50" i="5"/>
  <c r="I51" i="5"/>
  <c r="I52" i="5"/>
  <c r="I53" i="5"/>
  <c r="I54" i="5"/>
  <c r="I56" i="5"/>
  <c r="I57" i="5"/>
  <c r="I58" i="5"/>
  <c r="I59" i="5"/>
  <c r="I61" i="5"/>
  <c r="I63" i="5"/>
  <c r="I64" i="5"/>
  <c r="I65" i="5"/>
  <c r="I66" i="5"/>
  <c r="I67" i="5"/>
  <c r="I70" i="5"/>
  <c r="I72" i="5"/>
  <c r="I73" i="5"/>
  <c r="I74" i="5"/>
  <c r="I76" i="5"/>
  <c r="I79" i="5"/>
  <c r="I81" i="5"/>
  <c r="I82" i="5"/>
  <c r="I83" i="5"/>
  <c r="I84" i="5"/>
  <c r="I85" i="5"/>
  <c r="I86" i="5"/>
  <c r="I87" i="5"/>
  <c r="I88" i="5"/>
  <c r="I92" i="5"/>
  <c r="I93" i="5"/>
  <c r="I94" i="5"/>
  <c r="I95" i="5"/>
  <c r="I96" i="5"/>
  <c r="I97" i="5"/>
  <c r="I98" i="5"/>
  <c r="I99" i="5"/>
  <c r="I100" i="5"/>
  <c r="I101" i="5"/>
  <c r="I103" i="5"/>
  <c r="I104" i="5"/>
  <c r="I106" i="5"/>
  <c r="I108" i="5"/>
  <c r="I109" i="5"/>
  <c r="I110" i="5"/>
  <c r="I6" i="5"/>
  <c r="H10" i="5"/>
  <c r="H11" i="5"/>
  <c r="H12" i="5"/>
  <c r="H13" i="5"/>
  <c r="H14" i="5"/>
  <c r="H16" i="5"/>
  <c r="H17" i="5"/>
  <c r="H18" i="5"/>
  <c r="H19" i="5"/>
  <c r="H20" i="5"/>
  <c r="H21" i="5"/>
  <c r="H22" i="5"/>
  <c r="H23" i="5"/>
  <c r="H24" i="5"/>
  <c r="H25" i="5"/>
  <c r="H26" i="5"/>
  <c r="H30" i="5"/>
  <c r="H31" i="5"/>
  <c r="H33" i="5"/>
  <c r="H35" i="5"/>
  <c r="H36" i="5"/>
  <c r="H37" i="5"/>
  <c r="H39" i="5"/>
  <c r="H40" i="5"/>
  <c r="H41" i="5"/>
  <c r="H42" i="5"/>
  <c r="H43" i="5"/>
  <c r="H44" i="5"/>
  <c r="H45" i="5"/>
  <c r="H46" i="5"/>
  <c r="H47" i="5"/>
  <c r="H48" i="5"/>
  <c r="H49" i="5"/>
  <c r="H50" i="5"/>
  <c r="H51" i="5"/>
  <c r="H52" i="5"/>
  <c r="H53" i="5"/>
  <c r="H54" i="5"/>
  <c r="H56" i="5"/>
  <c r="H57" i="5"/>
  <c r="H58" i="5"/>
  <c r="H59" i="5"/>
  <c r="H61" i="5"/>
  <c r="H63" i="5"/>
  <c r="H64" i="5"/>
  <c r="H65" i="5"/>
  <c r="H66" i="5"/>
  <c r="H67" i="5"/>
  <c r="H69" i="5"/>
  <c r="H70" i="5"/>
  <c r="H71" i="5"/>
  <c r="H73" i="5"/>
  <c r="H74" i="5"/>
  <c r="H75" i="5"/>
  <c r="H76" i="5"/>
  <c r="H78" i="5"/>
  <c r="H79" i="5"/>
  <c r="H81" i="5"/>
  <c r="H82" i="5"/>
  <c r="H84" i="5"/>
  <c r="H85" i="5"/>
  <c r="H87" i="5"/>
  <c r="H88" i="5"/>
  <c r="H89" i="5"/>
  <c r="H90" i="5"/>
  <c r="H91" i="5"/>
  <c r="H92" i="5"/>
  <c r="H93" i="5"/>
  <c r="H94" i="5"/>
  <c r="H95" i="5"/>
  <c r="H96" i="5"/>
  <c r="H97" i="5"/>
  <c r="H98" i="5"/>
  <c r="H99" i="5"/>
  <c r="H100" i="5"/>
  <c r="H101" i="5"/>
  <c r="H102" i="5"/>
  <c r="H103" i="5"/>
  <c r="H104" i="5"/>
  <c r="H105" i="5"/>
  <c r="H106" i="5"/>
  <c r="H107" i="5"/>
  <c r="H108" i="5"/>
  <c r="H109" i="5"/>
  <c r="H110" i="5"/>
  <c r="H113" i="5"/>
  <c r="L8" i="2"/>
  <c r="L9" i="2"/>
  <c r="L10" i="2"/>
  <c r="L11" i="2"/>
  <c r="L5" i="2"/>
  <c r="G4" i="5"/>
  <c r="F4" i="5"/>
  <c r="E4" i="5"/>
  <c r="H4" i="5" s="1"/>
  <c r="D4" i="5"/>
  <c r="C4" i="5"/>
  <c r="G5" i="28" l="1"/>
  <c r="E4" i="28"/>
  <c r="D4" i="28"/>
  <c r="C4" i="28"/>
  <c r="B4" i="28"/>
  <c r="S9" i="24"/>
  <c r="B4" i="24"/>
  <c r="B4" i="21"/>
  <c r="K7" i="20"/>
  <c r="B5" i="20"/>
  <c r="B4" i="29"/>
  <c r="E5" i="30"/>
  <c r="D4" i="30"/>
  <c r="C4" i="30"/>
  <c r="H6" i="31"/>
  <c r="C6" i="32"/>
  <c r="B6" i="33"/>
  <c r="B4" i="54"/>
  <c r="J16" i="4"/>
  <c r="J14" i="4"/>
  <c r="J13" i="4"/>
  <c r="J11" i="4"/>
  <c r="J9" i="4"/>
  <c r="J8" i="4"/>
  <c r="J7" i="4"/>
  <c r="J6" i="4"/>
  <c r="J5" i="4"/>
  <c r="J4" i="4"/>
  <c r="I4" i="4"/>
  <c r="I5" i="4"/>
  <c r="I6" i="4"/>
  <c r="I7" i="4"/>
  <c r="I8" i="4"/>
  <c r="I9" i="4"/>
  <c r="I10" i="4"/>
  <c r="I12" i="4"/>
  <c r="I13" i="4"/>
  <c r="I14" i="4"/>
  <c r="I15" i="4"/>
  <c r="I16" i="4"/>
  <c r="I17" i="4"/>
  <c r="H4" i="4"/>
  <c r="M5" i="21"/>
  <c r="L5" i="21"/>
  <c r="K5" i="21"/>
  <c r="J5" i="21"/>
  <c r="H4" i="28" l="1"/>
  <c r="E4" i="30"/>
  <c r="B5" i="54"/>
  <c r="C4" i="22"/>
  <c r="D4" i="22"/>
  <c r="E4" i="22"/>
  <c r="F4" i="22"/>
  <c r="G4" i="22"/>
  <c r="H4" i="22"/>
  <c r="I4" i="22"/>
  <c r="M19" i="20"/>
  <c r="L19" i="20"/>
  <c r="K19" i="20"/>
  <c r="J19" i="20"/>
  <c r="E6" i="30" l="1"/>
  <c r="E7" i="30"/>
  <c r="E8" i="30"/>
  <c r="E9" i="30"/>
  <c r="E10" i="30"/>
  <c r="E11" i="30"/>
  <c r="E12" i="30"/>
  <c r="E13" i="30"/>
  <c r="E14" i="30"/>
  <c r="E15" i="30"/>
  <c r="E16" i="30"/>
  <c r="E17" i="30"/>
  <c r="E18" i="30"/>
  <c r="E19" i="30"/>
  <c r="E20" i="30"/>
  <c r="E21" i="30"/>
  <c r="E22" i="30"/>
  <c r="E23" i="30"/>
  <c r="E24" i="30"/>
  <c r="E25" i="30"/>
  <c r="E26" i="30"/>
  <c r="E27" i="30"/>
  <c r="E28" i="30"/>
  <c r="E29" i="30"/>
  <c r="E30" i="30"/>
  <c r="E31" i="30"/>
  <c r="E32" i="30"/>
  <c r="E33" i="30"/>
  <c r="E34" i="30"/>
  <c r="E35" i="30"/>
  <c r="E36" i="30"/>
  <c r="E37" i="30"/>
  <c r="E10" i="18" l="1"/>
  <c r="F10" i="18"/>
  <c r="G10" i="18"/>
  <c r="C10" i="18"/>
  <c r="D10" i="18"/>
  <c r="B10" i="18"/>
  <c r="B6" i="54" l="1"/>
  <c r="C5" i="54"/>
  <c r="D5" i="54"/>
  <c r="F5" i="54" l="1"/>
  <c r="I4" i="5"/>
  <c r="G5" i="54"/>
  <c r="J4" i="5"/>
  <c r="E5" i="54"/>
  <c r="C6" i="6"/>
  <c r="C6" i="7"/>
  <c r="C4" i="29"/>
  <c r="D4" i="29" l="1"/>
  <c r="E10" i="16" l="1"/>
  <c r="F10" i="16"/>
  <c r="G10" i="16"/>
  <c r="C4" i="54" l="1"/>
  <c r="C6" i="54" s="1"/>
  <c r="D4" i="54"/>
  <c r="D6" i="54" s="1"/>
  <c r="E4" i="54"/>
  <c r="E6" i="54" s="1"/>
  <c r="F4" i="54"/>
  <c r="F6" i="54" s="1"/>
  <c r="G4" i="54"/>
  <c r="G6" i="54" s="1"/>
  <c r="D10" i="16"/>
  <c r="C10" i="16"/>
  <c r="C6" i="33"/>
  <c r="F11" i="16" l="1"/>
  <c r="E11" i="16"/>
  <c r="H6" i="25" l="1"/>
  <c r="D6" i="25"/>
  <c r="C6" i="51" l="1"/>
  <c r="D6" i="51"/>
  <c r="E6" i="51"/>
  <c r="F6" i="51"/>
  <c r="G6" i="51"/>
  <c r="B6" i="34" l="1"/>
  <c r="H5" i="28" l="1"/>
  <c r="H6" i="28"/>
  <c r="H7" i="28"/>
  <c r="H8" i="28"/>
  <c r="H9" i="28"/>
  <c r="H10" i="28"/>
  <c r="H11" i="28"/>
  <c r="H12" i="28"/>
  <c r="H13" i="28"/>
  <c r="H14" i="28"/>
  <c r="H15" i="28"/>
  <c r="H16" i="28"/>
  <c r="H17" i="28"/>
  <c r="G6" i="28"/>
  <c r="G7" i="28"/>
  <c r="G8" i="28"/>
  <c r="G9" i="28"/>
  <c r="G10" i="28"/>
  <c r="G11" i="28"/>
  <c r="G12" i="28"/>
  <c r="G13" i="28"/>
  <c r="G14" i="28"/>
  <c r="G15" i="28"/>
  <c r="G16" i="28"/>
  <c r="G17" i="28"/>
  <c r="S5" i="24"/>
  <c r="S6" i="24"/>
  <c r="S7" i="24"/>
  <c r="S8" i="24"/>
  <c r="S10" i="24"/>
  <c r="S11" i="24"/>
  <c r="S12" i="24"/>
  <c r="S13" i="24"/>
  <c r="S14" i="24"/>
  <c r="S15" i="24"/>
  <c r="S16" i="24"/>
  <c r="S17" i="24"/>
  <c r="S18" i="24"/>
  <c r="S19" i="24"/>
  <c r="S20" i="24"/>
  <c r="S21" i="24"/>
  <c r="S22" i="24"/>
  <c r="S23" i="24"/>
  <c r="S24" i="24"/>
  <c r="S25" i="24"/>
  <c r="S26" i="24"/>
  <c r="S27" i="24"/>
  <c r="S28" i="24"/>
  <c r="S29" i="24"/>
  <c r="S30" i="24"/>
  <c r="S31" i="24"/>
  <c r="S32" i="24"/>
  <c r="S33" i="24"/>
  <c r="S34" i="24"/>
  <c r="S35" i="24"/>
  <c r="S36" i="24"/>
  <c r="S37" i="24"/>
  <c r="S38" i="24"/>
  <c r="S39" i="24"/>
  <c r="S40" i="24"/>
  <c r="S41" i="24"/>
  <c r="S42" i="24"/>
  <c r="S43" i="24"/>
  <c r="S44" i="24"/>
  <c r="S45" i="24"/>
  <c r="S46" i="24"/>
  <c r="S47" i="24"/>
  <c r="S48" i="24"/>
  <c r="S49" i="24"/>
  <c r="R5" i="24"/>
  <c r="R6" i="24"/>
  <c r="R7" i="24"/>
  <c r="R8" i="24"/>
  <c r="R9" i="24"/>
  <c r="R10" i="24"/>
  <c r="R11" i="24"/>
  <c r="R12" i="24"/>
  <c r="R13" i="24"/>
  <c r="R14" i="24"/>
  <c r="R15" i="24"/>
  <c r="R16" i="24"/>
  <c r="R17" i="24"/>
  <c r="R18" i="24"/>
  <c r="R19" i="24"/>
  <c r="R20" i="24"/>
  <c r="R21" i="24"/>
  <c r="R22" i="24"/>
  <c r="R23" i="24"/>
  <c r="R24" i="24"/>
  <c r="R25" i="24"/>
  <c r="R26" i="24"/>
  <c r="R27" i="24"/>
  <c r="R28" i="24"/>
  <c r="R29" i="24"/>
  <c r="R30" i="24"/>
  <c r="R31" i="24"/>
  <c r="R32" i="24"/>
  <c r="R33" i="24"/>
  <c r="R34" i="24"/>
  <c r="R35" i="24"/>
  <c r="R36" i="24"/>
  <c r="R37" i="24"/>
  <c r="R38" i="24"/>
  <c r="R39" i="24"/>
  <c r="R40" i="24"/>
  <c r="R41" i="24"/>
  <c r="R42" i="24"/>
  <c r="R43" i="24"/>
  <c r="R44" i="24"/>
  <c r="R45" i="24"/>
  <c r="R46" i="24"/>
  <c r="R47" i="24"/>
  <c r="R48" i="24"/>
  <c r="R49" i="24"/>
  <c r="Q5" i="24"/>
  <c r="Q6" i="24"/>
  <c r="Q7" i="24"/>
  <c r="Q8" i="24"/>
  <c r="Q9" i="24"/>
  <c r="Q10" i="24"/>
  <c r="Q11" i="24"/>
  <c r="Q12" i="24"/>
  <c r="Q13" i="24"/>
  <c r="Q14" i="24"/>
  <c r="Q15" i="24"/>
  <c r="Q16" i="24"/>
  <c r="Q17" i="24"/>
  <c r="Q18" i="24"/>
  <c r="Q19" i="24"/>
  <c r="Q20" i="24"/>
  <c r="Q21" i="24"/>
  <c r="Q22" i="24"/>
  <c r="Q23" i="24"/>
  <c r="Q24" i="24"/>
  <c r="Q25" i="24"/>
  <c r="Q26" i="24"/>
  <c r="Q27" i="24"/>
  <c r="Q28" i="24"/>
  <c r="Q29" i="24"/>
  <c r="Q30" i="24"/>
  <c r="Q31" i="24"/>
  <c r="Q32" i="24"/>
  <c r="Q33" i="24"/>
  <c r="Q34" i="24"/>
  <c r="Q35" i="24"/>
  <c r="Q36" i="24"/>
  <c r="Q37" i="24"/>
  <c r="Q38" i="24"/>
  <c r="Q39" i="24"/>
  <c r="Q40" i="24"/>
  <c r="Q41" i="24"/>
  <c r="Q42" i="24"/>
  <c r="Q43" i="24"/>
  <c r="Q44" i="24"/>
  <c r="Q45" i="24"/>
  <c r="Q46" i="24"/>
  <c r="Q47" i="24"/>
  <c r="Q48" i="24"/>
  <c r="Q49" i="24"/>
  <c r="P5" i="24"/>
  <c r="P6" i="24"/>
  <c r="P7" i="24"/>
  <c r="P8" i="24"/>
  <c r="P9" i="24"/>
  <c r="P10" i="24"/>
  <c r="P11" i="24"/>
  <c r="P12" i="24"/>
  <c r="P13" i="24"/>
  <c r="P14" i="24"/>
  <c r="P15" i="24"/>
  <c r="P16" i="24"/>
  <c r="P17" i="24"/>
  <c r="P18" i="24"/>
  <c r="P19" i="24"/>
  <c r="P20" i="24"/>
  <c r="P21" i="24"/>
  <c r="P22" i="24"/>
  <c r="P23" i="24"/>
  <c r="P24" i="24"/>
  <c r="P25" i="24"/>
  <c r="P26" i="24"/>
  <c r="P27" i="24"/>
  <c r="P28" i="24"/>
  <c r="P29" i="24"/>
  <c r="P30" i="24"/>
  <c r="P31" i="24"/>
  <c r="P32" i="24"/>
  <c r="P33" i="24"/>
  <c r="P34" i="24"/>
  <c r="P35" i="24"/>
  <c r="P36" i="24"/>
  <c r="P37" i="24"/>
  <c r="P38" i="24"/>
  <c r="P39" i="24"/>
  <c r="P40" i="24"/>
  <c r="P41" i="24"/>
  <c r="P42" i="24"/>
  <c r="P43" i="24"/>
  <c r="P44" i="24"/>
  <c r="P45" i="24"/>
  <c r="P46" i="24"/>
  <c r="P47" i="24"/>
  <c r="P48" i="24"/>
  <c r="P49" i="24"/>
  <c r="O5" i="24"/>
  <c r="O6" i="24"/>
  <c r="O7" i="24"/>
  <c r="O8" i="24"/>
  <c r="O9" i="24"/>
  <c r="O10" i="24"/>
  <c r="O11" i="24"/>
  <c r="O12" i="24"/>
  <c r="O13" i="24"/>
  <c r="O14" i="24"/>
  <c r="O15" i="24"/>
  <c r="O16" i="24"/>
  <c r="O17" i="24"/>
  <c r="O18" i="24"/>
  <c r="O19" i="24"/>
  <c r="O20" i="24"/>
  <c r="O21" i="24"/>
  <c r="O22" i="24"/>
  <c r="O23" i="24"/>
  <c r="O24" i="24"/>
  <c r="O25" i="24"/>
  <c r="O26" i="24"/>
  <c r="O27" i="24"/>
  <c r="O28" i="24"/>
  <c r="O29" i="24"/>
  <c r="O30" i="24"/>
  <c r="O31" i="24"/>
  <c r="O32" i="24"/>
  <c r="O33" i="24"/>
  <c r="O34" i="24"/>
  <c r="O35" i="24"/>
  <c r="O36" i="24"/>
  <c r="O37" i="24"/>
  <c r="O38" i="24"/>
  <c r="O39" i="24"/>
  <c r="O40" i="24"/>
  <c r="O41" i="24"/>
  <c r="O42" i="24"/>
  <c r="O43" i="24"/>
  <c r="O44" i="24"/>
  <c r="O45" i="24"/>
  <c r="O46" i="24"/>
  <c r="O47" i="24"/>
  <c r="O48" i="24"/>
  <c r="O49" i="24"/>
  <c r="N5" i="24"/>
  <c r="N6" i="24"/>
  <c r="N7" i="24"/>
  <c r="N8" i="24"/>
  <c r="N9" i="24"/>
  <c r="N10" i="24"/>
  <c r="N11" i="24"/>
  <c r="N12" i="24"/>
  <c r="N13" i="24"/>
  <c r="N14" i="24"/>
  <c r="N15" i="24"/>
  <c r="N16" i="24"/>
  <c r="N17" i="24"/>
  <c r="N18" i="24"/>
  <c r="N19" i="24"/>
  <c r="N20" i="24"/>
  <c r="N21" i="24"/>
  <c r="N22" i="24"/>
  <c r="N23" i="24"/>
  <c r="N24" i="24"/>
  <c r="N25" i="24"/>
  <c r="N26" i="24"/>
  <c r="N27" i="24"/>
  <c r="N28" i="24"/>
  <c r="N29" i="24"/>
  <c r="N30" i="24"/>
  <c r="N31" i="24"/>
  <c r="N32" i="24"/>
  <c r="N33" i="24"/>
  <c r="N34" i="24"/>
  <c r="N35" i="24"/>
  <c r="N36" i="24"/>
  <c r="N37" i="24"/>
  <c r="N38" i="24"/>
  <c r="N39" i="24"/>
  <c r="N40" i="24"/>
  <c r="N41" i="24"/>
  <c r="N42" i="24"/>
  <c r="N43" i="24"/>
  <c r="N44" i="24"/>
  <c r="N45" i="24"/>
  <c r="N46" i="24"/>
  <c r="N47" i="24"/>
  <c r="N48" i="24"/>
  <c r="N49" i="24"/>
  <c r="M5" i="22"/>
  <c r="L5" i="22"/>
  <c r="K5" i="22"/>
  <c r="J5" i="22"/>
  <c r="M7" i="20"/>
  <c r="M8" i="20"/>
  <c r="M9" i="20"/>
  <c r="M10" i="20"/>
  <c r="M11" i="20"/>
  <c r="M12" i="20"/>
  <c r="M13" i="20"/>
  <c r="M14" i="20"/>
  <c r="M15" i="20"/>
  <c r="M16" i="20"/>
  <c r="M17" i="20"/>
  <c r="M18" i="20"/>
  <c r="L7" i="20"/>
  <c r="L8" i="20"/>
  <c r="L9" i="20"/>
  <c r="L10" i="20"/>
  <c r="L11" i="20"/>
  <c r="L12" i="20"/>
  <c r="L13" i="20"/>
  <c r="L14" i="20"/>
  <c r="L15" i="20"/>
  <c r="L16" i="20"/>
  <c r="L17" i="20"/>
  <c r="L18" i="20"/>
  <c r="K8" i="20"/>
  <c r="K9" i="20"/>
  <c r="K10" i="20"/>
  <c r="K11" i="20"/>
  <c r="K12" i="20"/>
  <c r="K13" i="20"/>
  <c r="K14" i="20"/>
  <c r="K15" i="20"/>
  <c r="K16" i="20"/>
  <c r="K17" i="20"/>
  <c r="K18" i="20"/>
  <c r="J7" i="20"/>
  <c r="J8" i="20"/>
  <c r="J9" i="20"/>
  <c r="J10" i="20"/>
  <c r="J11" i="20"/>
  <c r="J12" i="20"/>
  <c r="J13" i="20"/>
  <c r="J14" i="20"/>
  <c r="J15" i="20"/>
  <c r="J16" i="20"/>
  <c r="J17" i="20"/>
  <c r="J18" i="20"/>
  <c r="C8" i="35"/>
  <c r="C6" i="34"/>
  <c r="D6" i="26"/>
  <c r="E6" i="26" s="1"/>
  <c r="M4" i="24"/>
  <c r="L4" i="24"/>
  <c r="K4" i="24"/>
  <c r="J4" i="24"/>
  <c r="I4" i="24"/>
  <c r="H4" i="24"/>
  <c r="G4" i="24"/>
  <c r="F4" i="24"/>
  <c r="E4" i="24"/>
  <c r="D4" i="24"/>
  <c r="C4" i="24"/>
  <c r="E4" i="21"/>
  <c r="D4" i="21"/>
  <c r="C4" i="21"/>
  <c r="B5" i="53"/>
  <c r="I5" i="20"/>
  <c r="I4" i="53" s="1"/>
  <c r="H5" i="20"/>
  <c r="H4" i="53" s="1"/>
  <c r="G5" i="20"/>
  <c r="G4" i="53" s="1"/>
  <c r="F5" i="20"/>
  <c r="E5" i="20"/>
  <c r="E4" i="53" s="1"/>
  <c r="D5" i="20"/>
  <c r="D4" i="53" s="1"/>
  <c r="C5" i="20"/>
  <c r="C4" i="53" s="1"/>
  <c r="B4" i="53"/>
  <c r="J10" i="4"/>
  <c r="I11" i="4"/>
  <c r="J12" i="4"/>
  <c r="J15" i="4"/>
  <c r="J17" i="4"/>
  <c r="H5" i="4"/>
  <c r="H6" i="4"/>
  <c r="H7" i="4"/>
  <c r="H8" i="4"/>
  <c r="H9" i="4"/>
  <c r="H10" i="4"/>
  <c r="H11" i="4"/>
  <c r="H12" i="4"/>
  <c r="H13" i="4"/>
  <c r="H14" i="4"/>
  <c r="H15" i="4"/>
  <c r="H16" i="4"/>
  <c r="H17" i="4"/>
  <c r="F4" i="53" l="1"/>
  <c r="J5" i="20"/>
  <c r="C5" i="53"/>
  <c r="C6" i="53" s="1"/>
  <c r="E5" i="53"/>
  <c r="E6" i="53" s="1"/>
  <c r="D5" i="53"/>
  <c r="D6" i="53" s="1"/>
  <c r="B6" i="53"/>
  <c r="L5" i="20"/>
  <c r="M5" i="20"/>
  <c r="K5" i="20"/>
  <c r="L4" i="22"/>
  <c r="S4" i="24"/>
  <c r="Q4" i="24"/>
  <c r="R4" i="24"/>
  <c r="G4" i="21"/>
  <c r="K4" i="21" s="1"/>
  <c r="H4" i="21"/>
  <c r="L4" i="21" s="1"/>
  <c r="I4" i="21"/>
  <c r="M4" i="21" s="1"/>
  <c r="F4" i="21"/>
  <c r="J4" i="21" s="1"/>
  <c r="M4" i="22"/>
  <c r="H5" i="53" l="1"/>
  <c r="H6" i="53" s="1"/>
  <c r="G5" i="53"/>
  <c r="G6" i="53" s="1"/>
  <c r="F5" i="53"/>
  <c r="F6" i="53" s="1"/>
  <c r="I5" i="53"/>
  <c r="I6" i="53" s="1"/>
  <c r="F22" i="10"/>
  <c r="G22" i="10"/>
  <c r="E22" i="10"/>
  <c r="G16" i="19" l="1"/>
  <c r="G6" i="19"/>
  <c r="G10" i="19"/>
  <c r="G19" i="19"/>
  <c r="H9" i="19"/>
  <c r="G24" i="19"/>
  <c r="G22" i="19"/>
  <c r="G13" i="19"/>
  <c r="H25" i="19"/>
  <c r="H22" i="19"/>
  <c r="H14" i="19"/>
  <c r="G25" i="19"/>
  <c r="H17" i="19"/>
  <c r="H16" i="19"/>
  <c r="H13" i="19"/>
  <c r="H10" i="19"/>
  <c r="H19" i="19"/>
  <c r="H5" i="19"/>
  <c r="H8" i="19"/>
  <c r="G9" i="19"/>
  <c r="G14" i="19"/>
  <c r="G7" i="19"/>
  <c r="H24" i="19"/>
  <c r="G11" i="19"/>
  <c r="H20" i="19"/>
  <c r="G4" i="19"/>
  <c r="H11" i="19"/>
  <c r="G8" i="19"/>
  <c r="H7" i="19"/>
  <c r="G12" i="19"/>
  <c r="G5" i="19"/>
  <c r="H4" i="19"/>
  <c r="H21" i="19"/>
  <c r="H26" i="19"/>
  <c r="H12" i="19"/>
  <c r="G18" i="19"/>
  <c r="H23" i="19"/>
  <c r="G21" i="19"/>
  <c r="G26" i="19"/>
  <c r="G20" i="19"/>
  <c r="H6" i="19"/>
  <c r="H18" i="19"/>
  <c r="G23" i="19"/>
  <c r="G17" i="19"/>
  <c r="L6" i="2"/>
  <c r="L7" i="2"/>
</calcChain>
</file>

<file path=xl/sharedStrings.xml><?xml version="1.0" encoding="utf-8"?>
<sst xmlns="http://schemas.openxmlformats.org/spreadsheetml/2006/main" count="1834" uniqueCount="1060">
  <si>
    <t>IPO Facts and Figures: Patents, trade mark, designs and hearings 2024</t>
  </si>
  <si>
    <t>Source: Intellectual Property Office administrative data</t>
  </si>
  <si>
    <t>Lead Statistician: Virag Patel</t>
  </si>
  <si>
    <t>statistics@ipo.gov.uk</t>
  </si>
  <si>
    <t>Contents:</t>
  </si>
  <si>
    <t>Title</t>
  </si>
  <si>
    <t>Table 1:</t>
  </si>
  <si>
    <t>Summary of all registered rights</t>
  </si>
  <si>
    <t>Patents</t>
  </si>
  <si>
    <t>Table 2.1a:</t>
  </si>
  <si>
    <t>Patent applications, publications and grants by region</t>
  </si>
  <si>
    <t>Table 2.1b:</t>
  </si>
  <si>
    <t>Patent applications, publications and grants by country</t>
  </si>
  <si>
    <t>Table 2.1c:</t>
  </si>
  <si>
    <t>Patent applications and grants, by filing route</t>
  </si>
  <si>
    <t>Table 2.2:</t>
  </si>
  <si>
    <t>Published applications and granted patents by International Patent Classification (IPC)</t>
  </si>
  <si>
    <t>Table 2.3a:</t>
  </si>
  <si>
    <t>Top 50 applicants (Patent applications)</t>
  </si>
  <si>
    <t>Table 2.3b:</t>
  </si>
  <si>
    <t>Top 50 applicants (Patent grants)</t>
  </si>
  <si>
    <t>Table 2.4a:</t>
  </si>
  <si>
    <t>Applications with/without priority claim</t>
  </si>
  <si>
    <t>Table 2.4b:</t>
  </si>
  <si>
    <t>Requests for search and examination</t>
  </si>
  <si>
    <t>Table 2.5:</t>
  </si>
  <si>
    <t>Patent renewals by year of patent lifespan</t>
  </si>
  <si>
    <t>Table 2.6:</t>
  </si>
  <si>
    <t>UK and Non-UK patent applications, publications and grants</t>
  </si>
  <si>
    <t>Table 2.7:</t>
  </si>
  <si>
    <t>Green channel applications</t>
  </si>
  <si>
    <t>Table 2.8:</t>
  </si>
  <si>
    <t>Supplementary Protection Certificates</t>
  </si>
  <si>
    <t>Table 2.9a:</t>
  </si>
  <si>
    <t>National Security patents</t>
  </si>
  <si>
    <t>Table 2.9b:</t>
  </si>
  <si>
    <t>National Security patents: applications declassified</t>
  </si>
  <si>
    <t>Table 2.9c:</t>
  </si>
  <si>
    <t>National Security patents: applications in force</t>
  </si>
  <si>
    <t>Table 2.10:</t>
  </si>
  <si>
    <t>Extensions of period for payment of patent renewal fees</t>
  </si>
  <si>
    <t>Table 2.11:</t>
  </si>
  <si>
    <t>Licenses of right</t>
  </si>
  <si>
    <t>Table 2.12:</t>
  </si>
  <si>
    <t>Ex parte post-grant cases decided without a hearing or reasoned decision</t>
  </si>
  <si>
    <t>Trade Marks</t>
  </si>
  <si>
    <t>Table 3.1a:</t>
  </si>
  <si>
    <t>Domestic trade mark applications and registrations (including classes) by region</t>
  </si>
  <si>
    <t>Table 3.1b:</t>
  </si>
  <si>
    <t>Domestic trade mark applications and registrations (including classes) by country</t>
  </si>
  <si>
    <t>Table 3.2:</t>
  </si>
  <si>
    <t>International trade mark applications and registrations (including classes) by national office of origin</t>
  </si>
  <si>
    <t>Table 3.3:</t>
  </si>
  <si>
    <t>Classification of trade marks for goods and services published and registered</t>
  </si>
  <si>
    <t>Table 3.4:</t>
  </si>
  <si>
    <t>Top 10 applicants (Trade mark applications)</t>
  </si>
  <si>
    <t>Table 3.5:</t>
  </si>
  <si>
    <t>Top 50 applicants (Trade mark registrations)</t>
  </si>
  <si>
    <t>Table 3.6:</t>
  </si>
  <si>
    <t>UK and Non-UK trade mark applications and registrations (including classes)</t>
  </si>
  <si>
    <t>Table 3.7:</t>
  </si>
  <si>
    <t>Maintenance of the trade mark register</t>
  </si>
  <si>
    <t>Designs</t>
  </si>
  <si>
    <t>Table 4.1a:</t>
  </si>
  <si>
    <t>Design applications and registrations by region</t>
  </si>
  <si>
    <t>Table 4.1b:</t>
  </si>
  <si>
    <t>Design applications by country</t>
  </si>
  <si>
    <t>Table 4.2:</t>
  </si>
  <si>
    <t>Design applications by classification of goods</t>
  </si>
  <si>
    <t>Table 4.3:</t>
  </si>
  <si>
    <t>Top 10 applicants (Designs registered)</t>
  </si>
  <si>
    <t>Table 4.4:</t>
  </si>
  <si>
    <t>Top 50 applicants (Design registrations)</t>
  </si>
  <si>
    <t>Table 4.5:</t>
  </si>
  <si>
    <t>Designs applications with/without priority claim</t>
  </si>
  <si>
    <t>Table 4.6:</t>
  </si>
  <si>
    <t>Non-UK designs applications</t>
  </si>
  <si>
    <t>Table 4.7:</t>
  </si>
  <si>
    <t>Design renewals by extension period</t>
  </si>
  <si>
    <t>Hearings</t>
  </si>
  <si>
    <t>Table 5.1:</t>
  </si>
  <si>
    <t>Ex parte patent hearings outcomes by type</t>
  </si>
  <si>
    <t>Table 5.2:</t>
  </si>
  <si>
    <t>Patent hearings: "requests for an opinion" filed, issued, refused and withdrawn</t>
  </si>
  <si>
    <t>Table 5.3:</t>
  </si>
  <si>
    <t xml:space="preserve">Trade Mark Hearings: Hearings and Appeals </t>
  </si>
  <si>
    <t>Table 5.4:</t>
  </si>
  <si>
    <t>Trade Mark Hearings: Oppositions to Trade Mark Registration</t>
  </si>
  <si>
    <t>Table 5.5:</t>
  </si>
  <si>
    <t>Trade Mark Hearings: Revocation, Invalidity, and Rectification</t>
  </si>
  <si>
    <t>Table 5.6:</t>
  </si>
  <si>
    <t>Design Hearings: Cancellations and Invalidations</t>
  </si>
  <si>
    <t>Annex</t>
  </si>
  <si>
    <t xml:space="preserve">Annex 1: </t>
  </si>
  <si>
    <t>Introduction to patents</t>
  </si>
  <si>
    <t xml:space="preserve">Annex 2: </t>
  </si>
  <si>
    <t>Introduction to trade marks</t>
  </si>
  <si>
    <t xml:space="preserve">Annex 3: </t>
  </si>
  <si>
    <t>Introduction to designs</t>
  </si>
  <si>
    <t>Notes</t>
  </si>
  <si>
    <t>Data Sources</t>
  </si>
  <si>
    <t>A snapshot of the IPO administration database was taken in April 2024 to compile these statistics. Minor variations in the statistics may occur between IPO monthly and IPO annual statistics due to late entries into the IPO databases. Late entries will mostly occur with paper-filed applications as they are dated on the post mark date received to the office, delays might occur while processing.</t>
  </si>
  <si>
    <r>
      <t>Patents: A "snapshot" of administrative patent data was taken in April 2024</t>
    </r>
    <r>
      <rPr>
        <sz val="11"/>
        <rFont val="Arial"/>
        <family val="2"/>
      </rPr>
      <t>.</t>
    </r>
    <r>
      <rPr>
        <sz val="11"/>
        <color theme="1"/>
        <rFont val="Arial"/>
        <family val="2"/>
      </rPr>
      <t xml:space="preserve"> The data covers applications, publications, grants, international patent classification (IPC), requests for search and examination, renewal fees, green channel applications, supplementary protection certificates (SPC), national security patents, extensions, licences of right, and hearings. The snapshot is not taken immediately after the end of the calendar year to ensure that the data is as accurate as possible. This allows for any manual corrections to the database, and to accommodate the patent period of grace whereby an applicant is accorded a filing date if they make the payment within a month. </t>
    </r>
  </si>
  <si>
    <t xml:space="preserve">Trade Marks: A "snapshot" of administrative trade marks data was taken in April 2024. The data covers applications, registrations, international registrations, and renewals. The snapshot is not taken immediately after the end of the calendar year to ensure that the data is as accurate as possible. This allows for any manual corrections to the database, and to accommodate the trade mark period of grace whereby an applicant is accorded a filing date if they make the payment within a month. </t>
  </si>
  <si>
    <r>
      <t xml:space="preserve">Designs: A "snapshot" of administrative designs data was taken in April 2024. The data covers </t>
    </r>
    <r>
      <rPr>
        <sz val="11"/>
        <rFont val="Arial"/>
        <family val="2"/>
      </rPr>
      <t xml:space="preserve">applications, registrations, and renewals. The snapshot is not taken immediately after the end of the calendar year to ensure that the data is as accurate as possible. This allows for any manual corrections to the database, and to accommodate the design period of grace whereby an applicant is accorded a filing date if they make the payment within a month. </t>
    </r>
  </si>
  <si>
    <t>Hearings: Hearings data are manually collated throughout the year and updated as the hearings progress. The data covers Patent hearings (Ex parte, hearings with requests for an opinion filled, issued, or withdrawn), Trade Mark hearings (objections and appeals, oppositions to trade mark registrations, revocations, invalidity, and rectifications), Designs hearings (ex parte and appeals, cancellations and invalidations). Data for 2023 was captured in April 2024.</t>
  </si>
  <si>
    <t>Statistics relating to: Appeals to Appointed Person (Ex Parte cases) and Appeals made direct to the Court have been removed from this publication pending an internal quality assurance review of data collection method</t>
  </si>
  <si>
    <t>Use of IPO Facts and Figures</t>
  </si>
  <si>
    <t>Further information about the process of applying for intellectual property rights can be found in the Annex sheets and the end of this document:</t>
  </si>
  <si>
    <t>Annex 1: Patents</t>
  </si>
  <si>
    <t>Annex 2: Trade Marks</t>
  </si>
  <si>
    <t>Annex 3: Designs</t>
  </si>
  <si>
    <t>Links to further information about Intellectual Property Office services</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</si>
  <si>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</si>
  <si>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</si>
  <si>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</si>
  <si>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 xml:space="preserve">Patents: https://www.gov.uk/topic/intellectual-property/patents </t>
  </si>
  <si>
    <t>Trade Marks: https://www.gov.uk/topic/intellectual-property/trade-marks</t>
  </si>
  <si>
    <t>Designs: https://www.gov.uk/topic/intellectual-property/designs</t>
  </si>
  <si>
    <t>Law and Practice: https://www.gov.uk/topic/intellectual-property/law-practice</t>
  </si>
  <si>
    <t>Change log 2023 to 2024</t>
  </si>
  <si>
    <t>Table 2.8 - Data source updated to a publicly available source (See note 2). This does not include withdrawn applications which is therefore removed</t>
  </si>
  <si>
    <t>Table 3.4 - Table includes calculation of Top 10 Total as a percentage of all trade mark applications for both 2023 and 2024 calendar years</t>
  </si>
  <si>
    <t>Table 4.3 - Table includes calculation of Top 50 grant as a percentage of all grant in the calendar year</t>
  </si>
  <si>
    <t>Table 1: Summary of all registered rights</t>
  </si>
  <si>
    <t>Back to contents</t>
  </si>
  <si>
    <t>United Kingdom, 2015 to 2024</t>
  </si>
  <si>
    <t>Intellectual Property Right</t>
  </si>
  <si>
    <t>2015</t>
  </si>
  <si>
    <t>2016</t>
  </si>
  <si>
    <t>2017</t>
  </si>
  <si>
    <t>2018</t>
  </si>
  <si>
    <t>2019</t>
  </si>
  <si>
    <t>2020</t>
  </si>
  <si>
    <t>2021</t>
  </si>
  <si>
    <t>2022</t>
  </si>
  <si>
    <t>2023</t>
  </si>
  <si>
    <t>2024</t>
  </si>
  <si>
    <t>Change 2023 to 2024 (%)</t>
  </si>
  <si>
    <r>
      <t>Patents applications</t>
    </r>
    <r>
      <rPr>
        <vertAlign val="superscript"/>
        <sz val="11"/>
        <rFont val="Arial"/>
        <family val="2"/>
      </rPr>
      <t>1</t>
    </r>
  </si>
  <si>
    <t>Patents publications</t>
  </si>
  <si>
    <t>Patents grants</t>
  </si>
  <si>
    <r>
      <t>Trade marks applications</t>
    </r>
    <r>
      <rPr>
        <vertAlign val="superscript"/>
        <sz val="11"/>
        <rFont val="Arial"/>
        <family val="2"/>
      </rPr>
      <t>2</t>
    </r>
  </si>
  <si>
    <t>Trade marks registrations</t>
  </si>
  <si>
    <t>Design applications</t>
  </si>
  <si>
    <t>Source: Intellectual Property Office</t>
  </si>
  <si>
    <r>
      <rPr>
        <vertAlign val="superscript"/>
        <sz val="10"/>
        <rFont val="Arial"/>
        <family val="2"/>
      </rPr>
      <t>1.</t>
    </r>
    <r>
      <rPr>
        <sz val="10"/>
        <rFont val="Arial"/>
        <family val="2"/>
      </rPr>
      <t xml:space="preserve"> Patents filed directly at the IPO &amp; PCT applications</t>
    </r>
  </si>
  <si>
    <r>
      <rPr>
        <vertAlign val="superscript"/>
        <sz val="10"/>
        <rFont val="Arial"/>
        <family val="2"/>
      </rPr>
      <t xml:space="preserve">2. </t>
    </r>
    <r>
      <rPr>
        <sz val="10"/>
        <rFont val="Arial"/>
        <family val="2"/>
      </rPr>
      <t>Domestic trade mark applications and International Registrations (excluding additional classes)</t>
    </r>
  </si>
  <si>
    <t>A snapshot of the IPO administration database was taken in April 2025 to compile these statistics. Minor variations in the statistics may occur between IPO monthly and IPO annual statistics due to late entries into the IPO databases. Late entries will mostly occur with paper-filed applications as they are dated on the post mark date received to the office, delays might occur while processing.</t>
  </si>
  <si>
    <r>
      <t>Table 2.1a: Patent applications, publications and grants</t>
    </r>
    <r>
      <rPr>
        <b/>
        <vertAlign val="superscript"/>
        <sz val="11"/>
        <rFont val="Arial"/>
        <family val="2"/>
      </rPr>
      <t>1</t>
    </r>
    <r>
      <rPr>
        <b/>
        <sz val="11"/>
        <rFont val="Arial"/>
        <family val="2"/>
      </rPr>
      <t xml:space="preserve"> by region</t>
    </r>
    <r>
      <rPr>
        <b/>
        <vertAlign val="superscript"/>
        <sz val="11"/>
        <rFont val="Arial"/>
        <family val="2"/>
      </rPr>
      <t>2</t>
    </r>
  </si>
  <si>
    <t>United Kingdom, 2023 to 2024</t>
  </si>
  <si>
    <t>Region</t>
  </si>
  <si>
    <t>Applications Filed, 2023</t>
  </si>
  <si>
    <t>Applications Published, 2023</t>
  </si>
  <si>
    <t>Patents Granted, 2023</t>
  </si>
  <si>
    <t>Applications Filed, 2024</t>
  </si>
  <si>
    <t>Applications Published, 2024</t>
  </si>
  <si>
    <t>Patents Granted, 2024</t>
  </si>
  <si>
    <t>Applications Filed % change 2023 to 2024</t>
  </si>
  <si>
    <t>Applications Published % change 2023 to 2024</t>
  </si>
  <si>
    <t>Patents Granted % change 2023 to 2024</t>
  </si>
  <si>
    <t>United Kingdom (total)</t>
  </si>
  <si>
    <t>East Midlands</t>
  </si>
  <si>
    <t>East of England</t>
  </si>
  <si>
    <t>London</t>
  </si>
  <si>
    <t>North East</t>
  </si>
  <si>
    <t>North West</t>
  </si>
  <si>
    <t>Northern Ireland</t>
  </si>
  <si>
    <t>Scotland</t>
  </si>
  <si>
    <t>South East</t>
  </si>
  <si>
    <t>South West</t>
  </si>
  <si>
    <t>Wales</t>
  </si>
  <si>
    <t>West Midlands</t>
  </si>
  <si>
    <t>Yorkshire and The Humber</t>
  </si>
  <si>
    <r>
      <t>Unmatched Postcodes</t>
    </r>
    <r>
      <rPr>
        <vertAlign val="superscript"/>
        <sz val="11"/>
        <rFont val="Arial"/>
        <family val="2"/>
      </rPr>
      <t>3</t>
    </r>
  </si>
  <si>
    <r>
      <rPr>
        <vertAlign val="superscript"/>
        <sz val="10"/>
        <rFont val="Arial"/>
        <family val="2"/>
      </rPr>
      <t xml:space="preserve">1 </t>
    </r>
    <r>
      <rPr>
        <sz val="10"/>
        <rFont val="Arial"/>
        <family val="2"/>
      </rPr>
      <t>Patent applications, publications and grants for UK patents (Patent Cooperation Treaty and direct filings to the UK Intellectual Property Office)</t>
    </r>
  </si>
  <si>
    <r>
      <rPr>
        <vertAlign val="superscript"/>
        <sz val="10"/>
        <rFont val="Arial"/>
        <family val="2"/>
      </rPr>
      <t>2</t>
    </r>
    <r>
      <rPr>
        <sz val="10"/>
        <rFont val="Arial"/>
        <family val="2"/>
      </rPr>
      <t xml:space="preserve"> Region based on address given for the first named applicant</t>
    </r>
  </si>
  <si>
    <r>
      <rPr>
        <vertAlign val="superscript"/>
        <sz val="10"/>
        <rFont val="Arial"/>
        <family val="2"/>
      </rPr>
      <t>3</t>
    </r>
    <r>
      <rPr>
        <sz val="10"/>
        <rFont val="Arial"/>
        <family val="2"/>
      </rPr>
      <t xml:space="preserve"> Unmatched postcodes are a result of incomplete address details at point of capture.</t>
    </r>
  </si>
  <si>
    <r>
      <t>Table 2.1b: Patent applications, publications and grants</t>
    </r>
    <r>
      <rPr>
        <b/>
        <vertAlign val="superscript"/>
        <sz val="11"/>
        <color theme="1"/>
        <rFont val="Arial"/>
        <family val="2"/>
      </rPr>
      <t>1</t>
    </r>
    <r>
      <rPr>
        <b/>
        <sz val="11"/>
        <color theme="1"/>
        <rFont val="Arial"/>
        <family val="2"/>
      </rPr>
      <t xml:space="preserve"> by country</t>
    </r>
    <r>
      <rPr>
        <b/>
        <vertAlign val="superscript"/>
        <sz val="11"/>
        <color theme="1"/>
        <rFont val="Arial"/>
        <family val="2"/>
      </rPr>
      <t>2</t>
    </r>
    <r>
      <rPr>
        <b/>
        <sz val="11"/>
        <color theme="1"/>
        <rFont val="Arial"/>
        <family val="2"/>
      </rPr>
      <t xml:space="preserve"> (excluding UK)</t>
    </r>
  </si>
  <si>
    <t>Country</t>
  </si>
  <si>
    <r>
      <t>Applications Filed, 2024</t>
    </r>
    <r>
      <rPr>
        <b/>
        <vertAlign val="superscript"/>
        <sz val="11"/>
        <color theme="1"/>
        <rFont val="Arial"/>
        <family val="2"/>
      </rPr>
      <t>2</t>
    </r>
  </si>
  <si>
    <r>
      <t>Applications Published, 2024</t>
    </r>
    <r>
      <rPr>
        <b/>
        <vertAlign val="superscript"/>
        <sz val="11"/>
        <color theme="1"/>
        <rFont val="Arial"/>
        <family val="2"/>
      </rPr>
      <t>2</t>
    </r>
  </si>
  <si>
    <r>
      <t>Patents Granted, 2024</t>
    </r>
    <r>
      <rPr>
        <b/>
        <vertAlign val="superscript"/>
        <sz val="11"/>
        <color rgb="FF000000"/>
        <rFont val="Arial"/>
        <family val="2"/>
      </rPr>
      <t>2</t>
    </r>
  </si>
  <si>
    <t>Total</t>
  </si>
  <si>
    <t>Afghanistan</t>
  </si>
  <si>
    <t>Albania</t>
  </si>
  <si>
    <t>Algeria</t>
  </si>
  <si>
    <t>Argentina</t>
  </si>
  <si>
    <t>Armenia</t>
  </si>
  <si>
    <t>Australia</t>
  </si>
  <si>
    <t>Austria</t>
  </si>
  <si>
    <t>Bahamas</t>
  </si>
  <si>
    <t>Bahrain</t>
  </si>
  <si>
    <t>Barbados</t>
  </si>
  <si>
    <t>Belarus</t>
  </si>
  <si>
    <t>Belgium</t>
  </si>
  <si>
    <t>Belize</t>
  </si>
  <si>
    <t>Bermuda</t>
  </si>
  <si>
    <t>Bosnia and Herzegovina</t>
  </si>
  <si>
    <t>Brazil</t>
  </si>
  <si>
    <t>British Virgin Islands</t>
  </si>
  <si>
    <t>Bulgaria</t>
  </si>
  <si>
    <t>Canada</t>
  </si>
  <si>
    <t xml:space="preserve">Cayman Islands </t>
  </si>
  <si>
    <t>Channel Islands</t>
  </si>
  <si>
    <t>Chile</t>
  </si>
  <si>
    <t>China</t>
  </si>
  <si>
    <t>Colombia</t>
  </si>
  <si>
    <t>Croatia</t>
  </si>
  <si>
    <t>Cyprus</t>
  </si>
  <si>
    <t>Czech Republic</t>
  </si>
  <si>
    <t>Democratic People's Republic of Korea</t>
  </si>
  <si>
    <t>Denmark</t>
  </si>
  <si>
    <t>Dominican Republic</t>
  </si>
  <si>
    <t>Egypt</t>
  </si>
  <si>
    <t>Estonia</t>
  </si>
  <si>
    <t>Ethiopia</t>
  </si>
  <si>
    <t>Finland</t>
  </si>
  <si>
    <t>France</t>
  </si>
  <si>
    <t>Germany</t>
  </si>
  <si>
    <t>Ghana</t>
  </si>
  <si>
    <t>Greece</t>
  </si>
  <si>
    <t>Honduras</t>
  </si>
  <si>
    <t>Hong Kong</t>
  </si>
  <si>
    <t>Hungary</t>
  </si>
  <si>
    <t>Iceland</t>
  </si>
  <si>
    <t>India</t>
  </si>
  <si>
    <t>Indonesia</t>
  </si>
  <si>
    <t>Iraq</t>
  </si>
  <si>
    <t>Ireland</t>
  </si>
  <si>
    <t>Islamic Republic of Iran</t>
  </si>
  <si>
    <t xml:space="preserve">Isle of Man </t>
  </si>
  <si>
    <t>Israel</t>
  </si>
  <si>
    <t>Italy</t>
  </si>
  <si>
    <t>Jamaica</t>
  </si>
  <si>
    <t>Japan</t>
  </si>
  <si>
    <t>Jordan</t>
  </si>
  <si>
    <t>Kenya</t>
  </si>
  <si>
    <t>Kuwait</t>
  </si>
  <si>
    <t>Latvia</t>
  </si>
  <si>
    <t>Lebanon</t>
  </si>
  <si>
    <t>Libyan Arab Jamahiriya</t>
  </si>
  <si>
    <t>Liechtenstein</t>
  </si>
  <si>
    <t>Lithuania</t>
  </si>
  <si>
    <t>Luxembourg</t>
  </si>
  <si>
    <t>Malaysia</t>
  </si>
  <si>
    <t>Malta</t>
  </si>
  <si>
    <t>Marshall Islands</t>
  </si>
  <si>
    <t>Mauritius</t>
  </si>
  <si>
    <t>Mexico</t>
  </si>
  <si>
    <t>Morocco</t>
  </si>
  <si>
    <t>Namibia</t>
  </si>
  <si>
    <t>Netherlands</t>
  </si>
  <si>
    <t>New Zealand</t>
  </si>
  <si>
    <t>Nigeria</t>
  </si>
  <si>
    <t>Norway</t>
  </si>
  <si>
    <t>Oman</t>
  </si>
  <si>
    <t>Pakistan</t>
  </si>
  <si>
    <t>Panama</t>
  </si>
  <si>
    <t>Philippines</t>
  </si>
  <si>
    <t>Poland</t>
  </si>
  <si>
    <t>Portugal</t>
  </si>
  <si>
    <t>Puerto Rico</t>
  </si>
  <si>
    <t>Qatar</t>
  </si>
  <si>
    <t>Republic of Korea</t>
  </si>
  <si>
    <t>Republic of Macedonia</t>
  </si>
  <si>
    <t>Romania</t>
  </si>
  <si>
    <t>Russian Federation</t>
  </si>
  <si>
    <t>Saint Kitts and Nevis</t>
  </si>
  <si>
    <t>Samoa</t>
  </si>
  <si>
    <t>Saudi Arabia</t>
  </si>
  <si>
    <t>Serbia</t>
  </si>
  <si>
    <t>Seychelles</t>
  </si>
  <si>
    <t>Singapore</t>
  </si>
  <si>
    <t>Slovakia</t>
  </si>
  <si>
    <t>Slovenia</t>
  </si>
  <si>
    <t>South Africa</t>
  </si>
  <si>
    <t>Spain</t>
  </si>
  <si>
    <t>Sri Lanka</t>
  </si>
  <si>
    <t>Sweden</t>
  </si>
  <si>
    <t>Switzerland</t>
  </si>
  <si>
    <t>Syrian Arab Republic</t>
  </si>
  <si>
    <t>Taiwan</t>
  </si>
  <si>
    <t>Thailand</t>
  </si>
  <si>
    <t>Tunisia</t>
  </si>
  <si>
    <t>Turkey</t>
  </si>
  <si>
    <t>Uganda</t>
  </si>
  <si>
    <t>Ukraine</t>
  </si>
  <si>
    <t>United Arab Emirates</t>
  </si>
  <si>
    <t>United States of America</t>
  </si>
  <si>
    <t>Uruguay</t>
  </si>
  <si>
    <t>Viet Nam</t>
  </si>
  <si>
    <r>
      <rPr>
        <vertAlign val="superscript"/>
        <sz val="10"/>
        <color theme="1"/>
        <rFont val="Arial"/>
        <family val="2"/>
      </rPr>
      <t xml:space="preserve">1 </t>
    </r>
    <r>
      <rPr>
        <sz val="10"/>
        <color theme="1"/>
        <rFont val="Arial"/>
        <family val="2"/>
      </rPr>
      <t>Patent applications, publications and grants for UK patents (Patent Cooperation Treaty and direct filings to the UK Intellectual Property Office)</t>
    </r>
  </si>
  <si>
    <r>
      <rPr>
        <vertAlign val="superscript"/>
        <sz val="10"/>
        <color rgb="FF000000"/>
        <rFont val="Arial"/>
        <family val="2"/>
      </rPr>
      <t>2</t>
    </r>
    <r>
      <rPr>
        <sz val="10"/>
        <color rgb="FF000000"/>
        <rFont val="Arial"/>
        <family val="2"/>
      </rPr>
      <t xml:space="preserve"> Countries are only listed in the table if they have a count greater than 0 in any category for one or both years. Countries not present in this table can be assumed to have had no applications, publications or grants in either year. Country is based on address given for the first named applicant.</t>
    </r>
  </si>
  <si>
    <r>
      <t>Table 2.1c: Patent applications and grants, by filing route</t>
    </r>
    <r>
      <rPr>
        <b/>
        <vertAlign val="superscript"/>
        <sz val="11"/>
        <color theme="1"/>
        <rFont val="Arial"/>
        <family val="2"/>
      </rPr>
      <t>1</t>
    </r>
  </si>
  <si>
    <t>2023 to 2024</t>
  </si>
  <si>
    <t>Year</t>
  </si>
  <si>
    <t>Patents - domestic applications</t>
  </si>
  <si>
    <t>Patents -  PCT applications</t>
  </si>
  <si>
    <t>Patents - total applications</t>
  </si>
  <si>
    <t>Patents - domestic grants</t>
  </si>
  <si>
    <t>Patents - PCT grants</t>
  </si>
  <si>
    <t xml:space="preserve">Patents - total grants by IPO of the UK </t>
  </si>
  <si>
    <t>Applications filed % change 2023 to 2024</t>
  </si>
  <si>
    <r>
      <rPr>
        <vertAlign val="superscript"/>
        <sz val="10"/>
        <color theme="1"/>
        <rFont val="Arial"/>
        <family val="2"/>
      </rPr>
      <t>1</t>
    </r>
    <r>
      <rPr>
        <sz val="10"/>
        <color theme="1"/>
        <rFont val="Arial"/>
        <family val="2"/>
      </rPr>
      <t xml:space="preserve"> Application data taken from Monthly statistics: Patents, trade marks and designs: April 2025, therefore small differences compared to other tables may occur due to differences in data capture dates</t>
    </r>
  </si>
  <si>
    <r>
      <t>Table 2.2: Published applications and granted patents by International Patent Classification (IPC)</t>
    </r>
    <r>
      <rPr>
        <b/>
        <vertAlign val="superscript"/>
        <sz val="11"/>
        <color theme="1"/>
        <rFont val="Arial"/>
        <family val="2"/>
      </rPr>
      <t>1</t>
    </r>
  </si>
  <si>
    <t>IPC code</t>
  </si>
  <si>
    <t>IPC Classification</t>
  </si>
  <si>
    <t>Applications Published, % change 2023 to 2024</t>
  </si>
  <si>
    <t>Patents Granted, % change 2023 to 2024</t>
  </si>
  <si>
    <t>A01</t>
  </si>
  <si>
    <t>Agriculture</t>
  </si>
  <si>
    <t>A21 - A24</t>
  </si>
  <si>
    <t>Foodstuffs; Tobacco</t>
  </si>
  <si>
    <t>A41 - A47</t>
  </si>
  <si>
    <t>Personal or Domestic articles</t>
  </si>
  <si>
    <t>A61 - A99</t>
  </si>
  <si>
    <t>Health; Life-Saving; Amusement</t>
  </si>
  <si>
    <t>B01 - B09</t>
  </si>
  <si>
    <t>Seperating; Mixing</t>
  </si>
  <si>
    <t>B21 - B33</t>
  </si>
  <si>
    <t>Shaping</t>
  </si>
  <si>
    <t>B41 - B44</t>
  </si>
  <si>
    <t>Printing</t>
  </si>
  <si>
    <t>B60 - B68</t>
  </si>
  <si>
    <t>Transporting</t>
  </si>
  <si>
    <t>B81 - B99</t>
  </si>
  <si>
    <t>Micro-structural technology; Nano-technology</t>
  </si>
  <si>
    <t>C01 - C14</t>
  </si>
  <si>
    <t>Chemistry</t>
  </si>
  <si>
    <t>C21 - C30</t>
  </si>
  <si>
    <t>Metallurgy</t>
  </si>
  <si>
    <t>C40 - C99</t>
  </si>
  <si>
    <t>Combinatorial Technology</t>
  </si>
  <si>
    <t>D01 - D07</t>
  </si>
  <si>
    <t>Textiles or flexible materials</t>
  </si>
  <si>
    <t>D21 - D99</t>
  </si>
  <si>
    <t>Paper</t>
  </si>
  <si>
    <t>E01 - E06</t>
  </si>
  <si>
    <t>Building</t>
  </si>
  <si>
    <t>E21 - E99</t>
  </si>
  <si>
    <t>Earth or Rock Drilling; Mining</t>
  </si>
  <si>
    <t>F01 - F04</t>
  </si>
  <si>
    <t>Engines or Pumps</t>
  </si>
  <si>
    <t>F15 - F17</t>
  </si>
  <si>
    <t>Engineering in general</t>
  </si>
  <si>
    <t>F21 - F28</t>
  </si>
  <si>
    <t>Lighting; Heating</t>
  </si>
  <si>
    <t>F41 - F99</t>
  </si>
  <si>
    <t>Weapons; Blasting</t>
  </si>
  <si>
    <t>G01 - G16</t>
  </si>
  <si>
    <t>Instruments</t>
  </si>
  <si>
    <t>G21 - G99</t>
  </si>
  <si>
    <t>Nucleonics</t>
  </si>
  <si>
    <t>H01 - H99</t>
  </si>
  <si>
    <t>Electricity</t>
  </si>
  <si>
    <r>
      <rPr>
        <vertAlign val="superscript"/>
        <sz val="10"/>
        <color rgb="FF000000"/>
        <rFont val="Arial"/>
        <family val="2"/>
      </rPr>
      <t xml:space="preserve">1 </t>
    </r>
    <r>
      <rPr>
        <sz val="10"/>
        <color rgb="FF000000"/>
        <rFont val="Arial"/>
        <family val="2"/>
      </rPr>
      <t>Applications Published and Patents Granted by reference to their International Patent Classification (IPC), a hierarchical system for the classification of patents according to the different areas of technology to which they pertain.</t>
    </r>
  </si>
  <si>
    <t>Counts are based on the first / inventive IPC allocated to each application. For further information, please follow the link below:</t>
  </si>
  <si>
    <t xml:space="preserve">http://www.wipo.int/classifications/ipc/en/ </t>
  </si>
  <si>
    <t>Table 2.3a: Top 50 applicants (Patent applications)</t>
  </si>
  <si>
    <t xml:space="preserve">Disclaimer: Applicant name data is cleaned and matched to similar entries to consolidate inconsistent names provided to the office. </t>
  </si>
  <si>
    <t xml:space="preserve">The cleaning process relies on probabilistic matching and therefore may not find and group all applications from a single applicant.  </t>
  </si>
  <si>
    <t>Rank</t>
  </si>
  <si>
    <r>
      <t>Applicant</t>
    </r>
    <r>
      <rPr>
        <b/>
        <vertAlign val="superscript"/>
        <sz val="11"/>
        <color rgb="FF000000"/>
        <rFont val="Arial"/>
        <family val="2"/>
      </rPr>
      <t>1</t>
    </r>
  </si>
  <si>
    <t>Patent applications</t>
  </si>
  <si>
    <t>Total as a percentage of all patent applications</t>
  </si>
  <si>
    <t>Top 50 total</t>
  </si>
  <si>
    <t>Nokia Technologies Oy</t>
  </si>
  <si>
    <t>Jaguar Land Rover Limited</t>
  </si>
  <si>
    <t>Dyson Technology Limited</t>
  </si>
  <si>
    <t>SAMSUNG ELECTRONICS CO., LTD.</t>
  </si>
  <si>
    <t>Rolls-Royce plc</t>
  </si>
  <si>
    <t>Lenovo (Beijing) Limited</t>
  </si>
  <si>
    <t>International Business Machines Corporation</t>
  </si>
  <si>
    <t>Mercedes-Benz Group AG</t>
  </si>
  <si>
    <t>ARM Limited</t>
  </si>
  <si>
    <t>HALLIBURTON ENERGY SERVICES, INC.</t>
  </si>
  <si>
    <t>CANON KABUSHIKI KAISHA</t>
  </si>
  <si>
    <t>LG Display Co., Ltd.</t>
  </si>
  <si>
    <t>Lenovo (Singapore) Pte. Ltd.</t>
  </si>
  <si>
    <t>Airbus Operations Limited</t>
  </si>
  <si>
    <t>Sony Interactive Entertainment Inc.</t>
  </si>
  <si>
    <t>AGCO International GmbH</t>
  </si>
  <si>
    <t>BAE Systems PLC</t>
  </si>
  <si>
    <t>BOE TECHNOLOGY GROUP CO., LTD.</t>
  </si>
  <si>
    <t>Cirrus Logic International Semiconductor Limited</t>
  </si>
  <si>
    <t>Oxford University Innovation Limited</t>
  </si>
  <si>
    <t>Baker Hughes Oilfield Operations, LLC</t>
  </si>
  <si>
    <t>Schlumberger Technology B.V.</t>
  </si>
  <si>
    <t>Apple Inc.</t>
  </si>
  <si>
    <t>Imagination Technologies Limited</t>
  </si>
  <si>
    <t>JOHNSON MATTHEY PUBLIC LIMITED COMPANY</t>
  </si>
  <si>
    <t>Cambridge Enterprise Limited</t>
  </si>
  <si>
    <t>Phinia Delphi Luxembourg SARL</t>
  </si>
  <si>
    <t>Mitsubishi Electric Corporation</t>
  </si>
  <si>
    <t>Imperial College Innovations Limited</t>
  </si>
  <si>
    <t>Cambridge Mechatronics Limited</t>
  </si>
  <si>
    <t>Edwards Limited</t>
  </si>
  <si>
    <t>Vodafone Group Services Limited</t>
  </si>
  <si>
    <t>AGCO Corporation</t>
  </si>
  <si>
    <t>Thermo Fisher Scientific (Bremen) GmbH</t>
  </si>
  <si>
    <t>Johnson Matthey Hydrogen Technologies Limited</t>
  </si>
  <si>
    <t>CATERPILLAR INC.</t>
  </si>
  <si>
    <t>NEC Corporation</t>
  </si>
  <si>
    <t>V-Nova International Ltd</t>
  </si>
  <si>
    <t>J.C.BAMFORD EXCAVATORS LIMITED</t>
  </si>
  <si>
    <t>TECHNIP ENERGIES FRANCE</t>
  </si>
  <si>
    <t>Micromass UK Limited</t>
  </si>
  <si>
    <t>Innospec Ltd</t>
  </si>
  <si>
    <t>CooperVision International Limited</t>
  </si>
  <si>
    <t>ENVISICS LTD</t>
  </si>
  <si>
    <t>UCL Business Ltd.</t>
  </si>
  <si>
    <t>Ocado Innovation Limited</t>
  </si>
  <si>
    <t>Rolls-Royce Deutschland Ltd &amp; Co KG</t>
  </si>
  <si>
    <t>Eaton Intelligent Power Limited</t>
  </si>
  <si>
    <t>HARTING International Innovation AG</t>
  </si>
  <si>
    <t>Precision Planting LLC</t>
  </si>
  <si>
    <r>
      <rPr>
        <vertAlign val="superscript"/>
        <sz val="10"/>
        <color theme="1"/>
        <rFont val="Arial"/>
        <family val="2"/>
      </rPr>
      <t>1</t>
    </r>
    <r>
      <rPr>
        <sz val="10"/>
        <color theme="1"/>
        <rFont val="Arial"/>
        <family val="2"/>
      </rPr>
      <t xml:space="preserve"> Applicant name data is cleaned and matched to similar entries to consolidate inconsistent names provided to the office. </t>
    </r>
  </si>
  <si>
    <t xml:space="preserve">The cleaning process relies on probabilistic matching and therefore may not find and group all applications from a single applicant. </t>
  </si>
  <si>
    <t>Only applications with company names supplied are considered. Individuals have been removed.</t>
  </si>
  <si>
    <t>Table 2.3b: Top 50 applicants (Patent grants)</t>
  </si>
  <si>
    <t>Patents granted</t>
  </si>
  <si>
    <t>Total as a percentage of all patent grants</t>
  </si>
  <si>
    <t>Halliburton Energy Services, Inc.</t>
  </si>
  <si>
    <t>Canon Kabushiki Kaisha</t>
  </si>
  <si>
    <t>NVIDIA Corporation</t>
  </si>
  <si>
    <t>BAE Systems plc</t>
  </si>
  <si>
    <t>Motional AD LLC</t>
  </si>
  <si>
    <t>Samsung Electronics Co., Ltd.</t>
  </si>
  <si>
    <t>Snap Inc.</t>
  </si>
  <si>
    <t>British Telecommunications Public Limited Company</t>
  </si>
  <si>
    <t>Fisher-Rosemount Systems, Inc</t>
  </si>
  <si>
    <t>PHINIA DELPHI LUXEMBOURG SARL</t>
  </si>
  <si>
    <t>Jiangsu University</t>
  </si>
  <si>
    <t>CMR Surgical Limited</t>
  </si>
  <si>
    <t>Zebra Technologies Corporation</t>
  </si>
  <si>
    <t>Envisics Ltd</t>
  </si>
  <si>
    <t>Caterpillar Inc.</t>
  </si>
  <si>
    <t>Dr. Ing. h.c. F. Porsche Aktiengesellschaft</t>
  </si>
  <si>
    <t>Karsten Manufacturing Corporation</t>
  </si>
  <si>
    <t>Johnson Matthey Public Limited Company</t>
  </si>
  <si>
    <t>Prevayl Innovations Limited</t>
  </si>
  <si>
    <t>Skyworks Solutions, Inc.</t>
  </si>
  <si>
    <t>Gyrus Medical Limited</t>
  </si>
  <si>
    <t>Sano Development Limited</t>
  </si>
  <si>
    <t>AGILENT TECHNOLOGIES, INC.</t>
  </si>
  <si>
    <t>AMI Industries, Inc.</t>
  </si>
  <si>
    <t>Adobe Inc.</t>
  </si>
  <si>
    <t>GUANGDONG BRUNP RECYCLING TECHNOLOGY CO., LTD.</t>
  </si>
  <si>
    <t>Wonderland Switzerland AG</t>
  </si>
  <si>
    <t>Landmark Graphics Corporation</t>
  </si>
  <si>
    <t>Motorola Mobility LLC</t>
  </si>
  <si>
    <r>
      <t>Table 2.4a: Applications with/without priority claim</t>
    </r>
    <r>
      <rPr>
        <b/>
        <vertAlign val="superscript"/>
        <sz val="11"/>
        <color theme="1"/>
        <rFont val="Arial"/>
        <family val="2"/>
      </rPr>
      <t>1</t>
    </r>
  </si>
  <si>
    <t>Priority Claim</t>
  </si>
  <si>
    <t>Without priority claim</t>
  </si>
  <si>
    <t>With priority claim</t>
  </si>
  <si>
    <r>
      <rPr>
        <vertAlign val="superscript"/>
        <sz val="10"/>
        <color theme="1"/>
        <rFont val="Arial"/>
        <family val="2"/>
      </rPr>
      <t>1</t>
    </r>
    <r>
      <rPr>
        <sz val="10"/>
        <color theme="1"/>
        <rFont val="Arial"/>
        <family val="2"/>
      </rPr>
      <t xml:space="preserve"> Patents may claim priority from an earlier filed application (within 12 months) to obtain a priority date from the earlier application.</t>
    </r>
  </si>
  <si>
    <r>
      <t>Table 2.4b: Requests for search</t>
    </r>
    <r>
      <rPr>
        <b/>
        <vertAlign val="superscript"/>
        <sz val="11"/>
        <color theme="1"/>
        <rFont val="Arial"/>
        <family val="2"/>
      </rPr>
      <t>1</t>
    </r>
    <r>
      <rPr>
        <b/>
        <sz val="11"/>
        <color theme="1"/>
        <rFont val="Arial"/>
        <family val="2"/>
      </rPr>
      <t xml:space="preserve"> and examination</t>
    </r>
    <r>
      <rPr>
        <b/>
        <vertAlign val="superscript"/>
        <sz val="11"/>
        <color theme="1"/>
        <rFont val="Arial"/>
        <family val="2"/>
      </rPr>
      <t>2</t>
    </r>
  </si>
  <si>
    <t>Request</t>
  </si>
  <si>
    <t>Search</t>
  </si>
  <si>
    <t>Examination</t>
  </si>
  <si>
    <r>
      <rPr>
        <b/>
        <vertAlign val="superscript"/>
        <sz val="10"/>
        <color theme="1"/>
        <rFont val="Arial"/>
        <family val="2"/>
      </rPr>
      <t>1</t>
    </r>
    <r>
      <rPr>
        <sz val="10"/>
        <color theme="1"/>
        <rFont val="Arial"/>
        <family val="2"/>
      </rPr>
      <t xml:space="preserve"> A Request for Search must be made to the office before an application is published. Every published application will have a search, some may have multiple searches and some application which have been searched are withdrawn. </t>
    </r>
  </si>
  <si>
    <t>The number of Requests for Search does not necessarily match the number of Applications Published in each calendar year.</t>
  </si>
  <si>
    <r>
      <rPr>
        <b/>
        <vertAlign val="superscript"/>
        <sz val="10"/>
        <color theme="1"/>
        <rFont val="Arial"/>
        <family val="2"/>
      </rPr>
      <t>2</t>
    </r>
    <r>
      <rPr>
        <b/>
        <sz val="10"/>
        <color theme="1"/>
        <rFont val="Arial"/>
        <family val="2"/>
      </rPr>
      <t xml:space="preserve"> </t>
    </r>
    <r>
      <rPr>
        <sz val="10"/>
        <color theme="1"/>
        <rFont val="Arial"/>
        <family val="2"/>
      </rPr>
      <t xml:space="preserve">Examination of an application must be requested in order to start the substantive examination which can lead to a granted application. </t>
    </r>
  </si>
  <si>
    <t xml:space="preserve">The examination process incorporates time to amend applications in order for them to meet the requirements for granting. </t>
  </si>
  <si>
    <t>The number of Requests for Examination may not match the number of patents granted in a calendar year, not every examination leads to grant.</t>
  </si>
  <si>
    <r>
      <t>Table 2.5: Patent renewals</t>
    </r>
    <r>
      <rPr>
        <b/>
        <vertAlign val="superscript"/>
        <sz val="11"/>
        <rFont val="Arial"/>
        <family val="2"/>
      </rPr>
      <t>1</t>
    </r>
    <r>
      <rPr>
        <b/>
        <sz val="11"/>
        <rFont val="Arial"/>
        <family val="2"/>
      </rPr>
      <t xml:space="preserve"> by year of patent lifespan</t>
    </r>
  </si>
  <si>
    <t>Year of patent lifespan</t>
  </si>
  <si>
    <t>IPO patents, 2023</t>
  </si>
  <si>
    <r>
      <t>EPO patents</t>
    </r>
    <r>
      <rPr>
        <b/>
        <vertAlign val="superscript"/>
        <sz val="11"/>
        <rFont val="Arial"/>
        <family val="2"/>
      </rPr>
      <t>2</t>
    </r>
    <r>
      <rPr>
        <b/>
        <sz val="11"/>
        <rFont val="Arial"/>
        <family val="2"/>
      </rPr>
      <t xml:space="preserve"> designating UK protection, 2023</t>
    </r>
  </si>
  <si>
    <t>All patents, 2023</t>
  </si>
  <si>
    <t>IPO patents, 2024</t>
  </si>
  <si>
    <r>
      <t>EPO patents</t>
    </r>
    <r>
      <rPr>
        <b/>
        <vertAlign val="superscript"/>
        <sz val="11"/>
        <rFont val="Arial"/>
        <family val="2"/>
      </rPr>
      <t>2</t>
    </r>
    <r>
      <rPr>
        <b/>
        <sz val="11"/>
        <rFont val="Arial"/>
        <family val="2"/>
      </rPr>
      <t xml:space="preserve"> designating UK protection, 2024</t>
    </r>
  </si>
  <si>
    <t>All patents, 2024</t>
  </si>
  <si>
    <t>5th year</t>
  </si>
  <si>
    <t>6th year</t>
  </si>
  <si>
    <t>7th year</t>
  </si>
  <si>
    <t>8th year</t>
  </si>
  <si>
    <t>9th year</t>
  </si>
  <si>
    <t>10th year</t>
  </si>
  <si>
    <t>11th year</t>
  </si>
  <si>
    <t>12th year</t>
  </si>
  <si>
    <t>13th year</t>
  </si>
  <si>
    <t>14th year</t>
  </si>
  <si>
    <t>15th year</t>
  </si>
  <si>
    <t>16th year</t>
  </si>
  <si>
    <t>17th year</t>
  </si>
  <si>
    <t>18th year</t>
  </si>
  <si>
    <t>19th year</t>
  </si>
  <si>
    <t>20th year</t>
  </si>
  <si>
    <t>Percentage change on previous year</t>
  </si>
  <si>
    <r>
      <rPr>
        <vertAlign val="superscript"/>
        <sz val="10"/>
        <color rgb="FF000000"/>
        <rFont val="Arial"/>
        <family val="2"/>
      </rPr>
      <t>1</t>
    </r>
    <r>
      <rPr>
        <b/>
        <sz val="10"/>
        <color rgb="FF000000"/>
        <rFont val="Arial"/>
        <family val="2"/>
      </rPr>
      <t xml:space="preserve"> </t>
    </r>
    <r>
      <rPr>
        <sz val="10"/>
        <color rgb="FF000000"/>
        <rFont val="Arial"/>
        <family val="2"/>
      </rPr>
      <t>To keep a granted patent in force and maintain the rights for the full 20 years that the law allows, the patent must be renewed every year.</t>
    </r>
    <r>
      <rPr>
        <b/>
        <sz val="10"/>
        <color rgb="FF000000"/>
        <rFont val="Arial"/>
        <family val="2"/>
      </rPr>
      <t xml:space="preserve"> </t>
    </r>
  </si>
  <si>
    <t>IPO renewal fees are paid for the year ahead, starting from the 4th anniversary of the filing date of the patent.</t>
  </si>
  <si>
    <r>
      <rPr>
        <vertAlign val="superscript"/>
        <sz val="10"/>
        <rFont val="Arial"/>
        <family val="2"/>
      </rPr>
      <t>2</t>
    </r>
    <r>
      <rPr>
        <sz val="10"/>
        <rFont val="Arial"/>
        <family val="2"/>
      </rPr>
      <t xml:space="preserve"> A granted European Patent (EP) is a bundle of separate national patents for all the states by the applicant.  An EP patent designating UK, EP(UK), is therefore a European Patent with a national UK patent as part of the bundle. </t>
    </r>
  </si>
  <si>
    <t xml:space="preserve">EP renewal fees are paid to the EPO for the years until the patent is granted, starting from the 2nd anniversary of the filing date. Once an EP(UK) is granted it is treated the same as a GB patent and renewal fees are paid to the IPO. </t>
  </si>
  <si>
    <t>EP(UK) renewal fees are split between the IPO and EPO.</t>
  </si>
  <si>
    <r>
      <t>Table 2.6: UK and Non-UK patent applications, publications and grants</t>
    </r>
    <r>
      <rPr>
        <b/>
        <vertAlign val="superscript"/>
        <sz val="11"/>
        <rFont val="Arial"/>
        <family val="2"/>
      </rPr>
      <t>1</t>
    </r>
  </si>
  <si>
    <t>Origin of application</t>
  </si>
  <si>
    <t>UK</t>
  </si>
  <si>
    <r>
      <t>Non-UK</t>
    </r>
    <r>
      <rPr>
        <vertAlign val="superscript"/>
        <sz val="11"/>
        <rFont val="Arial"/>
        <family val="2"/>
      </rPr>
      <t>1</t>
    </r>
  </si>
  <si>
    <t>Total applications</t>
  </si>
  <si>
    <r>
      <rPr>
        <vertAlign val="superscript"/>
        <sz val="10"/>
        <rFont val="Arial"/>
        <family val="2"/>
      </rPr>
      <t>1</t>
    </r>
    <r>
      <rPr>
        <sz val="10"/>
        <rFont val="Arial"/>
        <family val="2"/>
      </rPr>
      <t xml:space="preserve"> These figures include domestic applications and international registrations designating the UK</t>
    </r>
  </si>
  <si>
    <r>
      <t>Table 2.7: Green channel applications</t>
    </r>
    <r>
      <rPr>
        <b/>
        <vertAlign val="superscript"/>
        <sz val="11"/>
        <rFont val="Arial"/>
        <family val="2"/>
      </rPr>
      <t>1</t>
    </r>
  </si>
  <si>
    <t>2009 to 2024</t>
  </si>
  <si>
    <t>Green channel requests</t>
  </si>
  <si>
    <r>
      <rPr>
        <vertAlign val="superscript"/>
        <sz val="10"/>
        <rFont val="Arial"/>
        <family val="2"/>
      </rPr>
      <t>1</t>
    </r>
    <r>
      <rPr>
        <b/>
        <sz val="10"/>
        <rFont val="Arial"/>
        <family val="2"/>
      </rPr>
      <t xml:space="preserve"> </t>
    </r>
    <r>
      <rPr>
        <sz val="10"/>
        <rFont val="Arial"/>
        <family val="2"/>
      </rPr>
      <t>The Green Channel for patent applications was introduced on 12th May 2009. This service allows applicants to request accelerated processing of their patent application if the invention has an environmental benefit.</t>
    </r>
  </si>
  <si>
    <r>
      <t>Table 2.8: Supplementary Protection Certificates (SPCs)</t>
    </r>
    <r>
      <rPr>
        <b/>
        <vertAlign val="superscript"/>
        <sz val="11"/>
        <rFont val="Arial"/>
        <family val="2"/>
      </rPr>
      <t>1,2</t>
    </r>
  </si>
  <si>
    <t>Status</t>
  </si>
  <si>
    <t>Medicinal products, 2023</t>
  </si>
  <si>
    <t>Plant protection products, 2023</t>
  </si>
  <si>
    <t>Total, 2023</t>
  </si>
  <si>
    <t>Medicinal products, 2024</t>
  </si>
  <si>
    <t>Plant protection products, 2024</t>
  </si>
  <si>
    <t>Total, 2024</t>
  </si>
  <si>
    <t>Filed</t>
  </si>
  <si>
    <t>Granted</t>
  </si>
  <si>
    <t xml:space="preserve">Rejected </t>
  </si>
  <si>
    <t>Entered into force</t>
  </si>
  <si>
    <r>
      <rPr>
        <vertAlign val="superscript"/>
        <sz val="10"/>
        <rFont val="Arial"/>
        <family val="2"/>
      </rPr>
      <t>1</t>
    </r>
    <r>
      <rPr>
        <sz val="10"/>
        <rFont val="Arial"/>
        <family val="2"/>
      </rPr>
      <t xml:space="preserve"> Supplementary protection certificates compensate patent holders for the loss of effective protection that results from the time taken to obtain regulatory approval. SPCs do not extend the term of patents, but give similar protection. They protect a specific pharmaceutical or plant protection product authorised.</t>
    </r>
  </si>
  <si>
    <r>
      <t xml:space="preserve">2 </t>
    </r>
    <r>
      <rPr>
        <sz val="10"/>
        <rFont val="Arial"/>
        <family val="2"/>
      </rPr>
      <t xml:space="preserve">Data taken from Supplementary protection certificates (SPC) search which can be found at: https://www.search-for-intellectual-property.service.gov.uk/  </t>
    </r>
  </si>
  <si>
    <r>
      <t>Table 2.9a: National Security patents</t>
    </r>
    <r>
      <rPr>
        <b/>
        <vertAlign val="superscript"/>
        <sz val="11"/>
        <rFont val="Arial"/>
        <family val="2"/>
      </rPr>
      <t>1</t>
    </r>
  </si>
  <si>
    <t>United Kingdom, 2000 to 2024</t>
  </si>
  <si>
    <t>UK origin</t>
  </si>
  <si>
    <t>Non-UK origin</t>
  </si>
  <si>
    <t>Private Inventors applicants</t>
  </si>
  <si>
    <t>Defence Industry applicants</t>
  </si>
  <si>
    <r>
      <rPr>
        <vertAlign val="superscript"/>
        <sz val="10"/>
        <rFont val="Arial"/>
        <family val="2"/>
      </rPr>
      <t>1</t>
    </r>
    <r>
      <rPr>
        <sz val="10"/>
        <rFont val="Arial"/>
        <family val="2"/>
      </rPr>
      <t xml:space="preserve"> Number of directions under section 22 issued per year (the total includes UK, EP and PCT applications).</t>
    </r>
  </si>
  <si>
    <r>
      <t>Table 2.9b: National Security patents: applications declassified</t>
    </r>
    <r>
      <rPr>
        <b/>
        <vertAlign val="superscript"/>
        <sz val="11"/>
        <color theme="1"/>
        <rFont val="Arial"/>
        <family val="2"/>
      </rPr>
      <t>1</t>
    </r>
  </si>
  <si>
    <t>Applications Declassified</t>
  </si>
  <si>
    <r>
      <rPr>
        <vertAlign val="superscript"/>
        <sz val="10"/>
        <color theme="1"/>
        <rFont val="Arial"/>
        <family val="2"/>
      </rPr>
      <t>1</t>
    </r>
    <r>
      <rPr>
        <sz val="10"/>
        <color theme="1"/>
        <rFont val="Arial"/>
        <family val="2"/>
      </rPr>
      <t xml:space="preserve"> Number of applications released from directions under section 22.</t>
    </r>
  </si>
  <si>
    <r>
      <t>Table 2.9c: National Security patents: applications in force</t>
    </r>
    <r>
      <rPr>
        <b/>
        <vertAlign val="superscript"/>
        <sz val="11"/>
        <color theme="1"/>
        <rFont val="Arial"/>
        <family val="2"/>
      </rPr>
      <t>1</t>
    </r>
  </si>
  <si>
    <t>Filing Year</t>
  </si>
  <si>
    <t>Applications In force</t>
  </si>
  <si>
    <r>
      <rPr>
        <vertAlign val="superscript"/>
        <sz val="10"/>
        <color theme="1"/>
        <rFont val="Arial"/>
        <family val="2"/>
      </rPr>
      <t>1</t>
    </r>
    <r>
      <rPr>
        <sz val="10"/>
        <color theme="1"/>
        <rFont val="Arial"/>
        <family val="2"/>
      </rPr>
      <t xml:space="preserve"> Number of applications under section 22 remaining in force.</t>
    </r>
  </si>
  <si>
    <r>
      <t>Table 2.10: Extensions of period for payment</t>
    </r>
    <r>
      <rPr>
        <b/>
        <vertAlign val="superscript"/>
        <sz val="11"/>
        <color theme="1"/>
        <rFont val="Arial"/>
        <family val="2"/>
      </rPr>
      <t xml:space="preserve">1 </t>
    </r>
    <r>
      <rPr>
        <b/>
        <sz val="11"/>
        <color theme="1"/>
        <rFont val="Arial"/>
        <family val="2"/>
      </rPr>
      <t>of patent renewal fees</t>
    </r>
  </si>
  <si>
    <t>Extension length</t>
  </si>
  <si>
    <t>EPO patents designating UK protection, 2023</t>
  </si>
  <si>
    <t>EPO patents designating UK protection, 2024</t>
  </si>
  <si>
    <t>1 month</t>
  </si>
  <si>
    <t>2 months</t>
  </si>
  <si>
    <t>3 months</t>
  </si>
  <si>
    <t>4 months</t>
  </si>
  <si>
    <t>5 months</t>
  </si>
  <si>
    <t>6 months</t>
  </si>
  <si>
    <r>
      <rPr>
        <vertAlign val="superscript"/>
        <sz val="10"/>
        <color theme="1"/>
        <rFont val="Arial"/>
        <family val="2"/>
      </rPr>
      <t>1</t>
    </r>
    <r>
      <rPr>
        <b/>
        <sz val="10"/>
        <color theme="1"/>
        <rFont val="Arial"/>
        <family val="2"/>
      </rPr>
      <t xml:space="preserve"> </t>
    </r>
    <r>
      <rPr>
        <sz val="10"/>
        <color theme="1"/>
        <rFont val="Arial"/>
        <family val="2"/>
      </rPr>
      <t>The period allowed for payment of a renewal fee may be extended by up to six months.</t>
    </r>
  </si>
  <si>
    <r>
      <rPr>
        <b/>
        <sz val="11"/>
        <color rgb="FF000000"/>
        <rFont val="Arial"/>
      </rPr>
      <t>Table 2.11: Licences of right</t>
    </r>
    <r>
      <rPr>
        <b/>
        <vertAlign val="superscript"/>
        <sz val="11"/>
        <color rgb="FF000000"/>
        <rFont val="Arial"/>
      </rPr>
      <t>1</t>
    </r>
  </si>
  <si>
    <t>2015 to 2024</t>
  </si>
  <si>
    <t>Licences of right</t>
  </si>
  <si>
    <r>
      <rPr>
        <vertAlign val="superscript"/>
        <sz val="10"/>
        <color theme="1"/>
        <rFont val="Arial"/>
        <family val="2"/>
      </rPr>
      <t>1</t>
    </r>
    <r>
      <rPr>
        <sz val="10"/>
        <color theme="1"/>
        <rFont val="Arial"/>
        <family val="2"/>
      </rPr>
      <t xml:space="preserve"> Some patent applicants may wish to let other people licence their patent, usually for a fee, and make this known publicly.</t>
    </r>
  </si>
  <si>
    <t xml:space="preserve"> These granted patents (both UK and EP(designating UK)) are recorded on a register and the applicant is entitled to pay renewal fees at half the normal rate.</t>
  </si>
  <si>
    <r>
      <t>Table 2.12: Ex parte post-grant cases decided without a hearing or reasoned decision</t>
    </r>
    <r>
      <rPr>
        <b/>
        <vertAlign val="superscript"/>
        <sz val="11"/>
        <color theme="1"/>
        <rFont val="Arial"/>
        <family val="2"/>
      </rPr>
      <t>1</t>
    </r>
  </si>
  <si>
    <t>Application Type</t>
  </si>
  <si>
    <t>Filed, 2023</t>
  </si>
  <si>
    <t>Withdrawn, 2023</t>
  </si>
  <si>
    <t>Decided, 2023</t>
  </si>
  <si>
    <t>Filed, 2024</t>
  </si>
  <si>
    <t>Withdrawn, 2024</t>
  </si>
  <si>
    <t>Decided, 2024</t>
  </si>
  <si>
    <r>
      <t>Amendments</t>
    </r>
    <r>
      <rPr>
        <vertAlign val="superscript"/>
        <sz val="11"/>
        <color theme="1"/>
        <rFont val="Arial"/>
        <family val="2"/>
      </rPr>
      <t>2</t>
    </r>
  </si>
  <si>
    <r>
      <t>Corrections</t>
    </r>
    <r>
      <rPr>
        <vertAlign val="superscript"/>
        <sz val="11"/>
        <color theme="1"/>
        <rFont val="Arial"/>
        <family val="2"/>
      </rPr>
      <t>3</t>
    </r>
  </si>
  <si>
    <r>
      <t>Cancellations of Licences of Right</t>
    </r>
    <r>
      <rPr>
        <vertAlign val="superscript"/>
        <sz val="11"/>
        <color theme="1"/>
        <rFont val="Arial"/>
        <family val="2"/>
      </rPr>
      <t>4</t>
    </r>
  </si>
  <si>
    <r>
      <t>Restorations</t>
    </r>
    <r>
      <rPr>
        <vertAlign val="superscript"/>
        <sz val="11"/>
        <color theme="1"/>
        <rFont val="Arial"/>
        <family val="2"/>
      </rPr>
      <t>5</t>
    </r>
  </si>
  <si>
    <r>
      <t>Surrender</t>
    </r>
    <r>
      <rPr>
        <vertAlign val="superscript"/>
        <sz val="11"/>
        <color theme="1"/>
        <rFont val="Arial"/>
        <family val="2"/>
      </rPr>
      <t>6</t>
    </r>
  </si>
  <si>
    <r>
      <t>Revocations</t>
    </r>
    <r>
      <rPr>
        <vertAlign val="superscript"/>
        <sz val="11"/>
        <color theme="1"/>
        <rFont val="Arial"/>
        <family val="2"/>
      </rPr>
      <t>7</t>
    </r>
  </si>
  <si>
    <r>
      <rPr>
        <vertAlign val="superscript"/>
        <sz val="10"/>
        <color theme="1"/>
        <rFont val="Arial"/>
        <family val="2"/>
      </rPr>
      <t>1</t>
    </r>
    <r>
      <rPr>
        <sz val="10"/>
        <color theme="1"/>
        <rFont val="Arial"/>
        <family val="2"/>
      </rPr>
      <t xml:space="preserve"> Actions occurring after a patent has been granted, initiated either by the applicant or the office.</t>
    </r>
  </si>
  <si>
    <r>
      <rPr>
        <vertAlign val="superscript"/>
        <sz val="10"/>
        <color theme="1"/>
        <rFont val="Arial"/>
        <family val="2"/>
      </rPr>
      <t>2</t>
    </r>
    <r>
      <rPr>
        <sz val="10"/>
        <color theme="1"/>
        <rFont val="Arial"/>
        <family val="2"/>
      </rPr>
      <t xml:space="preserve"> Amendments (s.27) - in certain circumstances it may be possible to amend a patent application after it has been granted.</t>
    </r>
  </si>
  <si>
    <r>
      <rPr>
        <vertAlign val="superscript"/>
        <sz val="10"/>
        <color theme="1"/>
        <rFont val="Arial"/>
        <family val="2"/>
      </rPr>
      <t>3</t>
    </r>
    <r>
      <rPr>
        <sz val="10"/>
        <color theme="1"/>
        <rFont val="Arial"/>
        <family val="2"/>
      </rPr>
      <t xml:space="preserve"> Corrections (s.80 and s.117) – if a feature which has clearly been omitted by mistake and should have been in the application at the time it was filed, then a correction may be possible.</t>
    </r>
  </si>
  <si>
    <r>
      <rPr>
        <vertAlign val="superscript"/>
        <sz val="10"/>
        <color theme="1"/>
        <rFont val="Arial"/>
        <family val="2"/>
      </rPr>
      <t>4</t>
    </r>
    <r>
      <rPr>
        <sz val="10"/>
        <color theme="1"/>
        <rFont val="Arial"/>
        <family val="2"/>
      </rPr>
      <t xml:space="preserve"> Cancellation of Licences of Right (s.47)– the applicant no longer wishes to offer licences of right and so resumes paying full renewal fees.</t>
    </r>
  </si>
  <si>
    <r>
      <rPr>
        <vertAlign val="superscript"/>
        <sz val="10"/>
        <color theme="1"/>
        <rFont val="Arial"/>
        <family val="2"/>
      </rPr>
      <t>5</t>
    </r>
    <r>
      <rPr>
        <sz val="10"/>
        <color theme="1"/>
        <rFont val="Arial"/>
        <family val="2"/>
      </rPr>
      <t xml:space="preserve"> Restorations (s.28) –a patent may lapse so the applicant seeks to reinstate a patent.</t>
    </r>
  </si>
  <si>
    <r>
      <rPr>
        <vertAlign val="superscript"/>
        <sz val="10"/>
        <color theme="1"/>
        <rFont val="Arial"/>
        <family val="2"/>
      </rPr>
      <t>6</t>
    </r>
    <r>
      <rPr>
        <sz val="10"/>
        <color theme="1"/>
        <rFont val="Arial"/>
        <family val="2"/>
      </rPr>
      <t xml:space="preserve"> Surrender (s.29) – an applicant gives up their granted patent so that it is no longer in force.</t>
    </r>
  </si>
  <si>
    <r>
      <rPr>
        <vertAlign val="superscript"/>
        <sz val="10"/>
        <color theme="1"/>
        <rFont val="Arial"/>
        <family val="2"/>
      </rPr>
      <t>7</t>
    </r>
    <r>
      <rPr>
        <sz val="10"/>
        <color theme="1"/>
        <rFont val="Arial"/>
        <family val="2"/>
      </rPr>
      <t xml:space="preserve"> Revocations (s.73(1) and 73(2)) - terminating the granted patent because the patent is rendered invalid.  This also happens when an EP(UK) with identical claims is granted.</t>
    </r>
  </si>
  <si>
    <r>
      <t>Table 3.1a: Domestic trade mark applications and registrations (including classes)</t>
    </r>
    <r>
      <rPr>
        <b/>
        <vertAlign val="superscript"/>
        <sz val="11"/>
        <color theme="1"/>
        <rFont val="Arial"/>
        <family val="2"/>
      </rPr>
      <t>1</t>
    </r>
    <r>
      <rPr>
        <b/>
        <sz val="11"/>
        <color theme="1"/>
        <rFont val="Arial"/>
        <family val="2"/>
      </rPr>
      <t xml:space="preserve"> by region</t>
    </r>
    <r>
      <rPr>
        <b/>
        <vertAlign val="superscript"/>
        <sz val="11"/>
        <color theme="1"/>
        <rFont val="Arial"/>
        <family val="2"/>
      </rPr>
      <t>2</t>
    </r>
  </si>
  <si>
    <t>Applications filed 2023</t>
  </si>
  <si>
    <t>Total classes in application, 2023</t>
  </si>
  <si>
    <t>Trade Marks registered, 2023</t>
  </si>
  <si>
    <t>Total classes registered, 2023</t>
  </si>
  <si>
    <t>Applications filed, 2024</t>
  </si>
  <si>
    <t>Total classes in application, 2024</t>
  </si>
  <si>
    <t>Trade Marks registered, 2024</t>
  </si>
  <si>
    <t>Total classes registered, 2024</t>
  </si>
  <si>
    <t>Applications filed, % change 2023 to 2024</t>
  </si>
  <si>
    <t>Total classes in application, % change 2023 to 2024</t>
  </si>
  <si>
    <t>Trade Marks registered, % change 2023 to 2024</t>
  </si>
  <si>
    <t>Total classes registered,% change 2023 to 2024</t>
  </si>
  <si>
    <t>Yorkshire</t>
  </si>
  <si>
    <r>
      <t>Unmatched Postcodes</t>
    </r>
    <r>
      <rPr>
        <vertAlign val="superscript"/>
        <sz val="11"/>
        <color theme="1"/>
        <rFont val="Arial"/>
        <family val="2"/>
      </rPr>
      <t>3</t>
    </r>
  </si>
  <si>
    <r>
      <rPr>
        <vertAlign val="superscript"/>
        <sz val="10"/>
        <color theme="1"/>
        <rFont val="Arial"/>
        <family val="2"/>
      </rPr>
      <t xml:space="preserve">1 </t>
    </r>
    <r>
      <rPr>
        <sz val="10"/>
        <color theme="1"/>
        <rFont val="Arial"/>
        <family val="2"/>
      </rPr>
      <t>Total number of trade mark applications filed and registered and the total number of classes filed and registered</t>
    </r>
  </si>
  <si>
    <r>
      <rPr>
        <vertAlign val="superscript"/>
        <sz val="10"/>
        <color theme="1"/>
        <rFont val="Arial"/>
        <family val="2"/>
      </rPr>
      <t>2</t>
    </r>
    <r>
      <rPr>
        <sz val="10"/>
        <color theme="1"/>
        <rFont val="Arial"/>
        <family val="2"/>
      </rPr>
      <t xml:space="preserve"> Region based on address given for the first named applicant</t>
    </r>
  </si>
  <si>
    <r>
      <rPr>
        <vertAlign val="superscript"/>
        <sz val="10"/>
        <color theme="1"/>
        <rFont val="Arial"/>
        <family val="2"/>
      </rPr>
      <t>3</t>
    </r>
    <r>
      <rPr>
        <sz val="10"/>
        <color theme="1"/>
        <rFont val="Arial"/>
        <family val="2"/>
      </rPr>
      <t xml:space="preserve"> Unmatched postcodes are a result of incomplete address details at point of capture.</t>
    </r>
  </si>
  <si>
    <r>
      <t>Table 3.1b: Domestic trade mark applications and registrations (including classes)</t>
    </r>
    <r>
      <rPr>
        <b/>
        <vertAlign val="superscript"/>
        <sz val="11"/>
        <color theme="1"/>
        <rFont val="Arial"/>
        <family val="2"/>
      </rPr>
      <t>1</t>
    </r>
    <r>
      <rPr>
        <b/>
        <sz val="11"/>
        <color theme="1"/>
        <rFont val="Arial"/>
        <family val="2"/>
      </rPr>
      <t xml:space="preserve"> by country</t>
    </r>
    <r>
      <rPr>
        <b/>
        <vertAlign val="superscript"/>
        <sz val="11"/>
        <color theme="1"/>
        <rFont val="Arial"/>
        <family val="2"/>
      </rPr>
      <t>2</t>
    </r>
    <r>
      <rPr>
        <b/>
        <sz val="11"/>
        <color theme="1"/>
        <rFont val="Arial"/>
        <family val="2"/>
      </rPr>
      <t xml:space="preserve"> (excluding UK)</t>
    </r>
  </si>
  <si>
    <t>Applications filed, 2023</t>
  </si>
  <si>
    <t>Total classes in application,% change 2023 to 2024</t>
  </si>
  <si>
    <t>Total classes registered, % change 2023 to 2024</t>
  </si>
  <si>
    <t>Andorra</t>
  </si>
  <si>
    <t>Anguilla</t>
  </si>
  <si>
    <t>Antigua and Barbuda</t>
  </si>
  <si>
    <t>Aruba</t>
  </si>
  <si>
    <t>Azerbaijan</t>
  </si>
  <si>
    <t>Bangladesh</t>
  </si>
  <si>
    <t>Brunei Darussalam</t>
  </si>
  <si>
    <t>Burkina Faso</t>
  </si>
  <si>
    <t>Cambodia</t>
  </si>
  <si>
    <t>Cameroon</t>
  </si>
  <si>
    <t>Cayman Islands</t>
  </si>
  <si>
    <t>Christmas Island</t>
  </si>
  <si>
    <t>Cocos (Keeling) Islands</t>
  </si>
  <si>
    <t>Comoros</t>
  </si>
  <si>
    <t>Costa Rica</t>
  </si>
  <si>
    <t>Cuba</t>
  </si>
  <si>
    <t>Curaçao</t>
  </si>
  <si>
    <t>Ecuador</t>
  </si>
  <si>
    <t>El Salvador</t>
  </si>
  <si>
    <t>Equatorial Guinea</t>
  </si>
  <si>
    <t>Falkland Islands</t>
  </si>
  <si>
    <t>Fiji</t>
  </si>
  <si>
    <t>Georgia</t>
  </si>
  <si>
    <t>Gibraltar</t>
  </si>
  <si>
    <t>Guatemala</t>
  </si>
  <si>
    <t>Guyana</t>
  </si>
  <si>
    <t>Iran</t>
  </si>
  <si>
    <t>Isle of Man</t>
  </si>
  <si>
    <t>Kazakhstan</t>
  </si>
  <si>
    <t>Korea, Dem People's Rep (North)</t>
  </si>
  <si>
    <t>Korea, Republic of (South)</t>
  </si>
  <si>
    <t>Liberia</t>
  </si>
  <si>
    <t>Libya</t>
  </si>
  <si>
    <t>Macau</t>
  </si>
  <si>
    <t>Macedonia</t>
  </si>
  <si>
    <t>Moldova</t>
  </si>
  <si>
    <t>Monaco</t>
  </si>
  <si>
    <t>Montenegro</t>
  </si>
  <si>
    <t>Nepal</t>
  </si>
  <si>
    <t>Palestinian Territory, Occupied</t>
  </si>
  <si>
    <t>Papua New Guinea</t>
  </si>
  <si>
    <t>Paraguay</t>
  </si>
  <si>
    <t>Peru</t>
  </si>
  <si>
    <t>Republic of the Congo</t>
  </si>
  <si>
    <t>Russia</t>
  </si>
  <si>
    <t>Rwanda</t>
  </si>
  <si>
    <t>Saint Lucia</t>
  </si>
  <si>
    <t>Saint Vincent and the Grenadines</t>
  </si>
  <si>
    <t>San Marino</t>
  </si>
  <si>
    <t>Senegal</t>
  </si>
  <si>
    <t>Sierra Leone</t>
  </si>
  <si>
    <t>Solomon Islands</t>
  </si>
  <si>
    <t>Syria</t>
  </si>
  <si>
    <t>Tajikistan</t>
  </si>
  <si>
    <t>Tanzania</t>
  </si>
  <si>
    <t>Trinidad and Tobago</t>
  </si>
  <si>
    <t>Turks and Caicos Islands</t>
  </si>
  <si>
    <t>US Virgin Islands</t>
  </si>
  <si>
    <t>Uzbekistan</t>
  </si>
  <si>
    <t>Vanuatu</t>
  </si>
  <si>
    <t>Venezuela</t>
  </si>
  <si>
    <t>Vietnam</t>
  </si>
  <si>
    <t>Yemen</t>
  </si>
  <si>
    <t>Zambia</t>
  </si>
  <si>
    <t>Zimbabwe</t>
  </si>
  <si>
    <r>
      <rPr>
        <vertAlign val="superscript"/>
        <sz val="10"/>
        <color theme="1"/>
        <rFont val="Arial"/>
        <family val="2"/>
      </rPr>
      <t>2</t>
    </r>
    <r>
      <rPr>
        <sz val="10"/>
        <color theme="1"/>
        <rFont val="Arial"/>
        <family val="2"/>
      </rPr>
      <t xml:space="preserve"> Countries are only listed in the table if they have a count greater than 0 in any category for one or both years. Countries not present in this table can be assumed to have had no applications or registrations in either year. Country based on address given for the first named applicant</t>
    </r>
  </si>
  <si>
    <r>
      <t>Table 3.2: International trade mark applications and registrations (including classes)</t>
    </r>
    <r>
      <rPr>
        <b/>
        <vertAlign val="superscript"/>
        <sz val="11"/>
        <color theme="1"/>
        <rFont val="Arial"/>
        <family val="2"/>
      </rPr>
      <t>1</t>
    </r>
    <r>
      <rPr>
        <b/>
        <sz val="11"/>
        <color theme="1"/>
        <rFont val="Arial"/>
        <family val="2"/>
      </rPr>
      <t xml:space="preserve"> by national office of origin</t>
    </r>
    <r>
      <rPr>
        <b/>
        <vertAlign val="superscript"/>
        <sz val="11"/>
        <color theme="1"/>
        <rFont val="Arial"/>
        <family val="2"/>
      </rPr>
      <t>2</t>
    </r>
  </si>
  <si>
    <t>National office of origin</t>
  </si>
  <si>
    <t>Trade Marks protected, 2023</t>
  </si>
  <si>
    <t>Total classes protected, 2023</t>
  </si>
  <si>
    <t>Trade Marks protected, 2024</t>
  </si>
  <si>
    <t>Total classes protected, 2024</t>
  </si>
  <si>
    <t>Trade marks protected, % change 2023 to 2024</t>
  </si>
  <si>
    <t>Total classes protected, % change 2023 to 2024</t>
  </si>
  <si>
    <t>EU-IPO</t>
  </si>
  <si>
    <t>Benelux</t>
  </si>
  <si>
    <t>Guernsey</t>
  </si>
  <si>
    <t>Mongolia</t>
  </si>
  <si>
    <t>Sint Maarten (Dutch part)</t>
  </si>
  <si>
    <t>Laos</t>
  </si>
  <si>
    <t>African Intellectual Property Organisation</t>
  </si>
  <si>
    <t>Bhutan</t>
  </si>
  <si>
    <t>Bonaire, Sint Eustatius and Saba</t>
  </si>
  <si>
    <t>Turkmenistan</t>
  </si>
  <si>
    <r>
      <rPr>
        <vertAlign val="superscript"/>
        <sz val="10"/>
        <color theme="1"/>
        <rFont val="Arial"/>
        <family val="2"/>
      </rPr>
      <t>1</t>
    </r>
    <r>
      <rPr>
        <sz val="10"/>
        <color theme="1"/>
        <rFont val="Arial"/>
        <family val="2"/>
      </rPr>
      <t xml:space="preserve"> Total number of International Registrations filed and protected and the total number of classes filed and protected</t>
    </r>
  </si>
  <si>
    <r>
      <rPr>
        <vertAlign val="superscript"/>
        <sz val="10"/>
        <color theme="1"/>
        <rFont val="Arial"/>
        <family val="2"/>
      </rPr>
      <t>2</t>
    </r>
    <r>
      <rPr>
        <sz val="10"/>
        <color theme="1"/>
        <rFont val="Arial"/>
        <family val="2"/>
      </rPr>
      <t xml:space="preserve"> Countries are only listed in the table if they have a count greater than 0 in any category for one or both years. Countries not present in this table can be assumed to have had no applications or registrations in either year. </t>
    </r>
  </si>
  <si>
    <r>
      <t>Table 3.3: Classification of trade marks for goods and services published and registered</t>
    </r>
    <r>
      <rPr>
        <b/>
        <vertAlign val="superscript"/>
        <sz val="11"/>
        <color theme="1"/>
        <rFont val="Arial"/>
        <family val="2"/>
      </rPr>
      <t>1</t>
    </r>
  </si>
  <si>
    <r>
      <t>Classification</t>
    </r>
    <r>
      <rPr>
        <b/>
        <vertAlign val="superscript"/>
        <sz val="11"/>
        <color theme="1"/>
        <rFont val="Arial"/>
        <family val="2"/>
      </rPr>
      <t>2</t>
    </r>
  </si>
  <si>
    <t>Total Classes Applied For, National UK, 2023</t>
  </si>
  <si>
    <t>Total Classes Published, National UK, 2023</t>
  </si>
  <si>
    <t>Total Classes Registered, National UK, 2023</t>
  </si>
  <si>
    <t>Total Classes Applied For, International Registrations Designating the UK, 2023</t>
  </si>
  <si>
    <t>Total Classes Published, International Registrations Designating the UK, 2023</t>
  </si>
  <si>
    <t>Total Classes Protected, International Registrations Designating the UK, 2023</t>
  </si>
  <si>
    <t>Total Classes Applied For, National UK, 2024</t>
  </si>
  <si>
    <t>Total Classes Published, National UK, 2024</t>
  </si>
  <si>
    <t>Total Classes Registered, National UK, 2024</t>
  </si>
  <si>
    <t>Total Classes Applied For, International Registrations Designating the UK, 2024</t>
  </si>
  <si>
    <t>Total Classes Published, International Registrations Designating the UK, 2024</t>
  </si>
  <si>
    <t>Total Classes Protected, International Registrations Designating the UK, 2024</t>
  </si>
  <si>
    <t>Total Classes Applied For, National UK, 2023 to 2024, % change</t>
  </si>
  <si>
    <t>Total Classes Published,  National UK, 2023 to 2024, % change</t>
  </si>
  <si>
    <t>Total Classes Registered,  National UK, 2023 to 2024, % change</t>
  </si>
  <si>
    <t>Total Classes Applied For, International Registrations Designating the UK, 2023 to 2024, % change</t>
  </si>
  <si>
    <t>Total Classes Published, International Registrations Designating the UK, 2023 to 2024, % change</t>
  </si>
  <si>
    <t>Total Classes Protected, International Registrations Designating the UK, 2023 to 2024, % change</t>
  </si>
  <si>
    <r>
      <rPr>
        <b/>
        <sz val="11"/>
        <rFont val="Arial"/>
        <family val="2"/>
      </rPr>
      <t xml:space="preserve">Class 1 - </t>
    </r>
    <r>
      <rPr>
        <sz val="11"/>
        <rFont val="Arial"/>
        <family val="2"/>
      </rPr>
      <t>Chemical products used in industry, science etc</t>
    </r>
  </si>
  <si>
    <r>
      <rPr>
        <b/>
        <sz val="11"/>
        <rFont val="Arial"/>
        <family val="2"/>
      </rPr>
      <t xml:space="preserve">Class 2 - </t>
    </r>
    <r>
      <rPr>
        <sz val="11"/>
        <rFont val="Arial"/>
        <family val="2"/>
      </rPr>
      <t xml:space="preserve">Paints, varnishes, lacquers etc </t>
    </r>
  </si>
  <si>
    <r>
      <rPr>
        <b/>
        <sz val="11"/>
        <rFont val="Arial"/>
        <family val="2"/>
      </rPr>
      <t xml:space="preserve">Class 3 - </t>
    </r>
    <r>
      <rPr>
        <sz val="11"/>
        <rFont val="Arial"/>
        <family val="2"/>
      </rPr>
      <t xml:space="preserve">Cleaning preparations, soaps, perfumes etc </t>
    </r>
  </si>
  <si>
    <r>
      <rPr>
        <b/>
        <sz val="11"/>
        <rFont val="Arial"/>
        <family val="2"/>
      </rPr>
      <t>Class 4</t>
    </r>
    <r>
      <rPr>
        <sz val="11"/>
        <rFont val="Arial"/>
        <family val="2"/>
      </rPr>
      <t xml:space="preserve"> - Industrial oils and greases, candles. tapers, etc</t>
    </r>
  </si>
  <si>
    <r>
      <rPr>
        <b/>
        <sz val="11"/>
        <rFont val="Arial"/>
        <family val="2"/>
      </rPr>
      <t xml:space="preserve">Class 5 - </t>
    </r>
    <r>
      <rPr>
        <sz val="11"/>
        <rFont val="Arial"/>
        <family val="2"/>
      </rPr>
      <t>Pharmaceutical, veterinary and sanitary substances, infants’ and invalids’ foods etc</t>
    </r>
  </si>
  <si>
    <r>
      <rPr>
        <b/>
        <sz val="11"/>
        <rFont val="Arial"/>
        <family val="2"/>
      </rPr>
      <t xml:space="preserve">Class 6 - </t>
    </r>
    <r>
      <rPr>
        <sz val="11"/>
        <rFont val="Arial"/>
        <family val="2"/>
      </rPr>
      <t>Unwrought and partly wrought common metals etc</t>
    </r>
  </si>
  <si>
    <r>
      <rPr>
        <b/>
        <sz val="11"/>
        <rFont val="Arial"/>
        <family val="2"/>
      </rPr>
      <t xml:space="preserve">Class 7 - </t>
    </r>
    <r>
      <rPr>
        <sz val="11"/>
        <rFont val="Arial"/>
        <family val="2"/>
      </rPr>
      <t>Machines and machine tools, motors (except for vehicles) etc</t>
    </r>
  </si>
  <si>
    <r>
      <rPr>
        <b/>
        <sz val="11"/>
        <rFont val="Arial"/>
        <family val="2"/>
      </rPr>
      <t>Class 8</t>
    </r>
    <r>
      <rPr>
        <sz val="11"/>
        <rFont val="Arial"/>
        <family val="2"/>
      </rPr>
      <t xml:space="preserve"> - Hand tools and instruments; cutlery, forks and spoons; side arms</t>
    </r>
  </si>
  <si>
    <r>
      <rPr>
        <b/>
        <sz val="11"/>
        <rFont val="Arial"/>
        <family val="2"/>
      </rPr>
      <t>Class 9</t>
    </r>
    <r>
      <rPr>
        <sz val="11"/>
        <rFont val="Arial"/>
        <family val="2"/>
      </rPr>
      <t xml:space="preserve"> - Scientific, nautical and surveying and electrical apparatus and instruments (including wireless etc)</t>
    </r>
  </si>
  <si>
    <r>
      <rPr>
        <b/>
        <sz val="11"/>
        <rFont val="Arial"/>
        <family val="2"/>
      </rPr>
      <t xml:space="preserve">Class 10 - </t>
    </r>
    <r>
      <rPr>
        <sz val="11"/>
        <rFont val="Arial"/>
        <family val="2"/>
      </rPr>
      <t>Surgical, medical, dental and veterinary instruments and apparatus</t>
    </r>
  </si>
  <si>
    <r>
      <rPr>
        <b/>
        <sz val="11"/>
        <rFont val="Arial"/>
        <family val="2"/>
      </rPr>
      <t>Class 11</t>
    </r>
    <r>
      <rPr>
        <sz val="11"/>
        <rFont val="Arial"/>
        <family val="2"/>
      </rPr>
      <t xml:space="preserve"> - Installations for lighting, cooking, etc</t>
    </r>
  </si>
  <si>
    <r>
      <rPr>
        <b/>
        <sz val="11"/>
        <rFont val="Arial"/>
        <family val="2"/>
      </rPr>
      <t xml:space="preserve">Class 12 - </t>
    </r>
    <r>
      <rPr>
        <sz val="11"/>
        <rFont val="Arial"/>
        <family val="2"/>
      </rPr>
      <t>Vehicles: apparatus for locomotion by land air or water</t>
    </r>
  </si>
  <si>
    <r>
      <rPr>
        <b/>
        <sz val="11"/>
        <rFont val="Arial"/>
        <family val="2"/>
      </rPr>
      <t>Class 13</t>
    </r>
    <r>
      <rPr>
        <sz val="11"/>
        <rFont val="Arial"/>
        <family val="2"/>
      </rPr>
      <t xml:space="preserve"> - Firearms, ammunition etc</t>
    </r>
  </si>
  <si>
    <r>
      <rPr>
        <b/>
        <sz val="11"/>
        <rFont val="Arial"/>
        <family val="2"/>
      </rPr>
      <t>Class 14</t>
    </r>
    <r>
      <rPr>
        <sz val="11"/>
        <rFont val="Arial"/>
        <family val="2"/>
      </rPr>
      <t xml:space="preserve"> - Precious metals and their alloys etc</t>
    </r>
  </si>
  <si>
    <r>
      <rPr>
        <b/>
        <sz val="11"/>
        <rFont val="Arial"/>
        <family val="2"/>
      </rPr>
      <t>Class 15</t>
    </r>
    <r>
      <rPr>
        <sz val="11"/>
        <rFont val="Arial"/>
        <family val="2"/>
      </rPr>
      <t xml:space="preserve"> - Musical instruments (other than talking machines and wireless apparatus</t>
    </r>
  </si>
  <si>
    <r>
      <rPr>
        <b/>
        <sz val="11"/>
        <rFont val="Arial"/>
        <family val="2"/>
      </rPr>
      <t xml:space="preserve">Class 16 </t>
    </r>
    <r>
      <rPr>
        <sz val="11"/>
        <rFont val="Arial"/>
        <family val="2"/>
      </rPr>
      <t>-Paper and paper articles, stationery, office requisites etc</t>
    </r>
  </si>
  <si>
    <r>
      <rPr>
        <b/>
        <sz val="11"/>
        <rFont val="Arial"/>
        <family val="2"/>
      </rPr>
      <t>Class 17</t>
    </r>
    <r>
      <rPr>
        <sz val="11"/>
        <rFont val="Arial"/>
        <family val="2"/>
      </rPr>
      <t xml:space="preserve"> - Rubber, gutta-percha, gum etc</t>
    </r>
  </si>
  <si>
    <r>
      <rPr>
        <b/>
        <sz val="11"/>
        <rFont val="Arial"/>
        <family val="2"/>
      </rPr>
      <t>Class 18</t>
    </r>
    <r>
      <rPr>
        <sz val="11"/>
        <rFont val="Arial"/>
        <family val="2"/>
      </rPr>
      <t xml:space="preserve"> - Leather, skins, umbrellas, harness etc</t>
    </r>
  </si>
  <si>
    <r>
      <rPr>
        <b/>
        <sz val="11"/>
        <rFont val="Arial"/>
        <family val="2"/>
      </rPr>
      <t>Class 19</t>
    </r>
    <r>
      <rPr>
        <sz val="11"/>
        <rFont val="Arial"/>
        <family val="2"/>
      </rPr>
      <t xml:space="preserve"> - Building materials, road making materials, etc</t>
    </r>
  </si>
  <si>
    <r>
      <rPr>
        <b/>
        <sz val="11"/>
        <rFont val="Arial"/>
        <family val="2"/>
      </rPr>
      <t>Class 20</t>
    </r>
    <r>
      <rPr>
        <sz val="11"/>
        <rFont val="Arial"/>
        <family val="2"/>
      </rPr>
      <t xml:space="preserve"> - Furniture, articles of wood, cork etc</t>
    </r>
  </si>
  <si>
    <r>
      <rPr>
        <b/>
        <sz val="11"/>
        <rFont val="Arial"/>
        <family val="2"/>
      </rPr>
      <t>Class 21</t>
    </r>
    <r>
      <rPr>
        <sz val="11"/>
        <rFont val="Arial"/>
        <family val="2"/>
      </rPr>
      <t xml:space="preserve"> - Small domestic utensils and containers (not precious metal) glassware, etc</t>
    </r>
  </si>
  <si>
    <r>
      <rPr>
        <b/>
        <sz val="11"/>
        <rFont val="Arial"/>
        <family val="2"/>
      </rPr>
      <t>Class 22</t>
    </r>
    <r>
      <rPr>
        <sz val="11"/>
        <rFont val="Arial"/>
        <family val="2"/>
      </rPr>
      <t xml:space="preserve"> - Rope, string, nets, tents, raw fibrous textile materials, etc</t>
    </r>
  </si>
  <si>
    <r>
      <rPr>
        <b/>
        <sz val="11"/>
        <rFont val="Arial"/>
        <family val="2"/>
      </rPr>
      <t>Class 23</t>
    </r>
    <r>
      <rPr>
        <sz val="11"/>
        <rFont val="Arial"/>
        <family val="2"/>
      </rPr>
      <t xml:space="preserve"> - Yarns; threads</t>
    </r>
  </si>
  <si>
    <r>
      <rPr>
        <b/>
        <sz val="11"/>
        <rFont val="Arial"/>
        <family val="2"/>
      </rPr>
      <t>Class 24</t>
    </r>
    <r>
      <rPr>
        <sz val="11"/>
        <rFont val="Arial"/>
        <family val="2"/>
      </rPr>
      <t xml:space="preserve"> - Tissues (piece goods) bed and table covers etc</t>
    </r>
  </si>
  <si>
    <r>
      <rPr>
        <b/>
        <sz val="11"/>
        <rFont val="Arial"/>
        <family val="2"/>
      </rPr>
      <t>Class 25</t>
    </r>
    <r>
      <rPr>
        <sz val="11"/>
        <rFont val="Arial"/>
        <family val="2"/>
      </rPr>
      <t xml:space="preserve"> - Clothing including boots, shoes and slippers</t>
    </r>
  </si>
  <si>
    <r>
      <rPr>
        <b/>
        <sz val="11"/>
        <rFont val="Arial"/>
        <family val="2"/>
      </rPr>
      <t>Class 26</t>
    </r>
    <r>
      <rPr>
        <sz val="11"/>
        <rFont val="Arial"/>
        <family val="2"/>
      </rPr>
      <t xml:space="preserve"> - Lace and embroidery; ribbons and braids; artificial flowers etc</t>
    </r>
  </si>
  <si>
    <r>
      <rPr>
        <b/>
        <sz val="11"/>
        <rFont val="Arial"/>
        <family val="2"/>
      </rPr>
      <t>Class 27</t>
    </r>
    <r>
      <rPr>
        <sz val="11"/>
        <rFont val="Arial"/>
        <family val="2"/>
      </rPr>
      <t xml:space="preserve"> - Carpets, rugs etc</t>
    </r>
  </si>
  <si>
    <r>
      <rPr>
        <b/>
        <sz val="11"/>
        <rFont val="Arial"/>
        <family val="2"/>
      </rPr>
      <t>Class 28</t>
    </r>
    <r>
      <rPr>
        <sz val="11"/>
        <rFont val="Arial"/>
        <family val="2"/>
      </rPr>
      <t xml:space="preserve"> - Games etc</t>
    </r>
  </si>
  <si>
    <r>
      <rPr>
        <b/>
        <sz val="11"/>
        <rFont val="Arial"/>
        <family val="2"/>
      </rPr>
      <t>Class 29</t>
    </r>
    <r>
      <rPr>
        <sz val="11"/>
        <rFont val="Arial"/>
        <family val="2"/>
      </rPr>
      <t xml:space="preserve"> - Meat, fish, poultry and  game; meat extracts, etc</t>
    </r>
  </si>
  <si>
    <r>
      <rPr>
        <b/>
        <sz val="11"/>
        <rFont val="Arial"/>
        <family val="2"/>
      </rPr>
      <t xml:space="preserve">Class 30 </t>
    </r>
    <r>
      <rPr>
        <sz val="11"/>
        <rFont val="Arial"/>
        <family val="2"/>
      </rPr>
      <t>- Coffee tea, cocoa, sugar, rice etc</t>
    </r>
  </si>
  <si>
    <r>
      <rPr>
        <b/>
        <sz val="11"/>
        <rFont val="Arial"/>
        <family val="2"/>
      </rPr>
      <t>Class 31</t>
    </r>
    <r>
      <rPr>
        <sz val="11"/>
        <rFont val="Arial"/>
        <family val="2"/>
      </rPr>
      <t xml:space="preserve"> - Agricultural, horticultural and forestry products, fresh fruits etc</t>
    </r>
  </si>
  <si>
    <r>
      <rPr>
        <b/>
        <sz val="11"/>
        <rFont val="Arial"/>
        <family val="2"/>
      </rPr>
      <t>Class 32</t>
    </r>
    <r>
      <rPr>
        <sz val="11"/>
        <rFont val="Arial"/>
        <family val="2"/>
      </rPr>
      <t xml:space="preserve"> - Beer, ale, porter, mineral and aerated waters etc </t>
    </r>
  </si>
  <si>
    <r>
      <rPr>
        <b/>
        <sz val="11"/>
        <rFont val="Arial"/>
        <family val="2"/>
      </rPr>
      <t>Class 33</t>
    </r>
    <r>
      <rPr>
        <sz val="11"/>
        <rFont val="Arial"/>
        <family val="2"/>
      </rPr>
      <t xml:space="preserve"> - Wines, spirits and liqueurs</t>
    </r>
  </si>
  <si>
    <r>
      <rPr>
        <b/>
        <sz val="11"/>
        <rFont val="Arial"/>
        <family val="2"/>
      </rPr>
      <t>Class 34</t>
    </r>
    <r>
      <rPr>
        <sz val="11"/>
        <rFont val="Arial"/>
        <family val="2"/>
      </rPr>
      <t xml:space="preserve"> - Tobacco, raw or manufactured; smokers’ articles, matches</t>
    </r>
  </si>
  <si>
    <r>
      <rPr>
        <b/>
        <sz val="11"/>
        <rFont val="Arial"/>
        <family val="2"/>
      </rPr>
      <t>Class 35</t>
    </r>
    <r>
      <rPr>
        <sz val="11"/>
        <rFont val="Arial"/>
        <family val="2"/>
      </rPr>
      <t xml:space="preserve"> - Advertising; business management; business administration etc</t>
    </r>
  </si>
  <si>
    <r>
      <rPr>
        <b/>
        <sz val="11"/>
        <rFont val="Arial"/>
        <family val="2"/>
      </rPr>
      <t xml:space="preserve">Class 36 - </t>
    </r>
    <r>
      <rPr>
        <sz val="11"/>
        <rFont val="Arial"/>
        <family val="2"/>
      </rPr>
      <t>Insurance; financial affairs; monetary affairs; etc</t>
    </r>
  </si>
  <si>
    <r>
      <rPr>
        <b/>
        <sz val="11"/>
        <rFont val="Arial"/>
        <family val="2"/>
      </rPr>
      <t>Class 37</t>
    </r>
    <r>
      <rPr>
        <sz val="11"/>
        <rFont val="Arial"/>
        <family val="2"/>
      </rPr>
      <t xml:space="preserve"> - Building; construction, repair; installation services</t>
    </r>
  </si>
  <si>
    <r>
      <rPr>
        <b/>
        <sz val="11"/>
        <rFont val="Arial"/>
        <family val="2"/>
      </rPr>
      <t>Class 38</t>
    </r>
    <r>
      <rPr>
        <sz val="11"/>
        <rFont val="Arial"/>
        <family val="2"/>
      </rPr>
      <t xml:space="preserve"> - Telecommunications</t>
    </r>
  </si>
  <si>
    <r>
      <rPr>
        <b/>
        <sz val="11"/>
        <rFont val="Arial"/>
        <family val="2"/>
      </rPr>
      <t>Class 39</t>
    </r>
    <r>
      <rPr>
        <sz val="11"/>
        <rFont val="Arial"/>
        <family val="2"/>
      </rPr>
      <t xml:space="preserve"> - Transportation, packaging and storage </t>
    </r>
  </si>
  <si>
    <r>
      <rPr>
        <b/>
        <sz val="11"/>
        <rFont val="Arial"/>
        <family val="2"/>
      </rPr>
      <t>Class 40</t>
    </r>
    <r>
      <rPr>
        <sz val="11"/>
        <rFont val="Arial"/>
        <family val="2"/>
      </rPr>
      <t xml:space="preserve"> - Treatment of material</t>
    </r>
  </si>
  <si>
    <r>
      <rPr>
        <b/>
        <sz val="11"/>
        <rFont val="Arial"/>
        <family val="2"/>
      </rPr>
      <t>Class 41</t>
    </r>
    <r>
      <rPr>
        <sz val="11"/>
        <rFont val="Arial"/>
        <family val="2"/>
      </rPr>
      <t xml:space="preserve"> - Education; entertainment; sporting and cultural applications</t>
    </r>
  </si>
  <si>
    <r>
      <rPr>
        <b/>
        <sz val="11"/>
        <rFont val="Arial"/>
        <family val="2"/>
      </rPr>
      <t xml:space="preserve">Class 42 </t>
    </r>
    <r>
      <rPr>
        <sz val="11"/>
        <rFont val="Arial"/>
        <family val="2"/>
      </rPr>
      <t>- Scientific and technological services and research and design relating thereto ; industrial analysis and research services; design and development of computer hardware and software; legal services.</t>
    </r>
  </si>
  <si>
    <r>
      <rPr>
        <b/>
        <sz val="11"/>
        <rFont val="Arial"/>
        <family val="2"/>
      </rPr>
      <t>Class 43</t>
    </r>
    <r>
      <rPr>
        <sz val="11"/>
        <rFont val="Arial"/>
        <family val="2"/>
      </rPr>
      <t xml:space="preserve"> - Services for providing food or drink ; temporary accommodation </t>
    </r>
  </si>
  <si>
    <r>
      <rPr>
        <b/>
        <sz val="11"/>
        <rFont val="Arial"/>
        <family val="2"/>
      </rPr>
      <t>Class 44</t>
    </r>
    <r>
      <rPr>
        <sz val="11"/>
        <rFont val="Arial"/>
        <family val="2"/>
      </rPr>
      <t xml:space="preserve"> - Medical services; veterinary services, hygienic and beauty care for human beings or animals ; agriculture, horticulture and forestry services </t>
    </r>
  </si>
  <si>
    <r>
      <rPr>
        <b/>
        <sz val="11"/>
        <rFont val="Arial"/>
        <family val="2"/>
      </rPr>
      <t xml:space="preserve">Class 45 - </t>
    </r>
    <r>
      <rPr>
        <sz val="11"/>
        <rFont val="Arial"/>
        <family val="2"/>
      </rPr>
      <t>Personal and social services rendered by others to meet the needs of individuals ; security services for the protection of property and individuals</t>
    </r>
  </si>
  <si>
    <r>
      <rPr>
        <vertAlign val="superscript"/>
        <sz val="10"/>
        <color theme="1"/>
        <rFont val="Arial"/>
        <family val="2"/>
      </rPr>
      <t xml:space="preserve">1 </t>
    </r>
    <r>
      <rPr>
        <sz val="10"/>
        <color theme="1"/>
        <rFont val="Arial"/>
        <family val="2"/>
      </rPr>
      <t>Total number of trade marks by class applied for, published and registered by National UK and International Registrations Designating the UK. Since the implementation of the new Trade marks Act on 31 October 1994 applicants have been able to file an application (multi-class application) covering more than one class of goods and services.</t>
    </r>
  </si>
  <si>
    <r>
      <rPr>
        <vertAlign val="superscript"/>
        <sz val="10"/>
        <color theme="1"/>
        <rFont val="Arial"/>
        <family val="2"/>
      </rPr>
      <t>2</t>
    </r>
    <r>
      <rPr>
        <sz val="10"/>
        <color theme="1"/>
        <rFont val="Arial"/>
        <family val="2"/>
      </rPr>
      <t xml:space="preserve"> Trade marks are classified according to the Nice classification.  This is an international classification system of goods (classes 1 - 34) and services (classes 35 - 45).</t>
    </r>
  </si>
  <si>
    <r>
      <t>Table 3.4: Top 10 applicants (Trade mark applications</t>
    </r>
    <r>
      <rPr>
        <b/>
        <vertAlign val="superscript"/>
        <sz val="11"/>
        <color theme="1"/>
        <rFont val="Arial"/>
        <family val="2"/>
      </rPr>
      <t>1</t>
    </r>
    <r>
      <rPr>
        <b/>
        <sz val="11"/>
        <color theme="1"/>
        <rFont val="Arial"/>
        <family val="2"/>
      </rPr>
      <t>)</t>
    </r>
  </si>
  <si>
    <r>
      <t>Applicant</t>
    </r>
    <r>
      <rPr>
        <b/>
        <vertAlign val="superscript"/>
        <sz val="11"/>
        <color rgb="FF000000"/>
        <rFont val="Arial"/>
        <family val="2"/>
      </rPr>
      <t>2</t>
    </r>
    <r>
      <rPr>
        <b/>
        <sz val="11"/>
        <color rgb="FF000000"/>
        <rFont val="Arial"/>
        <family val="2"/>
      </rPr>
      <t>, 2023</t>
    </r>
  </si>
  <si>
    <t>Applications, 2023</t>
  </si>
  <si>
    <t>Total as a percentage of all trade mark applications, 2023</t>
  </si>
  <si>
    <r>
      <t>Applicant</t>
    </r>
    <r>
      <rPr>
        <b/>
        <vertAlign val="superscript"/>
        <sz val="11"/>
        <color rgb="FF000000"/>
        <rFont val="Arial"/>
        <family val="2"/>
      </rPr>
      <t>2</t>
    </r>
    <r>
      <rPr>
        <b/>
        <sz val="11"/>
        <color rgb="FF000000"/>
        <rFont val="Arial"/>
        <family val="2"/>
      </rPr>
      <t>, 2024</t>
    </r>
  </si>
  <si>
    <r>
      <t>Country</t>
    </r>
    <r>
      <rPr>
        <b/>
        <sz val="11"/>
        <color theme="0"/>
        <rFont val="Arial"/>
        <family val="2"/>
      </rPr>
      <t>2</t>
    </r>
  </si>
  <si>
    <t>Applications, 2024</t>
  </si>
  <si>
    <t>Total as a percentage of all trade mark applications, 2024</t>
  </si>
  <si>
    <t>Top 10 total</t>
  </si>
  <si>
    <t>Novartis AG</t>
  </si>
  <si>
    <t>CH</t>
  </si>
  <si>
    <t>L'OREAL</t>
  </si>
  <si>
    <t>FR</t>
  </si>
  <si>
    <t>World Wrestling Entertainment LLC</t>
  </si>
  <si>
    <t>US</t>
  </si>
  <si>
    <t>IGT, a Nevada Corporation</t>
  </si>
  <si>
    <t>Euro Games Technology Ltd.</t>
  </si>
  <si>
    <t>BG</t>
  </si>
  <si>
    <t>Honor Device Co., Ltd.</t>
  </si>
  <si>
    <t>CN</t>
  </si>
  <si>
    <t>Play'n GO Marks Ltd</t>
  </si>
  <si>
    <t>MT</t>
  </si>
  <si>
    <t>Boehringer Ingelheim International GmbH</t>
  </si>
  <si>
    <t>DE</t>
  </si>
  <si>
    <t>KR</t>
  </si>
  <si>
    <t>UPL MAURITIUS LIMITED</t>
  </si>
  <si>
    <t>MU</t>
  </si>
  <si>
    <t>Ameritz Music Limited</t>
  </si>
  <si>
    <t>GB</t>
  </si>
  <si>
    <t>MF Brand Holdings Ltd</t>
  </si>
  <si>
    <t>Amazon Technologies, Inc.</t>
  </si>
  <si>
    <t>HUAWEI TECHNOLOGIES CO., LTD.</t>
  </si>
  <si>
    <r>
      <rPr>
        <vertAlign val="superscript"/>
        <sz val="10"/>
        <color theme="1"/>
        <rFont val="Arial"/>
        <family val="2"/>
      </rPr>
      <t>1</t>
    </r>
    <r>
      <rPr>
        <sz val="10"/>
        <color theme="1"/>
        <rFont val="Arial"/>
        <family val="2"/>
      </rPr>
      <t xml:space="preserve"> These figures include domestic applications and international registrations designating the UK</t>
    </r>
  </si>
  <si>
    <r>
      <rPr>
        <vertAlign val="superscript"/>
        <sz val="10"/>
        <color theme="1"/>
        <rFont val="Arial"/>
        <family val="2"/>
      </rPr>
      <t>2</t>
    </r>
    <r>
      <rPr>
        <sz val="10"/>
        <color theme="1"/>
        <rFont val="Arial"/>
        <family val="2"/>
      </rPr>
      <t xml:space="preserve"> Applicant name data is cleaned and matched to similar entries to consolidate inconsistent names provided to the office. The cleaning process relies on probabilistic matching and therefore may not find and group all applications from a single applicant. </t>
    </r>
  </si>
  <si>
    <r>
      <t>Table 3.5: Top 50 applicants (Trade mark registrations</t>
    </r>
    <r>
      <rPr>
        <b/>
        <vertAlign val="superscript"/>
        <sz val="11"/>
        <color theme="1"/>
        <rFont val="Arial"/>
        <family val="2"/>
      </rPr>
      <t>1</t>
    </r>
    <r>
      <rPr>
        <b/>
        <sz val="11"/>
        <color theme="1"/>
        <rFont val="Arial"/>
        <family val="2"/>
      </rPr>
      <t>)</t>
    </r>
  </si>
  <si>
    <r>
      <t>Applicant</t>
    </r>
    <r>
      <rPr>
        <b/>
        <vertAlign val="superscript"/>
        <sz val="11"/>
        <color rgb="FF000000"/>
        <rFont val="Arial"/>
        <family val="2"/>
      </rPr>
      <t>2</t>
    </r>
  </si>
  <si>
    <t>Applications</t>
  </si>
  <si>
    <t>Total as a percentage of all trade mark registrations</t>
  </si>
  <si>
    <t>Eli Lilly and Company</t>
  </si>
  <si>
    <t>Light &amp; Wonder, Inc.</t>
  </si>
  <si>
    <t>Private Applicant</t>
  </si>
  <si>
    <t>Hyundai Motor Company</t>
  </si>
  <si>
    <t>Philip Morris Products S.A.</t>
  </si>
  <si>
    <t>Topgolf Callaway Brands Corp.</t>
  </si>
  <si>
    <t>Clearglow Media Ltd</t>
  </si>
  <si>
    <t>Skechers U.S.A., Inc. II</t>
  </si>
  <si>
    <t>Aristocrat Technologies Australia Pty Ltd</t>
  </si>
  <si>
    <t>AU</t>
  </si>
  <si>
    <t>Merck Sharp &amp; Dohme B.V.</t>
  </si>
  <si>
    <t>NL</t>
  </si>
  <si>
    <t>British American Tobacco (Brands) Limited</t>
  </si>
  <si>
    <t>NEOM Company</t>
  </si>
  <si>
    <t>SA</t>
  </si>
  <si>
    <t>Nintendo Co., Ltd.</t>
  </si>
  <si>
    <t>JP</t>
  </si>
  <si>
    <t>RENAULT S.A.S.</t>
  </si>
  <si>
    <t>LG ELECTRONICS INC.</t>
  </si>
  <si>
    <t>Global Media Group Services Limited</t>
  </si>
  <si>
    <t>Google LLC</t>
  </si>
  <si>
    <t>HK</t>
  </si>
  <si>
    <t>The Procter &amp; Gamble Company</t>
  </si>
  <si>
    <t>Shiseido Company, Limited</t>
  </si>
  <si>
    <t>TM ENFIELD LTD</t>
  </si>
  <si>
    <t>Fireheart Music Inc.</t>
  </si>
  <si>
    <t>Hangzhou Babycare Industrial Co.,Ltd.</t>
  </si>
  <si>
    <t>Naxmi Wholesale LTD</t>
  </si>
  <si>
    <t>Novomatic AG</t>
  </si>
  <si>
    <t>AT</t>
  </si>
  <si>
    <t>The National Association for Areas of Outstanding Natural Beauty</t>
  </si>
  <si>
    <t>Glaxo Group Limited</t>
  </si>
  <si>
    <t>Microsoft Corporation</t>
  </si>
  <si>
    <t>Bubble Beauty, Inc.</t>
  </si>
  <si>
    <t>Good Turns Ltd</t>
  </si>
  <si>
    <t>Greene King Brewing and Retailing Limited</t>
  </si>
  <si>
    <t>Gilead Sciences Ireland UC</t>
  </si>
  <si>
    <t>IE</t>
  </si>
  <si>
    <t>Shenzhen Bridgestone Business Co., Ltd.</t>
  </si>
  <si>
    <r>
      <rPr>
        <vertAlign val="superscript"/>
        <sz val="10"/>
        <color theme="1"/>
        <rFont val="Arial"/>
        <family val="2"/>
      </rPr>
      <t>2</t>
    </r>
    <r>
      <rPr>
        <sz val="10"/>
        <color theme="1"/>
        <rFont val="Arial"/>
        <family val="2"/>
      </rPr>
      <t xml:space="preserve"> Applicant name data is cleaned and matched to similar entries to consolidate inconsistent names provided to the office. The cleaning process relies on probabilistic matching and therefore may not find and group all applications from a single applicant. Only applications with company names supplied are considered. Individuals have been removed.</t>
    </r>
  </si>
  <si>
    <t>Table 3.6: UK and Non-UK trade mark applications and registrations (including classes)</t>
  </si>
  <si>
    <t>Trade marks registered, 2023</t>
  </si>
  <si>
    <t>Trade marks registered, 2024</t>
  </si>
  <si>
    <t>Table 3.7: Maintenance of the trade mark register</t>
  </si>
  <si>
    <t>Renewals and Registrations</t>
  </si>
  <si>
    <t>No. of registrations renewable</t>
  </si>
  <si>
    <t>No. of registrations renewed by application</t>
  </si>
  <si>
    <t>No. of classes renewed</t>
  </si>
  <si>
    <t xml:space="preserve">No. of lapsed registrations restored and renewed (not including above) </t>
  </si>
  <si>
    <r>
      <t>Table 4.1a: Design applications and registrations by region</t>
    </r>
    <r>
      <rPr>
        <b/>
        <vertAlign val="superscript"/>
        <sz val="11"/>
        <rFont val="Arial"/>
        <family val="2"/>
      </rPr>
      <t>1</t>
    </r>
  </si>
  <si>
    <t>Designs Registered, 2023</t>
  </si>
  <si>
    <t>Designs Registered, 2024</t>
  </si>
  <si>
    <t>Changes to applications filed, 2023 to 2024 (%)</t>
  </si>
  <si>
    <t>Changes to designs registered, 2023 to 2024 (%)</t>
  </si>
  <si>
    <t>Yorkshire &amp; The Humber</t>
  </si>
  <si>
    <r>
      <t>Unmatched Postcodes</t>
    </r>
    <r>
      <rPr>
        <vertAlign val="superscript"/>
        <sz val="11"/>
        <rFont val="Arial"/>
        <family val="2"/>
      </rPr>
      <t>2</t>
    </r>
  </si>
  <si>
    <r>
      <rPr>
        <vertAlign val="superscript"/>
        <sz val="10"/>
        <rFont val="Arial"/>
        <family val="2"/>
      </rPr>
      <t>1</t>
    </r>
    <r>
      <rPr>
        <sz val="10"/>
        <rFont val="Arial"/>
        <family val="2"/>
      </rPr>
      <t xml:space="preserve"> Region based on address given for the first named applicant</t>
    </r>
  </si>
  <si>
    <r>
      <rPr>
        <vertAlign val="superscript"/>
        <sz val="10"/>
        <rFont val="Arial"/>
        <family val="2"/>
      </rPr>
      <t>2</t>
    </r>
    <r>
      <rPr>
        <sz val="10"/>
        <rFont val="Arial"/>
        <family val="2"/>
      </rPr>
      <t xml:space="preserve"> Unmatched postcodes are a result of incomplete address details at point of capture.</t>
    </r>
  </si>
  <si>
    <r>
      <t>Table 4.1b: Design applications by country</t>
    </r>
    <r>
      <rPr>
        <b/>
        <vertAlign val="superscript"/>
        <sz val="11"/>
        <rFont val="Arial"/>
        <family val="2"/>
      </rPr>
      <t>1</t>
    </r>
  </si>
  <si>
    <t>Botswana</t>
  </si>
  <si>
    <t>Eritrea</t>
  </si>
  <si>
    <t>Kyrgyzstan</t>
  </si>
  <si>
    <t>Swaziland</t>
  </si>
  <si>
    <r>
      <rPr>
        <vertAlign val="superscript"/>
        <sz val="10"/>
        <rFont val="Arial"/>
        <family val="2"/>
      </rPr>
      <t>1</t>
    </r>
    <r>
      <rPr>
        <sz val="10"/>
        <rFont val="Arial"/>
        <family val="2"/>
      </rPr>
      <t xml:space="preserve"> Country based on address given for the first named applicant. Countries are only listed in the table if they have a count greater than 0 in any category for one or both years. Countries not present in this table can be assumed to have had no applications or registrations in either year. </t>
    </r>
  </si>
  <si>
    <t>Table 4.2: Design applications by classification of goods</t>
  </si>
  <si>
    <t>Locarno Class Number</t>
  </si>
  <si>
    <t>Class</t>
  </si>
  <si>
    <r>
      <t>Total</t>
    </r>
    <r>
      <rPr>
        <i/>
        <vertAlign val="superscript"/>
        <sz val="11"/>
        <rFont val="Arial"/>
        <family val="2"/>
      </rPr>
      <t>1</t>
    </r>
  </si>
  <si>
    <t>Foodstuffs</t>
  </si>
  <si>
    <t>Clothing haberdashery</t>
  </si>
  <si>
    <t xml:space="preserve">Travel goods/cases  </t>
  </si>
  <si>
    <t xml:space="preserve">Brushware  </t>
  </si>
  <si>
    <t xml:space="preserve">Textiles   </t>
  </si>
  <si>
    <t xml:space="preserve">Furnishing  </t>
  </si>
  <si>
    <t xml:space="preserve">Household goods  </t>
  </si>
  <si>
    <t xml:space="preserve">Tools and Hardware      </t>
  </si>
  <si>
    <t xml:space="preserve">Packages etc  </t>
  </si>
  <si>
    <t xml:space="preserve">Clocks watches etc  </t>
  </si>
  <si>
    <t xml:space="preserve">Articles of adornment  </t>
  </si>
  <si>
    <t xml:space="preserve">Transport/hoisting   </t>
  </si>
  <si>
    <t xml:space="preserve">Electricity      </t>
  </si>
  <si>
    <t xml:space="preserve">Recording/communication  </t>
  </si>
  <si>
    <t xml:space="preserve">Machines not elsewhere specified </t>
  </si>
  <si>
    <t xml:space="preserve">Photographic/optical </t>
  </si>
  <si>
    <t>Musical Instruments</t>
  </si>
  <si>
    <t xml:space="preserve">Printing and office machinery  </t>
  </si>
  <si>
    <t xml:space="preserve">Stationery/artists equipment   </t>
  </si>
  <si>
    <t>Sales/advertising/signs</t>
  </si>
  <si>
    <t>Games/toys/sports goods</t>
  </si>
  <si>
    <t>Arms/hunting/fishing</t>
  </si>
  <si>
    <t xml:space="preserve">Fluid dist/sanitary/air conditioning </t>
  </si>
  <si>
    <t xml:space="preserve">Medical/laboratory equipment  </t>
  </si>
  <si>
    <t xml:space="preserve">Building/construction </t>
  </si>
  <si>
    <t xml:space="preserve">Lighting/apparatus </t>
  </si>
  <si>
    <t xml:space="preserve">Tobacco and smokers articles  </t>
  </si>
  <si>
    <t>Pharmaceutical/cosmetic</t>
  </si>
  <si>
    <t xml:space="preserve">Fire/accident prevention </t>
  </si>
  <si>
    <t xml:space="preserve">Care and handling of animals </t>
  </si>
  <si>
    <t>Machines for food/drink preparation</t>
  </si>
  <si>
    <t>Graphic symbols and logos, surface patterns</t>
  </si>
  <si>
    <t xml:space="preserve">Miscellaneous </t>
  </si>
  <si>
    <r>
      <rPr>
        <vertAlign val="superscript"/>
        <sz val="10"/>
        <rFont val="Arial"/>
        <family val="2"/>
      </rPr>
      <t>1</t>
    </r>
    <r>
      <rPr>
        <sz val="10"/>
        <rFont val="Arial"/>
        <family val="2"/>
      </rPr>
      <t xml:space="preserve"> International applications do not contain Locarno class information, therefore totals will not match overall number of design applications</t>
    </r>
  </si>
  <si>
    <t>Table 4.3: Top 10 applicants (Designs applications)</t>
  </si>
  <si>
    <r>
      <t>Applicant</t>
    </r>
    <r>
      <rPr>
        <b/>
        <vertAlign val="superscript"/>
        <sz val="11"/>
        <rFont val="Arial"/>
        <family val="2"/>
      </rPr>
      <t>1</t>
    </r>
    <r>
      <rPr>
        <b/>
        <sz val="11"/>
        <rFont val="Arial"/>
        <family val="2"/>
      </rPr>
      <t>, 2023</t>
    </r>
  </si>
  <si>
    <t>Design Applications, 2023</t>
  </si>
  <si>
    <t>Total as a percentage of all design applications, 2023</t>
  </si>
  <si>
    <r>
      <t>Applicant</t>
    </r>
    <r>
      <rPr>
        <b/>
        <vertAlign val="superscript"/>
        <sz val="11"/>
        <rFont val="Arial"/>
        <family val="2"/>
      </rPr>
      <t>1</t>
    </r>
    <r>
      <rPr>
        <b/>
        <sz val="11"/>
        <rFont val="Arial"/>
        <family val="2"/>
      </rPr>
      <t>, 2024</t>
    </r>
  </si>
  <si>
    <t>Design Applications, 2024</t>
  </si>
  <si>
    <t>Total as a percentage of all design applications, 2024</t>
  </si>
  <si>
    <t>COCONUTGRASS LTD</t>
  </si>
  <si>
    <t>NIKE Innovate C.V.</t>
  </si>
  <si>
    <t>VISION BROS LTD</t>
  </si>
  <si>
    <t>Central 23 Limited</t>
  </si>
  <si>
    <t>Red Ocean International Ltd</t>
  </si>
  <si>
    <t>Changsha Osun Supply Chain Management Co.</t>
  </si>
  <si>
    <t>MiiM Media Ltd</t>
  </si>
  <si>
    <t>IMOBILETECH LIMITED</t>
  </si>
  <si>
    <t>PIERRE BALMAIN, S.A.S.</t>
  </si>
  <si>
    <t>KIES HOME LTD</t>
  </si>
  <si>
    <t>JELLYCAT LIMITED</t>
  </si>
  <si>
    <r>
      <rPr>
        <vertAlign val="superscript"/>
        <sz val="10"/>
        <rFont val="Arial"/>
        <family val="2"/>
      </rPr>
      <t>1</t>
    </r>
    <r>
      <rPr>
        <sz val="10"/>
        <rFont val="Arial"/>
        <family val="2"/>
      </rPr>
      <t xml:space="preserve"> Applicant name data is cleaned and matched to similar entries to consolidate inconsistent names provided to the office. The cleaning process relies on probabilistic matching and therefore may not find and group all applications from a single applicant. </t>
    </r>
  </si>
  <si>
    <t>Table 4.4: Top 50 Applicants (Design registrations)</t>
  </si>
  <si>
    <t>Designs registered</t>
  </si>
  <si>
    <t>Total as a percentage of all design registrations</t>
  </si>
  <si>
    <t>Huawei Technologies Co., Ltd.</t>
  </si>
  <si>
    <t>Games Workshop Limited</t>
  </si>
  <si>
    <t>A Creative Cog Ltd</t>
  </si>
  <si>
    <t>Frandran Sarl</t>
  </si>
  <si>
    <t>Jap Parts Europe Limited</t>
  </si>
  <si>
    <t>FERRARI S.p.A.</t>
  </si>
  <si>
    <t>Mascot Pets Ltd</t>
  </si>
  <si>
    <t>EGLO Leuchten GmbH</t>
  </si>
  <si>
    <t>BXUFANG LIMITED</t>
  </si>
  <si>
    <t>HNTR LTD</t>
  </si>
  <si>
    <t>Koninklijke Philips N.V.</t>
  </si>
  <si>
    <t>Alfred Kärcher SE &amp; Co. KG</t>
  </si>
  <si>
    <t>GESSI S.P.A.</t>
  </si>
  <si>
    <t>Shenzhen Xinboxin Supply Chain Co., Ltd.</t>
  </si>
  <si>
    <t>Art Workers Limited</t>
  </si>
  <si>
    <t>Ty Inc.</t>
  </si>
  <si>
    <t>Millprint LLP</t>
  </si>
  <si>
    <t>Swoon Editions Ltd</t>
  </si>
  <si>
    <t>Altria Client Services LLC</t>
  </si>
  <si>
    <t>Beijing Roborock Technology Co., Ltd.</t>
  </si>
  <si>
    <t>Noodoll Ltd</t>
  </si>
  <si>
    <t>Shenzhen Xinfengze Network Technology Co., Ltd.</t>
  </si>
  <si>
    <t>Searchlight Electric LTD</t>
  </si>
  <si>
    <t>COTLY LTD</t>
  </si>
  <si>
    <t>Volkswagen Aktiengesellschaft</t>
  </si>
  <si>
    <t>Tala Energy Limited</t>
  </si>
  <si>
    <t>Ziel Home Furnishing Technology Co., Ltd.</t>
  </si>
  <si>
    <t>FOSHAN HONGXI TRADING CO.,LTD</t>
  </si>
  <si>
    <t>Avartek Ltd</t>
  </si>
  <si>
    <t>Nicoventures Trading Limited</t>
  </si>
  <si>
    <t>Covantix Max Innov Limited</t>
  </si>
  <si>
    <t>BYD COMPANY LIMITED</t>
  </si>
  <si>
    <t>Airbnb, Inc.</t>
  </si>
  <si>
    <t>Touch of Vogue ltd</t>
  </si>
  <si>
    <t>ESNAF &amp; CO LTD.</t>
  </si>
  <si>
    <t>HERMES SELLIER (Société par actions simplifiée)</t>
  </si>
  <si>
    <t>MISI TECHNOLOGY CO., LIMITED</t>
  </si>
  <si>
    <t>Comharbor Limited</t>
  </si>
  <si>
    <r>
      <rPr>
        <vertAlign val="superscript"/>
        <sz val="10"/>
        <color theme="1"/>
        <rFont val="Arial"/>
        <family val="2"/>
      </rPr>
      <t>1</t>
    </r>
    <r>
      <rPr>
        <sz val="10"/>
        <color theme="1"/>
        <rFont val="Arial"/>
        <family val="2"/>
      </rPr>
      <t xml:space="preserve"> Applicant name data is cleaned and matched to similar entries to consolidate inconsistent names provided to the office. The cleaning process relies on probabilistic matching and therefore may not find and group all applications from a single applicant. </t>
    </r>
  </si>
  <si>
    <r>
      <t>Table 4.5: Designs applications with/without priority claim</t>
    </r>
    <r>
      <rPr>
        <b/>
        <vertAlign val="superscript"/>
        <sz val="11"/>
        <color theme="1"/>
        <rFont val="Arial"/>
        <family val="2"/>
      </rPr>
      <t>1</t>
    </r>
  </si>
  <si>
    <r>
      <rPr>
        <vertAlign val="superscript"/>
        <sz val="10"/>
        <color theme="1"/>
        <rFont val="Arial"/>
        <family val="2"/>
      </rPr>
      <t>1</t>
    </r>
    <r>
      <rPr>
        <sz val="10"/>
        <color theme="1"/>
        <rFont val="Arial"/>
        <family val="2"/>
      </rPr>
      <t xml:space="preserve"> Designs may claim priority from an earlier filed application (within 12 months) to obtain a priority date from the earlier application.</t>
    </r>
  </si>
  <si>
    <t>Table 4.6: Non-UK designs applications</t>
  </si>
  <si>
    <t>Non-UK</t>
  </si>
  <si>
    <r>
      <t>Table 4.7: Design renewals</t>
    </r>
    <r>
      <rPr>
        <b/>
        <vertAlign val="superscript"/>
        <sz val="11"/>
        <rFont val="Arial"/>
        <family val="2"/>
      </rPr>
      <t xml:space="preserve">1 </t>
    </r>
    <r>
      <rPr>
        <b/>
        <sz val="11"/>
        <rFont val="Arial"/>
        <family val="2"/>
      </rPr>
      <t>by extension period</t>
    </r>
  </si>
  <si>
    <t>Period</t>
  </si>
  <si>
    <t>Extended for 2nd period</t>
  </si>
  <si>
    <t>Extended for 3rd period</t>
  </si>
  <si>
    <t>Extended for 4th period</t>
  </si>
  <si>
    <t>Extended for 5th period</t>
  </si>
  <si>
    <t>Total extensions</t>
  </si>
  <si>
    <r>
      <rPr>
        <vertAlign val="superscript"/>
        <sz val="10"/>
        <rFont val="Arial"/>
        <family val="2"/>
      </rPr>
      <t>1</t>
    </r>
    <r>
      <rPr>
        <sz val="10"/>
        <rFont val="Arial"/>
        <family val="2"/>
      </rPr>
      <t xml:space="preserve"> Registered designs renewed under Section 8(2) of the Registered Designs Act 1949</t>
    </r>
  </si>
  <si>
    <r>
      <t>Table 5.1: Ex parte patent hearings outcomes by type</t>
    </r>
    <r>
      <rPr>
        <b/>
        <vertAlign val="superscript"/>
        <sz val="11"/>
        <rFont val="Arial"/>
        <family val="2"/>
      </rPr>
      <t>1</t>
    </r>
  </si>
  <si>
    <t>Hearing outcome</t>
  </si>
  <si>
    <t>Applications for Patents, 2023</t>
  </si>
  <si>
    <t>Restorations / reinstatements, 2023</t>
  </si>
  <si>
    <r>
      <t>Supplementary protection certificates</t>
    </r>
    <r>
      <rPr>
        <b/>
        <vertAlign val="superscript"/>
        <sz val="11"/>
        <rFont val="Arial"/>
        <family val="2"/>
      </rPr>
      <t>2</t>
    </r>
    <r>
      <rPr>
        <b/>
        <sz val="11"/>
        <rFont val="Arial"/>
        <family val="2"/>
      </rPr>
      <t>, 2023</t>
    </r>
  </si>
  <si>
    <t>Applications for Patents, 2024</t>
  </si>
  <si>
    <t>Restorations / reinstatements, 2024</t>
  </si>
  <si>
    <r>
      <t>Supplementary protection certificates</t>
    </r>
    <r>
      <rPr>
        <b/>
        <vertAlign val="superscript"/>
        <sz val="11"/>
        <rFont val="Arial"/>
        <family val="2"/>
      </rPr>
      <t>2</t>
    </r>
    <r>
      <rPr>
        <b/>
        <sz val="11"/>
        <rFont val="Arial"/>
        <family val="2"/>
      </rPr>
      <t>, 2024</t>
    </r>
  </si>
  <si>
    <r>
      <t>Requested Hearing</t>
    </r>
    <r>
      <rPr>
        <vertAlign val="superscript"/>
        <sz val="11"/>
        <rFont val="Arial"/>
        <family val="2"/>
      </rPr>
      <t>3</t>
    </r>
  </si>
  <si>
    <r>
      <t>Substantive decisions</t>
    </r>
    <r>
      <rPr>
        <vertAlign val="superscript"/>
        <sz val="11"/>
        <rFont val="Arial"/>
        <family val="2"/>
      </rPr>
      <t>4,5</t>
    </r>
  </si>
  <si>
    <t>Withdrawn by applicant</t>
  </si>
  <si>
    <r>
      <rPr>
        <vertAlign val="superscript"/>
        <sz val="10"/>
        <rFont val="Arial"/>
        <family val="2"/>
      </rPr>
      <t xml:space="preserve">1 </t>
    </r>
    <r>
      <rPr>
        <sz val="10"/>
        <rFont val="Arial"/>
        <family val="2"/>
      </rPr>
      <t>Ex parte hearings and reasoned decisions made without a hearing (excluding reviews of opinions)</t>
    </r>
  </si>
  <si>
    <r>
      <rPr>
        <vertAlign val="superscript"/>
        <sz val="10"/>
        <rFont val="Arial"/>
        <family val="2"/>
      </rPr>
      <t>2</t>
    </r>
    <r>
      <rPr>
        <sz val="10"/>
        <rFont val="Arial"/>
        <family val="2"/>
      </rPr>
      <t xml:space="preserve"> Supplementary protection certificates (SPCs) compensate patent holders for the loss of effective protection that results from the time taken to obtain regulatory approval. SPCs do not extend the term of patents, but give similar protection. They protect a specific pharmaceutical or plant protection product authorised.</t>
    </r>
  </si>
  <si>
    <r>
      <rPr>
        <vertAlign val="superscript"/>
        <sz val="10"/>
        <rFont val="Arial"/>
        <family val="2"/>
      </rPr>
      <t>3</t>
    </r>
    <r>
      <rPr>
        <sz val="10"/>
        <rFont val="Arial"/>
        <family val="2"/>
      </rPr>
      <t xml:space="preserve"> Where objections are raised against a patent application or granted patent, a hearing may be requested or the matter decided on the basis of papers filed (Requested Hearing). In both cases a decision is issued by the Office.</t>
    </r>
  </si>
  <si>
    <r>
      <rPr>
        <vertAlign val="superscript"/>
        <sz val="10"/>
        <rFont val="Arial"/>
        <family val="2"/>
      </rPr>
      <t>4</t>
    </r>
    <r>
      <rPr>
        <sz val="10"/>
        <rFont val="Arial"/>
        <family val="2"/>
      </rPr>
      <t xml:space="preserve"> A decision may be a substantive decision (Substantive Decisions). Procedural decisions are also issued and Case Management Conferences (CMC) may also be held by the Office (Procedural decisions/CMC).</t>
    </r>
  </si>
  <si>
    <r>
      <rPr>
        <vertAlign val="superscript"/>
        <sz val="10"/>
        <rFont val="Arial"/>
        <family val="2"/>
      </rPr>
      <t>5</t>
    </r>
    <r>
      <rPr>
        <sz val="10"/>
        <rFont val="Arial"/>
        <family val="2"/>
      </rPr>
      <t xml:space="preserve"> A decision may relate to more than one patent application or granted patent.</t>
    </r>
  </si>
  <si>
    <r>
      <t xml:space="preserve">Table 5.2: Patent hearings: "requests for an opinion" </t>
    </r>
    <r>
      <rPr>
        <b/>
        <vertAlign val="superscript"/>
        <sz val="11"/>
        <rFont val="Arial"/>
        <family val="2"/>
      </rPr>
      <t>1</t>
    </r>
    <r>
      <rPr>
        <b/>
        <sz val="11"/>
        <rFont val="Arial"/>
        <family val="2"/>
      </rPr>
      <t xml:space="preserve"> filed, issued, refused and withdrawn</t>
    </r>
  </si>
  <si>
    <t>Issued</t>
  </si>
  <si>
    <t>Refused</t>
  </si>
  <si>
    <t>Withdrawn</t>
  </si>
  <si>
    <r>
      <rPr>
        <vertAlign val="superscript"/>
        <sz val="10"/>
        <rFont val="Arial"/>
        <family val="2"/>
      </rPr>
      <t>1</t>
    </r>
    <r>
      <rPr>
        <sz val="10"/>
        <rFont val="Arial"/>
        <family val="2"/>
      </rPr>
      <t xml:space="preserve"> A request for a non-binding opinion may be filed where a dispute relates to infringement of a patent or the validity of a patent. </t>
    </r>
  </si>
  <si>
    <t xml:space="preserve">Infringing a patent means manufacturing, using, selling or importing a patented product or process without the patent owner's permission. </t>
  </si>
  <si>
    <t>An opinion relating to validity can consider only issues of novelty or inventive step.</t>
  </si>
  <si>
    <t xml:space="preserve">Table 5.3: Trade Mark Hearings: Hearings and Appeals </t>
  </si>
  <si>
    <r>
      <t xml:space="preserve">2023 </t>
    </r>
    <r>
      <rPr>
        <b/>
        <vertAlign val="superscript"/>
        <sz val="11"/>
        <rFont val="Arial"/>
        <family val="2"/>
      </rPr>
      <t>2</t>
    </r>
  </si>
  <si>
    <r>
      <t xml:space="preserve">2024 </t>
    </r>
    <r>
      <rPr>
        <b/>
        <vertAlign val="superscript"/>
        <sz val="11"/>
        <rFont val="Arial"/>
        <family val="2"/>
      </rPr>
      <t>2</t>
    </r>
  </si>
  <si>
    <r>
      <t>Hearings - Ex Parte</t>
    </r>
    <r>
      <rPr>
        <b/>
        <vertAlign val="superscript"/>
        <sz val="11"/>
        <rFont val="Arial"/>
        <family val="2"/>
      </rPr>
      <t>1</t>
    </r>
  </si>
  <si>
    <t>Number appointed</t>
  </si>
  <si>
    <t>Number taken</t>
  </si>
  <si>
    <t>Number not yet taken</t>
  </si>
  <si>
    <t>Refusals</t>
  </si>
  <si>
    <t>Written grounds issued</t>
  </si>
  <si>
    <r>
      <rPr>
        <vertAlign val="superscript"/>
        <sz val="10"/>
        <rFont val="Arial"/>
        <family val="2"/>
      </rPr>
      <t>1</t>
    </r>
    <r>
      <rPr>
        <sz val="10"/>
        <rFont val="Arial"/>
        <family val="2"/>
      </rPr>
      <t xml:space="preserve"> Ex-parte proceedings covers applications under Section 37 of the Trade Marks Act 1994. Applicants/attorneys have the right to request a hearing when objections to the registrability of a mark are raised during examination.</t>
    </r>
  </si>
  <si>
    <r>
      <rPr>
        <vertAlign val="superscript"/>
        <sz val="10"/>
        <rFont val="Arial"/>
        <family val="2"/>
      </rPr>
      <t xml:space="preserve">2 </t>
    </r>
    <r>
      <rPr>
        <sz val="10"/>
        <rFont val="Arial"/>
        <family val="2"/>
      </rPr>
      <t>Decisions of the Office can be appealed to an independent party specialising in Intellectual Property issues (Appeals to the Appointed Person) or to the Court (Appeals made directly to Court).</t>
    </r>
  </si>
  <si>
    <r>
      <t>Table 5.4: Trade Mark Hearings: Oppositions to Trade Mark Registration</t>
    </r>
    <r>
      <rPr>
        <b/>
        <vertAlign val="superscript"/>
        <sz val="11"/>
        <color theme="1"/>
        <rFont val="Arial"/>
        <family val="2"/>
      </rPr>
      <t>1</t>
    </r>
  </si>
  <si>
    <t>Oppositions before the Registrar:</t>
  </si>
  <si>
    <t>Pending at beginning of year</t>
  </si>
  <si>
    <t>Filed during the year</t>
  </si>
  <si>
    <r>
      <t>Fast Track Oppositions</t>
    </r>
    <r>
      <rPr>
        <vertAlign val="superscript"/>
        <sz val="11"/>
        <color theme="1"/>
        <rFont val="Arial"/>
        <family val="2"/>
      </rPr>
      <t>2</t>
    </r>
  </si>
  <si>
    <t>Total Oppositions Filed</t>
  </si>
  <si>
    <t>Withdrawn:</t>
  </si>
  <si>
    <t>Oppositions</t>
  </si>
  <si>
    <t>Oppositions unsuccessful</t>
  </si>
  <si>
    <t>Oppositions successful / partially successful</t>
  </si>
  <si>
    <t>Pending at end of year</t>
  </si>
  <si>
    <t>Main hearings</t>
  </si>
  <si>
    <r>
      <t>Appeals to Appointed Person (Opposition/Post Registration cases)</t>
    </r>
    <r>
      <rPr>
        <b/>
        <vertAlign val="superscript"/>
        <sz val="11"/>
        <color theme="1"/>
        <rFont val="Arial"/>
        <family val="2"/>
      </rPr>
      <t>3</t>
    </r>
  </si>
  <si>
    <t>Lodged during year</t>
  </si>
  <si>
    <t>Unsuccessful</t>
  </si>
  <si>
    <t>Successful / Partially successful</t>
  </si>
  <si>
    <t>Transferred to High Court</t>
  </si>
  <si>
    <t>Remitted back to Registry</t>
  </si>
  <si>
    <r>
      <t>Appeals made direct to the Court  (Opposition cases/Post Registration cases)</t>
    </r>
    <r>
      <rPr>
        <b/>
        <vertAlign val="superscript"/>
        <sz val="11"/>
        <color theme="1"/>
        <rFont val="Arial"/>
        <family val="2"/>
      </rPr>
      <t>3</t>
    </r>
  </si>
  <si>
    <t>Lodged during the year</t>
  </si>
  <si>
    <t>Referred to ECJ</t>
  </si>
  <si>
    <r>
      <rPr>
        <vertAlign val="superscript"/>
        <sz val="10"/>
        <color theme="1"/>
        <rFont val="Arial"/>
        <family val="2"/>
      </rPr>
      <t>1</t>
    </r>
    <r>
      <rPr>
        <sz val="10"/>
        <color theme="1"/>
        <rFont val="Arial"/>
        <family val="2"/>
      </rPr>
      <t xml:space="preserve"> Oppositions filed against Trade Marks. Once an application for registration has been accepted by the registry it is published in the Trade Marks Journal and open to opposition. Oppositions may be filed in respect of all or some of the goods and/or services for which registration of the trade mark is sought.  .</t>
    </r>
  </si>
  <si>
    <t>The opposition period is two months (extendable to three months). At the conclusion of the proceedings an IPO Hearing Officer will make a decision either from the papers on file, or following a hearing (Oppositions before the Registrar)</t>
  </si>
  <si>
    <r>
      <rPr>
        <vertAlign val="superscript"/>
        <sz val="10"/>
        <color theme="1"/>
        <rFont val="Arial"/>
        <family val="2"/>
      </rPr>
      <t xml:space="preserve">2 </t>
    </r>
    <r>
      <rPr>
        <sz val="10"/>
        <color theme="1"/>
        <rFont val="Arial"/>
        <family val="2"/>
      </rPr>
      <t>Fast Track Oppositions service began on 1st October 2013</t>
    </r>
  </si>
  <si>
    <r>
      <rPr>
        <vertAlign val="superscript"/>
        <sz val="10"/>
        <color theme="1"/>
        <rFont val="Arial"/>
        <family val="2"/>
      </rPr>
      <t>3</t>
    </r>
    <r>
      <rPr>
        <sz val="10"/>
        <color theme="1"/>
        <rFont val="Arial"/>
        <family val="2"/>
      </rPr>
      <t xml:space="preserve"> IPO decisions can be appealed to an independent party specialising in Intellectual Property issues (Appeals to the Appointed Person, Oppositions/Post Registration Cases) or to the Court (Appeals made directly to Court, Oppositions cases).</t>
    </r>
  </si>
  <si>
    <r>
      <t>Table 5.5: Trade Mark Hearings</t>
    </r>
    <r>
      <rPr>
        <b/>
        <vertAlign val="superscript"/>
        <sz val="11"/>
        <color theme="1"/>
        <rFont val="Arial"/>
        <family val="2"/>
      </rPr>
      <t>1</t>
    </r>
    <r>
      <rPr>
        <b/>
        <sz val="11"/>
        <color theme="1"/>
        <rFont val="Arial"/>
        <family val="2"/>
      </rPr>
      <t>: Revocation</t>
    </r>
    <r>
      <rPr>
        <b/>
        <vertAlign val="superscript"/>
        <sz val="11"/>
        <color theme="1"/>
        <rFont val="Arial"/>
        <family val="2"/>
      </rPr>
      <t>2</t>
    </r>
    <r>
      <rPr>
        <b/>
        <sz val="11"/>
        <color theme="1"/>
        <rFont val="Arial"/>
        <family val="2"/>
      </rPr>
      <t>, Invalidity</t>
    </r>
    <r>
      <rPr>
        <b/>
        <vertAlign val="superscript"/>
        <sz val="11"/>
        <color theme="1"/>
        <rFont val="Arial"/>
        <family val="2"/>
      </rPr>
      <t>3</t>
    </r>
    <r>
      <rPr>
        <b/>
        <sz val="11"/>
        <color theme="1"/>
        <rFont val="Arial"/>
        <family val="2"/>
      </rPr>
      <t>, and Rectification</t>
    </r>
    <r>
      <rPr>
        <b/>
        <vertAlign val="superscript"/>
        <sz val="11"/>
        <color theme="1"/>
        <rFont val="Arial"/>
        <family val="2"/>
      </rPr>
      <t>4</t>
    </r>
  </si>
  <si>
    <t>Applications to Registrar</t>
  </si>
  <si>
    <r>
      <t>Filed in year (revocation / invalidity)</t>
    </r>
    <r>
      <rPr>
        <vertAlign val="superscript"/>
        <sz val="11"/>
        <color theme="1"/>
        <rFont val="Arial"/>
        <family val="2"/>
      </rPr>
      <t>5</t>
    </r>
  </si>
  <si>
    <t>Filed in year (rectification)</t>
  </si>
  <si>
    <t>Main Hearings</t>
  </si>
  <si>
    <t>Applications direct to Court</t>
  </si>
  <si>
    <t>Lodged in year</t>
  </si>
  <si>
    <t>Successful</t>
  </si>
  <si>
    <r>
      <rPr>
        <vertAlign val="superscript"/>
        <sz val="10"/>
        <color theme="1"/>
        <rFont val="Arial"/>
        <family val="2"/>
      </rPr>
      <t>1</t>
    </r>
    <r>
      <rPr>
        <sz val="10"/>
        <color theme="1"/>
        <rFont val="Arial"/>
        <family val="2"/>
      </rPr>
      <t xml:space="preserve"> Applications for revocation, invalidation and rectification under Section 46,47, 60 and 64 - these procedures are combined in the table. Applications can be made to the IPO Registrar (Applications to Registrar), </t>
    </r>
  </si>
  <si>
    <t>to the court as applications against the IPO Registrar (Appeals direct to Court: Post Registration cases) or direct applications can be made to Court (Applications direct to Court).</t>
  </si>
  <si>
    <r>
      <rPr>
        <vertAlign val="superscript"/>
        <sz val="10"/>
        <color theme="1"/>
        <rFont val="Arial"/>
        <family val="2"/>
      </rPr>
      <t xml:space="preserve">2 </t>
    </r>
    <r>
      <rPr>
        <sz val="10"/>
        <color theme="1"/>
        <rFont val="Arial"/>
        <family val="2"/>
      </rPr>
      <t>Revocation is the legal procedure which allows anyone to seek the removal of a registered trade mark from the UK register. It is possible to apply in respect of all or only some of the goods and/or services for which the trade mark is registered.</t>
    </r>
  </si>
  <si>
    <r>
      <rPr>
        <vertAlign val="superscript"/>
        <sz val="10"/>
        <color theme="1"/>
        <rFont val="Arial"/>
        <family val="2"/>
      </rPr>
      <t>3</t>
    </r>
    <r>
      <rPr>
        <sz val="10"/>
        <color theme="1"/>
        <rFont val="Arial"/>
        <family val="2"/>
      </rPr>
      <t xml:space="preserve"> Invalidation is the legal procedure to cancel a registered trade mark and takes the same form as an opposition to a trade mark application.       </t>
    </r>
  </si>
  <si>
    <r>
      <rPr>
        <vertAlign val="superscript"/>
        <sz val="10"/>
        <color theme="1"/>
        <rFont val="Arial"/>
        <family val="2"/>
      </rPr>
      <t>4</t>
    </r>
    <r>
      <rPr>
        <sz val="10"/>
        <color theme="1"/>
        <rFont val="Arial"/>
        <family val="2"/>
      </rPr>
      <t xml:space="preserve"> Rectification is the procedure which allows anyone to apply to correct (rectify) an error or an omission that has been made in the details of a trade mark recorded in the UK register.</t>
    </r>
  </si>
  <si>
    <r>
      <rPr>
        <vertAlign val="superscript"/>
        <sz val="10"/>
        <color theme="1"/>
        <rFont val="Arial"/>
        <family val="2"/>
      </rPr>
      <t>5</t>
    </r>
    <r>
      <rPr>
        <sz val="10"/>
        <color theme="1"/>
        <rFont val="Arial"/>
        <family val="2"/>
      </rPr>
      <t xml:space="preserve"> Of which 546 are revocations and 623 are invalidations</t>
    </r>
  </si>
  <si>
    <r>
      <t>Table 5.6: Design Hearings: Cancellations</t>
    </r>
    <r>
      <rPr>
        <b/>
        <vertAlign val="superscript"/>
        <sz val="11"/>
        <rFont val="Arial"/>
        <family val="2"/>
      </rPr>
      <t>1</t>
    </r>
    <r>
      <rPr>
        <b/>
        <sz val="11"/>
        <rFont val="Arial"/>
        <family val="2"/>
      </rPr>
      <t xml:space="preserve"> and Invalidations</t>
    </r>
    <r>
      <rPr>
        <b/>
        <vertAlign val="superscript"/>
        <sz val="11"/>
        <rFont val="Arial"/>
        <family val="2"/>
      </rPr>
      <t>2</t>
    </r>
  </si>
  <si>
    <t>Cancellation by Registered Proprietor, 2023</t>
  </si>
  <si>
    <t>Invalidations by Third Party, 2023</t>
  </si>
  <si>
    <t>Cancellation by Registered Proprietor, 2024</t>
  </si>
  <si>
    <t>Invalidations by Third Party, 2024</t>
  </si>
  <si>
    <r>
      <t>Decided</t>
    </r>
    <r>
      <rPr>
        <vertAlign val="superscript"/>
        <sz val="11"/>
        <rFont val="Arial"/>
        <family val="2"/>
      </rPr>
      <t>3,4</t>
    </r>
  </si>
  <si>
    <r>
      <t>Allowed</t>
    </r>
    <r>
      <rPr>
        <vertAlign val="superscript"/>
        <sz val="11"/>
        <rFont val="Arial"/>
        <family val="2"/>
      </rPr>
      <t>4</t>
    </r>
  </si>
  <si>
    <r>
      <t>Refused</t>
    </r>
    <r>
      <rPr>
        <vertAlign val="superscript"/>
        <sz val="11"/>
        <rFont val="Arial"/>
        <family val="2"/>
      </rPr>
      <t>4</t>
    </r>
  </si>
  <si>
    <r>
      <t>Appeals Heard</t>
    </r>
    <r>
      <rPr>
        <vertAlign val="superscript"/>
        <sz val="11"/>
        <rFont val="Arial"/>
        <family val="2"/>
      </rPr>
      <t>5</t>
    </r>
  </si>
  <si>
    <r>
      <rPr>
        <vertAlign val="superscript"/>
        <sz val="10"/>
        <rFont val="Arial"/>
        <family val="2"/>
      </rPr>
      <t>1</t>
    </r>
    <r>
      <rPr>
        <sz val="10"/>
        <rFont val="Arial"/>
        <family val="2"/>
      </rPr>
      <t xml:space="preserve"> Number of cancellations under Sections 11 &amp; 11(2) of the Registered Designs Act 1949 (as amended). Cancellation is the legal procedure to remove a registered design from the UK register by the proprietor of the Design (Cancellation by Registered Proprietor).  </t>
    </r>
  </si>
  <si>
    <r>
      <rPr>
        <vertAlign val="superscript"/>
        <sz val="10"/>
        <rFont val="Arial"/>
        <family val="2"/>
      </rPr>
      <t>2</t>
    </r>
    <r>
      <rPr>
        <sz val="10"/>
        <rFont val="Arial"/>
        <family val="2"/>
      </rPr>
      <t xml:space="preserve"> Number of invalidation proceedings under Section 11ZB of the Registered Designs Act 1949 (as amended). Invalidation is the legal procedure to remove a registered design from the UK register by the third party (Invalidations by Third Party).</t>
    </r>
  </si>
  <si>
    <r>
      <rPr>
        <vertAlign val="superscript"/>
        <sz val="10"/>
        <rFont val="Arial"/>
        <family val="2"/>
      </rPr>
      <t>3</t>
    </r>
    <r>
      <rPr>
        <sz val="10"/>
        <rFont val="Arial"/>
        <family val="2"/>
      </rPr>
      <t xml:space="preserve"> At the conclusion of the proceedings IPO Hearing Officer will make a decision either from the papers on file or following a hearing. </t>
    </r>
  </si>
  <si>
    <r>
      <rPr>
        <vertAlign val="superscript"/>
        <sz val="10"/>
        <rFont val="Arial"/>
        <family val="2"/>
      </rPr>
      <t>4</t>
    </r>
    <r>
      <rPr>
        <sz val="10"/>
        <rFont val="Arial"/>
        <family val="2"/>
      </rPr>
      <t xml:space="preserve"> Some decisions involve multiple (joined) invalidity applications and so the total allowed and refused will be more than the total number of decisions issued</t>
    </r>
  </si>
  <si>
    <r>
      <rPr>
        <vertAlign val="superscript"/>
        <sz val="10"/>
        <rFont val="Arial"/>
        <family val="2"/>
      </rPr>
      <t>5</t>
    </r>
    <r>
      <rPr>
        <sz val="10"/>
        <rFont val="Arial"/>
        <family val="2"/>
      </rPr>
      <t xml:space="preserve"> The IPO Hearing Officer’s decision can be appealed to the Court or appointed person (Appeals Heard)</t>
    </r>
  </si>
  <si>
    <t>Annex 1: Introduction to patents</t>
  </si>
  <si>
    <t>Contents</t>
  </si>
  <si>
    <t xml:space="preserve">A patent protects inventions. It gives the right to take legal action against anyone who makes, uses, sells or imports it without the patent holder’s permission.
To be granted a patent, the invention must be all of the following: something that can be made or used, new, and inventive - not just a simple modification to something that already exists.
Patent can’t be granted for certain types of invention, including:
•	literary, dramatic, musical or artistic works
•	a way of doing business, playing a game or thinking
•	a method of medical treatment or diagnosis
•	a discovery, scientific theory or mathematical method
•	the way information is presented
•	some computer programs or mobile apps
•	‘essentially biological’ processes like crossing-breeding plants, and plant or animal varieties
Application
An application for a patent includes a full description of the invention (including any drawings), a set of claims defining the invention, a short abstract summarising the technical features of the invention.
Search
The IPO carries out a search to check whether the invention is new and inventive.  The results of the search and any defects in the application are reported.  Search reports can take up to 6 months.
Publication
Applications are published 18 months from filing or priority date, provided they are complete and pass the search.
Substantive examination
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
</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</si>
  <si>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</si>
  <si>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</si>
  <si>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</si>
  <si>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</si>
  <si>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Annex 2: Introduction to trade marks</t>
  </si>
  <si>
    <t>A trade mark is a sign which can distinguish your goods and services from those of other traders. A sign includes, for example, words, logos, colours or a combination of these. You can use your trade mark as a marketing tool so that customers can recognise your products or services. As such, it can be a very valuable asset for your business.
A registered trade mark can help you if you want to take action against anyone who uses your mark or a similar mark on the same or similar goods and services to those that are set out in the registration.
Before attempting to protect your trade mark, you should remember we will object to words, logos, colours or other signs which are unlikely to be seen as a trade mark by the public. For example, marks which describe your goods or services or any characteristics of them (e.g. marks which show the quality, quantity, purpose, value or geographical origin of your goods or services); terms that have become customary in your line of trade (e.g. technical terms that are in common use); terms that are not distinctive (e.g. promotional advertising slogans); or a combination of these.
To be registrable, your trade mark must be distinctive for your goods and services (that you are applying to register the mark for).
We will also not accept marks which are offensive (e.g. taboo swear words), against the law (e.g. promoting illegal drug use), or deceptive (e.g. there should be nothing in your mark which would mislead the public). In addition, we will object to marks that contain specially protected emblems (e.g. the Red Cross or Olympic symbols).
NOTE: The UK joined the Madrid Protocol in April 1996. Since then, a holder of a trade marks registration in another country (which is a member of the Protocol) can apply through the World Intellectual Property Organisation (WIPO) to “designate” the UK for protection of that trade mark. The mark is examined in the UK for registrability in much the same way as an application via the national/domestic route in the IPO.</t>
  </si>
  <si>
    <t>Annex 3: Introduction to designs</t>
  </si>
  <si>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</si>
  <si>
    <r>
      <t>Design registrations</t>
    </r>
    <r>
      <rPr>
        <vertAlign val="superscript"/>
        <sz val="11"/>
        <rFont val="Arial"/>
        <family val="2"/>
      </rPr>
      <t>3</t>
    </r>
  </si>
  <si>
    <r>
      <rPr>
        <vertAlign val="superscript"/>
        <sz val="10"/>
        <rFont val="Arial"/>
        <family val="2"/>
      </rPr>
      <t>3</t>
    </r>
    <r>
      <rPr>
        <sz val="10"/>
        <rFont val="Arial"/>
        <family val="2"/>
      </rPr>
      <t xml:space="preserve"> Designs registrations include the international Hague applications and registrations. This is a route for applying for designs through World Intellectual Property Organization (WIPO), which the UK joined in 2018. This allows for a single international application filed with WIPO rather than a whole series of applications which would otherwise have to be filed with different national offices.</t>
    </r>
  </si>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</sst>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_ ;\-#,##0\ "/>
    <numFmt numFmtId="167" formatCode="0.0%"/>
  </numFmts>
  <fonts count="47"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0"/>
      <color theme="1"/>
      <name val="Arial"/>
      <family val="2"/>
    </font>
    <font>
      <u/>
      <sz val="10"/>
      <color theme="10"/>
      <name val="Arial"/>
      <family val="2"/>
    </font>
    <font>
      <sz val="11"/>
      <color theme="1"/>
      <name val="Calibri"/>
      <family val="2"/>
      <scheme val="minor"/>
    </font>
    <font>
      <b/>
      <sz val="10"/>
      <color theme="1"/>
      <name val="Arial"/>
      <family val="2"/>
    </font>
    <font>
      <sz val="10"/>
      <name val="Arial"/>
      <family val="2"/>
    </font>
    <font>
      <b/>
      <sz val="11"/>
      <color rgb="FF000000"/>
      <name val="Arial"/>
      <family val="2"/>
    </font>
    <font>
      <vertAlign val="superscript"/>
      <sz val="11"/>
      <color theme="1"/>
      <name val="Arial"/>
      <family val="2"/>
    </font>
    <font>
      <vertAlign val="superscript"/>
      <sz val="10"/>
      <color theme="1"/>
      <name val="Arial"/>
      <family val="2"/>
    </font>
    <font>
      <b/>
      <sz val="11"/>
      <name val="Arial"/>
      <family val="2"/>
    </font>
    <font>
      <sz val="11"/>
      <name val="Arial"/>
      <family val="2"/>
    </font>
    <font>
      <u/>
      <sz val="11"/>
      <color theme="10"/>
      <name val="Arial"/>
      <family val="2"/>
    </font>
    <font>
      <b/>
      <vertAlign val="superscript"/>
      <sz val="11"/>
      <color theme="1"/>
      <name val="Arial"/>
      <family val="2"/>
    </font>
    <font>
      <b/>
      <sz val="10"/>
      <name val="Arial"/>
      <family val="2"/>
    </font>
    <font>
      <b/>
      <vertAlign val="superscript"/>
      <sz val="10"/>
      <color theme="1"/>
      <name val="Arial"/>
      <family val="2"/>
    </font>
    <font>
      <b/>
      <vertAlign val="superscript"/>
      <sz val="11"/>
      <color rgb="FF000000"/>
      <name val="Arial"/>
      <family val="2"/>
    </font>
    <font>
      <sz val="11"/>
      <color rgb="FF000000"/>
      <name val="Arial"/>
      <family val="2"/>
    </font>
    <font>
      <b/>
      <vertAlign val="superscript"/>
      <sz val="11"/>
      <name val="Arial"/>
      <family val="2"/>
    </font>
    <font>
      <sz val="12"/>
      <name val="Arial"/>
      <family val="2"/>
    </font>
    <font>
      <u/>
      <sz val="12"/>
      <name val="Arial"/>
      <family val="2"/>
    </font>
    <font>
      <i/>
      <sz val="11"/>
      <name val="Arial"/>
      <family val="2"/>
    </font>
    <font>
      <vertAlign val="superscript"/>
      <sz val="11"/>
      <name val="Arial"/>
      <family val="2"/>
    </font>
    <font>
      <vertAlign val="superscript"/>
      <sz val="10"/>
      <name val="Arial"/>
      <family val="2"/>
    </font>
    <font>
      <u/>
      <sz val="10"/>
      <name val="Arial"/>
      <family val="2"/>
    </font>
    <font>
      <sz val="8"/>
      <name val="Arial"/>
      <family val="2"/>
    </font>
    <font>
      <b/>
      <sz val="12"/>
      <name val="Arial"/>
      <family val="2"/>
    </font>
    <font>
      <u/>
      <sz val="12"/>
      <color theme="1"/>
      <name val="Arial"/>
      <family val="2"/>
    </font>
    <font>
      <u/>
      <sz val="10"/>
      <color theme="1"/>
      <name val="Arial"/>
      <family val="2"/>
    </font>
    <font>
      <u/>
      <sz val="11"/>
      <name val="Arial"/>
      <family val="2"/>
    </font>
    <font>
      <i/>
      <sz val="12"/>
      <color theme="1"/>
      <name val="Arial"/>
      <family val="2"/>
    </font>
    <font>
      <i/>
      <sz val="12"/>
      <color rgb="FFFF0000"/>
      <name val="Arial"/>
      <family val="2"/>
    </font>
    <font>
      <i/>
      <sz val="11"/>
      <color rgb="FF000000"/>
      <name val="Arial"/>
      <family val="2"/>
    </font>
    <font>
      <i/>
      <sz val="12"/>
      <name val="Arial"/>
      <family val="2"/>
    </font>
    <font>
      <i/>
      <sz val="10"/>
      <name val="Arial"/>
      <family val="2"/>
    </font>
    <font>
      <i/>
      <vertAlign val="superscript"/>
      <sz val="11"/>
      <name val="Arial"/>
      <family val="2"/>
    </font>
    <font>
      <vertAlign val="superscript"/>
      <sz val="10"/>
      <color rgb="FF000000"/>
      <name val="Arial"/>
      <family val="2"/>
    </font>
    <font>
      <sz val="10"/>
      <color rgb="FF000000"/>
      <name val="Arial"/>
      <family val="2"/>
    </font>
    <font>
      <b/>
      <sz val="10"/>
      <color rgb="FF000000"/>
      <name val="Arial"/>
      <family val="2"/>
    </font>
    <font>
      <b/>
      <sz val="11"/>
      <color theme="0"/>
      <name val="Arial"/>
      <family val="2"/>
    </font>
    <font>
      <b/>
      <sz val="11"/>
      <color rgb="FF000000"/>
      <name val="Arial"/>
    </font>
    <font>
      <b/>
      <vertAlign val="superscript"/>
      <sz val="11"/>
      <color rgb="FF000000"/>
      <name val="Arial"/>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7">
    <border>
      <left/>
      <right/>
      <top/>
      <bottom/>
      <diagonal/>
    </border>
    <border>
      <left style="medium">
        <color indexed="64"/>
      </left>
      <right/>
      <top/>
      <bottom/>
      <diagonal/>
    </border>
    <border>
      <left style="thick">
        <color theme="0"/>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ck">
        <color theme="0"/>
      </left>
      <right/>
      <top/>
      <bottom style="thin">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9" fillId="0" borderId="0"/>
    <xf numFmtId="0" fontId="11" fillId="0" borderId="0"/>
    <xf numFmtId="0" fontId="1" fillId="0" borderId="0"/>
    <xf numFmtId="9" fontId="11" fillId="0" borderId="0" applyFont="0" applyFill="0" applyBorder="0" applyAlignment="0" applyProtection="0"/>
    <xf numFmtId="0" fontId="11" fillId="0" borderId="0"/>
    <xf numFmtId="0" fontId="11" fillId="0" borderId="0"/>
    <xf numFmtId="43" fontId="1" fillId="0" borderId="0" applyFont="0" applyFill="0" applyBorder="0" applyAlignment="0" applyProtection="0"/>
  </cellStyleXfs>
  <cellXfs count="350">
    <xf numFmtId="0" fontId="0" fillId="0" borderId="0" xfId="0"/>
    <xf numFmtId="0" fontId="2" fillId="2" borderId="1" xfId="0" applyFont="1" applyFill="1" applyBorder="1" applyAlignment="1">
      <alignment vertical="top"/>
    </xf>
    <xf numFmtId="0" fontId="2" fillId="2" borderId="0" xfId="0" applyFont="1" applyFill="1" applyAlignment="1">
      <alignment vertical="top"/>
    </xf>
    <xf numFmtId="0" fontId="5" fillId="2" borderId="0" xfId="0" applyFont="1" applyFill="1"/>
    <xf numFmtId="0" fontId="8" fillId="2" borderId="0" xfId="3" applyFont="1" applyFill="1" applyBorder="1" applyAlignment="1">
      <alignment vertical="top"/>
    </xf>
    <xf numFmtId="0" fontId="0" fillId="2" borderId="0" xfId="0" applyFill="1"/>
    <xf numFmtId="0" fontId="6" fillId="2" borderId="0" xfId="0" applyFont="1" applyFill="1"/>
    <xf numFmtId="0" fontId="4" fillId="2" borderId="0" xfId="0" applyFont="1" applyFill="1"/>
    <xf numFmtId="0" fontId="3" fillId="2" borderId="0" xfId="3" applyFill="1" applyAlignment="1">
      <alignment horizontal="right"/>
    </xf>
    <xf numFmtId="0" fontId="5" fillId="2" borderId="0" xfId="0" applyFont="1" applyFill="1" applyAlignment="1">
      <alignment horizontal="left" vertical="top"/>
    </xf>
    <xf numFmtId="0" fontId="7" fillId="2" borderId="0" xfId="0" applyFont="1" applyFill="1"/>
    <xf numFmtId="0" fontId="6" fillId="2" borderId="0" xfId="0" applyFont="1" applyFill="1" applyAlignment="1">
      <alignment horizontal="left" vertical="top"/>
    </xf>
    <xf numFmtId="0" fontId="10" fillId="2" borderId="0" xfId="0" applyFont="1" applyFill="1"/>
    <xf numFmtId="0" fontId="4" fillId="2" borderId="0" xfId="0" applyFont="1" applyFill="1" applyAlignment="1">
      <alignment horizontal="right"/>
    </xf>
    <xf numFmtId="0" fontId="0" fillId="2" borderId="0" xfId="0" applyFill="1" applyAlignment="1">
      <alignment wrapText="1"/>
    </xf>
    <xf numFmtId="164" fontId="5" fillId="2" borderId="0" xfId="1" applyNumberFormat="1" applyFont="1" applyFill="1" applyBorder="1" applyAlignment="1">
      <alignment horizontal="right" vertical="top" wrapText="1"/>
    </xf>
    <xf numFmtId="0" fontId="15" fillId="2" borderId="0" xfId="3"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16" fillId="2" borderId="0" xfId="4" applyFont="1" applyFill="1"/>
    <xf numFmtId="0" fontId="17" fillId="2" borderId="0" xfId="3" applyFont="1" applyFill="1" applyBorder="1"/>
    <xf numFmtId="166" fontId="5" fillId="2" borderId="0" xfId="1" applyNumberFormat="1" applyFont="1" applyFill="1" applyBorder="1" applyAlignment="1">
      <alignment horizontal="right" vertical="top" wrapText="1"/>
    </xf>
    <xf numFmtId="0" fontId="4" fillId="2" borderId="0" xfId="0" applyFont="1" applyFill="1" applyAlignment="1">
      <alignment horizontal="left"/>
    </xf>
    <xf numFmtId="166" fontId="5" fillId="2" borderId="0" xfId="1" applyNumberFormat="1" applyFont="1" applyFill="1" applyBorder="1" applyAlignment="1">
      <alignment horizontal="left" vertical="top" wrapText="1"/>
    </xf>
    <xf numFmtId="0" fontId="2" fillId="2" borderId="0" xfId="0" applyFont="1" applyFill="1" applyAlignment="1">
      <alignment horizontal="center" vertical="center" wrapText="1"/>
    </xf>
    <xf numFmtId="3" fontId="5" fillId="2" borderId="0" xfId="1" applyNumberFormat="1" applyFont="1" applyFill="1" applyBorder="1" applyAlignment="1">
      <alignment horizontal="right" vertical="top" wrapText="1"/>
    </xf>
    <xf numFmtId="0" fontId="5" fillId="2" borderId="0" xfId="0" applyFont="1" applyFill="1" applyAlignment="1">
      <alignment horizontal="right" vertical="top"/>
    </xf>
    <xf numFmtId="0" fontId="6" fillId="2" borderId="0" xfId="0" applyFont="1" applyFill="1" applyAlignment="1">
      <alignment horizontal="center" vertical="center" wrapText="1"/>
    </xf>
    <xf numFmtId="0" fontId="16" fillId="2" borderId="0" xfId="0" applyFont="1" applyFill="1" applyAlignment="1">
      <alignment horizontal="left" vertical="center"/>
    </xf>
    <xf numFmtId="0" fontId="8" fillId="2" borderId="0" xfId="3" applyFont="1" applyFill="1"/>
    <xf numFmtId="0" fontId="16" fillId="2" borderId="0" xfId="0" applyFont="1" applyFill="1" applyAlignment="1">
      <alignment horizontal="left" vertical="top" wrapText="1"/>
    </xf>
    <xf numFmtId="0" fontId="4" fillId="2" borderId="0" xfId="0" applyFont="1" applyFill="1" applyAlignment="1">
      <alignment wrapText="1"/>
    </xf>
    <xf numFmtId="0" fontId="6" fillId="2" borderId="0" xfId="0" applyFont="1" applyFill="1" applyAlignment="1">
      <alignment horizontal="left" vertical="top" wrapText="1"/>
    </xf>
    <xf numFmtId="0" fontId="0" fillId="2" borderId="0" xfId="0" applyFill="1" applyAlignment="1">
      <alignment vertical="top"/>
    </xf>
    <xf numFmtId="0" fontId="5" fillId="2" borderId="0" xfId="0" applyFont="1" applyFill="1" applyAlignment="1">
      <alignment horizontal="center" vertical="center"/>
    </xf>
    <xf numFmtId="0" fontId="5" fillId="2" borderId="0" xfId="0" applyFont="1" applyFill="1" applyAlignment="1">
      <alignment horizontal="left" vertical="center"/>
    </xf>
    <xf numFmtId="0" fontId="6" fillId="2" borderId="0" xfId="0" applyFont="1" applyFill="1" applyAlignment="1">
      <alignment wrapText="1"/>
    </xf>
    <xf numFmtId="3" fontId="5" fillId="2" borderId="0" xfId="0" applyNumberFormat="1" applyFont="1" applyFill="1" applyAlignment="1">
      <alignment horizontal="right"/>
    </xf>
    <xf numFmtId="0" fontId="4" fillId="2" borderId="0" xfId="0" applyFont="1" applyFill="1" applyAlignment="1">
      <alignment horizontal="left" wrapText="1"/>
    </xf>
    <xf numFmtId="0" fontId="10" fillId="2" borderId="0" xfId="0" applyFont="1" applyFill="1" applyAlignment="1">
      <alignment wrapText="1"/>
    </xf>
    <xf numFmtId="0" fontId="7" fillId="2" borderId="0" xfId="0" applyFont="1" applyFill="1" applyAlignment="1">
      <alignment vertical="top" wrapText="1"/>
    </xf>
    <xf numFmtId="0" fontId="7" fillId="2" borderId="0" xfId="0" applyFont="1" applyFill="1" applyAlignment="1">
      <alignment vertical="top"/>
    </xf>
    <xf numFmtId="0" fontId="17" fillId="2" borderId="0" xfId="3" applyFont="1" applyFill="1"/>
    <xf numFmtId="0" fontId="17" fillId="0" borderId="0" xfId="3" applyFont="1" applyFill="1"/>
    <xf numFmtId="0" fontId="6" fillId="2" borderId="0" xfId="0" applyFont="1" applyFill="1" applyAlignment="1">
      <alignment vertical="top"/>
    </xf>
    <xf numFmtId="9" fontId="0" fillId="2" borderId="0" xfId="2" applyFont="1" applyFill="1"/>
    <xf numFmtId="0" fontId="7" fillId="2" borderId="0" xfId="0" applyFont="1" applyFill="1" applyAlignment="1">
      <alignment wrapText="1"/>
    </xf>
    <xf numFmtId="166" fontId="16" fillId="2" borderId="0" xfId="1" applyNumberFormat="1" applyFont="1" applyFill="1" applyAlignment="1">
      <alignment horizontal="right" vertical="top" wrapText="1"/>
    </xf>
    <xf numFmtId="166" fontId="5" fillId="2" borderId="0" xfId="1" applyNumberFormat="1" applyFont="1" applyFill="1" applyAlignment="1">
      <alignment horizontal="right" vertical="top" wrapText="1"/>
    </xf>
    <xf numFmtId="0" fontId="16" fillId="2" borderId="0" xfId="0" applyFont="1" applyFill="1" applyAlignment="1">
      <alignment horizontal="left" vertical="top"/>
    </xf>
    <xf numFmtId="0" fontId="5" fillId="2" borderId="0" xfId="0" applyFont="1" applyFill="1" applyAlignment="1">
      <alignment horizontal="center" vertical="center" wrapText="1"/>
    </xf>
    <xf numFmtId="0" fontId="22" fillId="3" borderId="0" xfId="0" applyFont="1" applyFill="1" applyAlignment="1">
      <alignment wrapText="1"/>
    </xf>
    <xf numFmtId="3" fontId="22" fillId="3" borderId="0" xfId="0" applyNumberFormat="1" applyFont="1" applyFill="1" applyAlignment="1">
      <alignment wrapText="1"/>
    </xf>
    <xf numFmtId="0" fontId="5" fillId="2" borderId="0" xfId="0" applyFont="1" applyFill="1" applyAlignment="1">
      <alignment horizontal="left" vertical="top" wrapText="1"/>
    </xf>
    <xf numFmtId="0" fontId="5" fillId="2" borderId="0" xfId="0" applyFont="1" applyFill="1" applyAlignment="1">
      <alignment vertical="top" wrapText="1"/>
    </xf>
    <xf numFmtId="0" fontId="5" fillId="2" borderId="0" xfId="0" applyFont="1" applyFill="1" applyAlignment="1">
      <alignment vertical="top"/>
    </xf>
    <xf numFmtId="0" fontId="5" fillId="2" borderId="0" xfId="0" applyFont="1" applyFill="1" applyAlignment="1">
      <alignment wrapText="1"/>
    </xf>
    <xf numFmtId="0" fontId="5" fillId="2" borderId="0" xfId="4" applyFont="1" applyFill="1"/>
    <xf numFmtId="0" fontId="17" fillId="2" borderId="0" xfId="3" applyFont="1" applyFill="1" applyBorder="1" applyAlignment="1" applyProtection="1">
      <alignment vertical="top"/>
    </xf>
    <xf numFmtId="0" fontId="16" fillId="2" borderId="0" xfId="0" applyFont="1" applyFill="1" applyAlignment="1">
      <alignment vertical="top" wrapText="1"/>
    </xf>
    <xf numFmtId="0" fontId="16" fillId="2" borderId="0" xfId="0" applyFont="1" applyFill="1" applyAlignment="1">
      <alignment wrapText="1"/>
    </xf>
    <xf numFmtId="0" fontId="6" fillId="2" borderId="0" xfId="0" applyFont="1" applyFill="1" applyAlignment="1">
      <alignment vertical="center"/>
    </xf>
    <xf numFmtId="0" fontId="5" fillId="2" borderId="3" xfId="0" applyFont="1" applyFill="1" applyBorder="1"/>
    <xf numFmtId="0" fontId="4" fillId="2" borderId="3" xfId="0" applyFont="1" applyFill="1" applyBorder="1" applyAlignment="1">
      <alignment horizontal="right"/>
    </xf>
    <xf numFmtId="0" fontId="3" fillId="2" borderId="0" xfId="3" applyFill="1" applyAlignment="1">
      <alignment horizontal="right" vertical="top"/>
    </xf>
    <xf numFmtId="0" fontId="6" fillId="2" borderId="0" xfId="0" applyFont="1" applyFill="1" applyAlignment="1">
      <alignment horizontal="left"/>
    </xf>
    <xf numFmtId="0" fontId="0" fillId="2" borderId="3" xfId="0" applyFill="1" applyBorder="1" applyAlignment="1">
      <alignment wrapText="1"/>
    </xf>
    <xf numFmtId="0" fontId="15" fillId="2" borderId="0" xfId="0" applyFont="1" applyFill="1"/>
    <xf numFmtId="0" fontId="24" fillId="2" borderId="0" xfId="0" applyFont="1" applyFill="1" applyAlignment="1">
      <alignment wrapText="1"/>
    </xf>
    <xf numFmtId="0" fontId="24" fillId="2" borderId="0" xfId="0" applyFont="1" applyFill="1"/>
    <xf numFmtId="0" fontId="25" fillId="2" borderId="0" xfId="3" applyFont="1" applyFill="1" applyAlignment="1">
      <alignment horizontal="right"/>
    </xf>
    <xf numFmtId="0" fontId="26" fillId="2" borderId="0" xfId="0" applyFont="1" applyFill="1"/>
    <xf numFmtId="0" fontId="24" fillId="2" borderId="0" xfId="0" applyFont="1" applyFill="1" applyAlignment="1">
      <alignment vertical="center"/>
    </xf>
    <xf numFmtId="164" fontId="16" fillId="2" borderId="0" xfId="1" applyNumberFormat="1" applyFont="1" applyFill="1" applyBorder="1" applyAlignment="1">
      <alignment horizontal="right" vertical="top" wrapText="1"/>
    </xf>
    <xf numFmtId="0" fontId="16" fillId="2" borderId="0" xfId="0" applyFont="1" applyFill="1"/>
    <xf numFmtId="0" fontId="26" fillId="2" borderId="0" xfId="0" applyFont="1" applyFill="1" applyAlignment="1">
      <alignment horizontal="right" wrapText="1"/>
    </xf>
    <xf numFmtId="0" fontId="26" fillId="2" borderId="0" xfId="0" applyFont="1" applyFill="1" applyAlignment="1">
      <alignment horizontal="right"/>
    </xf>
    <xf numFmtId="0" fontId="19" fillId="2" borderId="0" xfId="0" applyFont="1" applyFill="1"/>
    <xf numFmtId="0" fontId="11" fillId="2" borderId="0" xfId="0" applyFont="1" applyFill="1"/>
    <xf numFmtId="0" fontId="16" fillId="2" borderId="3" xfId="0" applyFont="1" applyFill="1" applyBorder="1" applyAlignment="1">
      <alignment horizontal="left"/>
    </xf>
    <xf numFmtId="166" fontId="16" fillId="2" borderId="3" xfId="1" applyNumberFormat="1" applyFont="1" applyFill="1" applyBorder="1" applyAlignment="1">
      <alignment horizontal="right" wrapText="1"/>
    </xf>
    <xf numFmtId="166" fontId="16" fillId="2" borderId="0" xfId="1" applyNumberFormat="1" applyFont="1" applyFill="1" applyBorder="1" applyAlignment="1">
      <alignment horizontal="right" vertical="top" wrapText="1"/>
    </xf>
    <xf numFmtId="0" fontId="16" fillId="2" borderId="0" xfId="0" applyFont="1" applyFill="1" applyAlignment="1">
      <alignment horizontal="left"/>
    </xf>
    <xf numFmtId="166" fontId="16" fillId="2" borderId="0" xfId="1" applyNumberFormat="1" applyFont="1" applyFill="1" applyBorder="1" applyAlignment="1">
      <alignment horizontal="right" wrapText="1"/>
    </xf>
    <xf numFmtId="0" fontId="19" fillId="2" borderId="3" xfId="0" applyFont="1" applyFill="1" applyBorder="1"/>
    <xf numFmtId="0" fontId="24" fillId="2" borderId="3" xfId="0" applyFont="1" applyFill="1" applyBorder="1"/>
    <xf numFmtId="0" fontId="26" fillId="2" borderId="3" xfId="0" applyFont="1" applyFill="1" applyBorder="1" applyAlignment="1">
      <alignment horizontal="right"/>
    </xf>
    <xf numFmtId="0" fontId="29" fillId="2" borderId="0" xfId="3" applyFont="1" applyFill="1" applyBorder="1" applyAlignment="1">
      <alignment vertical="top"/>
    </xf>
    <xf numFmtId="0" fontId="25" fillId="2" borderId="0" xfId="3" applyFont="1" applyFill="1" applyAlignment="1">
      <alignment horizontal="right" vertical="top"/>
    </xf>
    <xf numFmtId="0" fontId="4" fillId="2" borderId="0" xfId="0" applyFont="1" applyFill="1" applyAlignment="1">
      <alignment vertical="top"/>
    </xf>
    <xf numFmtId="0" fontId="5" fillId="2" borderId="0" xfId="0" applyFont="1" applyFill="1" applyAlignment="1">
      <alignment horizontal="left"/>
    </xf>
    <xf numFmtId="49" fontId="16" fillId="2" borderId="3" xfId="0" applyNumberFormat="1" applyFont="1" applyFill="1" applyBorder="1"/>
    <xf numFmtId="0" fontId="5" fillId="2" borderId="3" xfId="0" applyFont="1" applyFill="1" applyBorder="1" applyAlignment="1">
      <alignment horizontal="left"/>
    </xf>
    <xf numFmtId="164" fontId="5" fillId="2" borderId="3" xfId="1" applyNumberFormat="1" applyFont="1" applyFill="1" applyBorder="1" applyAlignment="1">
      <alignment horizontal="right" wrapText="1"/>
    </xf>
    <xf numFmtId="0" fontId="6" fillId="2" borderId="5" xfId="0" applyFont="1" applyFill="1" applyBorder="1" applyAlignment="1">
      <alignment horizontal="left"/>
    </xf>
    <xf numFmtId="0" fontId="0" fillId="2" borderId="0" xfId="0" applyFill="1" applyAlignment="1">
      <alignment vertical="center"/>
    </xf>
    <xf numFmtId="0" fontId="6" fillId="2" borderId="0" xfId="0" applyFont="1" applyFill="1" applyAlignment="1">
      <alignment horizontal="right" wrapText="1"/>
    </xf>
    <xf numFmtId="0" fontId="12" fillId="2" borderId="0" xfId="0" applyFont="1" applyFill="1" applyAlignment="1">
      <alignment horizontal="right"/>
    </xf>
    <xf numFmtId="164" fontId="5" fillId="2" borderId="0" xfId="1" applyNumberFormat="1" applyFont="1" applyFill="1" applyBorder="1" applyAlignment="1">
      <alignment horizontal="right" vertical="center" wrapText="1"/>
    </xf>
    <xf numFmtId="0" fontId="6" fillId="2" borderId="5" xfId="0" applyFont="1" applyFill="1" applyBorder="1" applyAlignment="1">
      <alignment horizontal="left" vertical="top"/>
    </xf>
    <xf numFmtId="0" fontId="12" fillId="2" borderId="5" xfId="0" applyFont="1" applyFill="1" applyBorder="1" applyAlignment="1">
      <alignment horizontal="right"/>
    </xf>
    <xf numFmtId="0" fontId="6" fillId="2" borderId="5" xfId="0" applyFont="1" applyFill="1" applyBorder="1" applyAlignment="1">
      <alignment horizontal="left" wrapText="1"/>
    </xf>
    <xf numFmtId="0" fontId="26" fillId="2" borderId="0" xfId="0" applyFont="1" applyFill="1" applyAlignment="1">
      <alignment horizontal="left" vertical="top"/>
    </xf>
    <xf numFmtId="0" fontId="26" fillId="2" borderId="0" xfId="0" applyFont="1" applyFill="1" applyAlignment="1">
      <alignment vertical="top"/>
    </xf>
    <xf numFmtId="0" fontId="24" fillId="2" borderId="0" xfId="0" applyFont="1" applyFill="1" applyAlignment="1">
      <alignment vertical="top"/>
    </xf>
    <xf numFmtId="0" fontId="16" fillId="2" borderId="0" xfId="0" applyFont="1" applyFill="1" applyAlignment="1">
      <alignment horizontal="left" vertical="center" wrapText="1"/>
    </xf>
    <xf numFmtId="0" fontId="31" fillId="2" borderId="0" xfId="0" applyFont="1" applyFill="1"/>
    <xf numFmtId="0" fontId="26" fillId="2" borderId="0" xfId="0" applyFont="1" applyFill="1" applyAlignment="1">
      <alignment horizontal="left"/>
    </xf>
    <xf numFmtId="167" fontId="24" fillId="2" borderId="0" xfId="2" applyNumberFormat="1" applyFont="1" applyFill="1"/>
    <xf numFmtId="0" fontId="15" fillId="2" borderId="5" xfId="0" applyFont="1" applyFill="1" applyBorder="1" applyAlignment="1">
      <alignment horizontal="left" wrapText="1"/>
    </xf>
    <xf numFmtId="0" fontId="15" fillId="2" borderId="0" xfId="0" applyFont="1" applyFill="1" applyAlignment="1">
      <alignment horizontal="left" vertical="top"/>
    </xf>
    <xf numFmtId="0" fontId="19" fillId="2" borderId="0" xfId="0" applyFont="1" applyFill="1" applyAlignment="1">
      <alignment wrapText="1"/>
    </xf>
    <xf numFmtId="0" fontId="11" fillId="2" borderId="0" xfId="0" applyFont="1" applyFill="1" applyAlignment="1">
      <alignment vertical="top"/>
    </xf>
    <xf numFmtId="0" fontId="11" fillId="2" borderId="0" xfId="0" applyFont="1" applyFill="1" applyAlignment="1">
      <alignment wrapText="1"/>
    </xf>
    <xf numFmtId="0" fontId="16" fillId="2" borderId="3" xfId="0" applyFont="1" applyFill="1" applyBorder="1" applyAlignment="1">
      <alignment horizontal="left" wrapText="1"/>
    </xf>
    <xf numFmtId="0" fontId="16" fillId="2" borderId="3" xfId="0" applyFont="1" applyFill="1" applyBorder="1"/>
    <xf numFmtId="0" fontId="6" fillId="2" borderId="0" xfId="0" applyFont="1" applyFill="1" applyAlignment="1">
      <alignment horizontal="center" wrapText="1"/>
    </xf>
    <xf numFmtId="0" fontId="31" fillId="2" borderId="0" xfId="0" applyFont="1" applyFill="1" applyAlignment="1">
      <alignment horizontal="center" vertical="center" wrapText="1"/>
    </xf>
    <xf numFmtId="0" fontId="16" fillId="2" borderId="3" xfId="0" applyFont="1" applyFill="1" applyBorder="1" applyAlignment="1">
      <alignment horizontal="right"/>
    </xf>
    <xf numFmtId="0" fontId="16" fillId="2" borderId="0" xfId="0" applyFont="1" applyFill="1" applyAlignment="1">
      <alignment horizontal="right" vertical="top"/>
    </xf>
    <xf numFmtId="0" fontId="2" fillId="2" borderId="0" xfId="0" applyFont="1" applyFill="1" applyAlignment="1">
      <alignment horizontal="center" wrapText="1"/>
    </xf>
    <xf numFmtId="0" fontId="5" fillId="2" borderId="3" xfId="0" applyFont="1" applyFill="1" applyBorder="1" applyAlignment="1">
      <alignment vertical="top"/>
    </xf>
    <xf numFmtId="0" fontId="4" fillId="2" borderId="3" xfId="0" applyFont="1" applyFill="1" applyBorder="1" applyAlignment="1">
      <alignment horizontal="right" vertical="top"/>
    </xf>
    <xf numFmtId="0" fontId="4" fillId="2" borderId="0" xfId="0" applyFont="1" applyFill="1" applyAlignment="1">
      <alignment horizontal="right" vertical="top"/>
    </xf>
    <xf numFmtId="164" fontId="5" fillId="2" borderId="0" xfId="1" applyNumberFormat="1" applyFont="1" applyFill="1" applyAlignment="1">
      <alignment horizontal="right" wrapText="1"/>
    </xf>
    <xf numFmtId="0" fontId="5" fillId="2" borderId="3" xfId="0" applyFont="1" applyFill="1" applyBorder="1" applyAlignment="1">
      <alignment horizontal="left" wrapText="1"/>
    </xf>
    <xf numFmtId="0" fontId="5" fillId="2" borderId="0" xfId="0" applyFont="1" applyFill="1" applyAlignment="1">
      <alignment horizontal="center" wrapText="1"/>
    </xf>
    <xf numFmtId="0" fontId="7" fillId="2" borderId="0" xfId="0" applyFont="1" applyFill="1" applyAlignment="1">
      <alignment horizontal="left" vertical="top" wrapText="1"/>
    </xf>
    <xf numFmtId="0" fontId="5" fillId="2" borderId="5" xfId="0" applyFont="1" applyFill="1" applyBorder="1" applyAlignment="1">
      <alignment horizontal="right" vertical="top"/>
    </xf>
    <xf numFmtId="0" fontId="11" fillId="2" borderId="0" xfId="0" applyFont="1" applyFill="1" applyAlignment="1">
      <alignment vertical="top" wrapText="1"/>
    </xf>
    <xf numFmtId="0" fontId="6" fillId="2" borderId="5" xfId="0" applyFont="1" applyFill="1" applyBorder="1" applyAlignment="1">
      <alignment horizontal="right" wrapText="1"/>
    </xf>
    <xf numFmtId="0" fontId="0" fillId="2" borderId="0" xfId="0" applyFill="1" applyAlignment="1">
      <alignment vertical="top" wrapText="1"/>
    </xf>
    <xf numFmtId="0" fontId="32" fillId="2" borderId="0" xfId="0" applyFont="1" applyFill="1" applyAlignment="1">
      <alignment wrapText="1"/>
    </xf>
    <xf numFmtId="0" fontId="32" fillId="2" borderId="0" xfId="0" applyFont="1" applyFill="1"/>
    <xf numFmtId="0" fontId="33" fillId="2" borderId="0" xfId="0" applyFont="1" applyFill="1" applyAlignment="1">
      <alignment vertical="top" wrapText="1"/>
    </xf>
    <xf numFmtId="0" fontId="11" fillId="2" borderId="0" xfId="0" applyFont="1" applyFill="1" applyAlignment="1">
      <alignment horizontal="left" wrapText="1"/>
    </xf>
    <xf numFmtId="0" fontId="11" fillId="2" borderId="0" xfId="0" applyFont="1" applyFill="1" applyAlignment="1">
      <alignment horizontal="left" vertical="top" wrapText="1"/>
    </xf>
    <xf numFmtId="166" fontId="0" fillId="2" borderId="0" xfId="0" applyNumberFormat="1" applyFill="1" applyAlignment="1">
      <alignment wrapText="1"/>
    </xf>
    <xf numFmtId="0" fontId="24" fillId="2" borderId="5" xfId="0" applyFont="1" applyFill="1" applyBorder="1"/>
    <xf numFmtId="0" fontId="15" fillId="2" borderId="5" xfId="0" applyFont="1" applyFill="1" applyBorder="1" applyAlignment="1">
      <alignment horizontal="left"/>
    </xf>
    <xf numFmtId="166" fontId="16" fillId="2" borderId="0" xfId="1" applyNumberFormat="1" applyFont="1" applyFill="1" applyBorder="1" applyAlignment="1">
      <alignment horizontal="left" vertical="top" wrapText="1"/>
    </xf>
    <xf numFmtId="166" fontId="16" fillId="2" borderId="5" xfId="1" applyNumberFormat="1" applyFont="1" applyFill="1" applyBorder="1" applyAlignment="1">
      <alignment horizontal="left" vertical="top" wrapText="1"/>
    </xf>
    <xf numFmtId="166" fontId="16" fillId="2" borderId="5" xfId="1" applyNumberFormat="1" applyFont="1" applyFill="1" applyBorder="1" applyAlignment="1">
      <alignment horizontal="right" vertical="top" wrapText="1"/>
    </xf>
    <xf numFmtId="0" fontId="15" fillId="2" borderId="5" xfId="0" applyFont="1" applyFill="1" applyBorder="1" applyAlignment="1">
      <alignment horizontal="right" wrapText="1"/>
    </xf>
    <xf numFmtId="166" fontId="16" fillId="2" borderId="0" xfId="1" applyNumberFormat="1" applyFont="1" applyFill="1" applyBorder="1" applyAlignment="1">
      <alignment vertical="top" wrapText="1"/>
    </xf>
    <xf numFmtId="0" fontId="16" fillId="2" borderId="5" xfId="0" applyFont="1" applyFill="1" applyBorder="1" applyAlignment="1">
      <alignment horizontal="left" vertical="top"/>
    </xf>
    <xf numFmtId="0" fontId="24" fillId="2" borderId="5" xfId="0" applyFont="1" applyFill="1" applyBorder="1" applyAlignment="1">
      <alignment wrapText="1"/>
    </xf>
    <xf numFmtId="0" fontId="16" fillId="2" borderId="0" xfId="0" applyFont="1" applyFill="1" applyAlignment="1">
      <alignment horizontal="right"/>
    </xf>
    <xf numFmtId="0" fontId="24" fillId="2" borderId="0" xfId="0" applyFont="1" applyFill="1" applyAlignment="1">
      <alignment horizontal="right"/>
    </xf>
    <xf numFmtId="0" fontId="12" fillId="2" borderId="5" xfId="0" applyFont="1" applyFill="1" applyBorder="1" applyAlignment="1">
      <alignment horizontal="left" wrapText="1"/>
    </xf>
    <xf numFmtId="0" fontId="6" fillId="2" borderId="5" xfId="0" applyFont="1" applyFill="1" applyBorder="1"/>
    <xf numFmtId="0" fontId="34" fillId="2" borderId="0" xfId="3" applyFont="1" applyFill="1"/>
    <xf numFmtId="0" fontId="34" fillId="0" borderId="0" xfId="3" applyFont="1" applyFill="1"/>
    <xf numFmtId="0" fontId="34" fillId="2" borderId="0" xfId="3" applyFont="1" applyFill="1" applyAlignment="1">
      <alignment vertical="top"/>
    </xf>
    <xf numFmtId="166" fontId="16" fillId="2" borderId="0" xfId="1" applyNumberFormat="1" applyFont="1" applyFill="1" applyAlignment="1">
      <alignment horizontal="right" wrapText="1"/>
    </xf>
    <xf numFmtId="3" fontId="5" fillId="2" borderId="0" xfId="1" applyNumberFormat="1" applyFont="1" applyFill="1" applyBorder="1" applyAlignment="1">
      <alignment horizontal="right" vertical="center" wrapText="1"/>
    </xf>
    <xf numFmtId="3" fontId="5" fillId="2" borderId="0" xfId="1" applyNumberFormat="1" applyFont="1" applyFill="1" applyAlignment="1">
      <alignment horizontal="right" vertical="top" wrapText="1"/>
    </xf>
    <xf numFmtId="167" fontId="5" fillId="2" borderId="0" xfId="2" applyNumberFormat="1" applyFont="1" applyFill="1" applyAlignment="1">
      <alignment horizontal="right" vertical="center" wrapText="1"/>
    </xf>
    <xf numFmtId="167" fontId="5" fillId="2" borderId="0" xfId="2" applyNumberFormat="1" applyFont="1" applyFill="1" applyAlignment="1">
      <alignment horizontal="right" vertical="top" wrapText="1"/>
    </xf>
    <xf numFmtId="166" fontId="0" fillId="2" borderId="0" xfId="1" applyNumberFormat="1" applyFont="1" applyFill="1" applyAlignment="1">
      <alignment horizontal="left" vertical="top" wrapText="1"/>
    </xf>
    <xf numFmtId="166" fontId="0" fillId="2" borderId="0" xfId="1" applyNumberFormat="1" applyFont="1" applyFill="1" applyAlignment="1">
      <alignment horizontal="right" vertical="top" wrapText="1"/>
    </xf>
    <xf numFmtId="0" fontId="0" fillId="2" borderId="0" xfId="0" applyFill="1" applyAlignment="1">
      <alignment horizontal="right" vertical="top"/>
    </xf>
    <xf numFmtId="0" fontId="5" fillId="2" borderId="5" xfId="0" applyFont="1" applyFill="1" applyBorder="1" applyAlignment="1">
      <alignment horizontal="left" vertical="top" wrapText="1"/>
    </xf>
    <xf numFmtId="0" fontId="5" fillId="2" borderId="0" xfId="0" applyFont="1" applyFill="1" applyAlignment="1">
      <alignment horizontal="left" wrapText="1"/>
    </xf>
    <xf numFmtId="0" fontId="0" fillId="2" borderId="3" xfId="0" applyFill="1" applyBorder="1"/>
    <xf numFmtId="3" fontId="5" fillId="2" borderId="0" xfId="0" applyNumberFormat="1" applyFont="1" applyFill="1"/>
    <xf numFmtId="0" fontId="22" fillId="3" borderId="3" xfId="0" applyFont="1" applyFill="1" applyBorder="1"/>
    <xf numFmtId="0" fontId="22" fillId="3" borderId="0" xfId="0" applyFont="1" applyFill="1"/>
    <xf numFmtId="9" fontId="5" fillId="2" borderId="0" xfId="2" applyFont="1" applyFill="1" applyAlignment="1">
      <alignment horizontal="right" vertical="center" wrapText="1"/>
    </xf>
    <xf numFmtId="167" fontId="16" fillId="2" borderId="0" xfId="2" applyNumberFormat="1" applyFont="1" applyFill="1" applyBorder="1" applyAlignment="1">
      <alignment horizontal="right" vertical="top" wrapText="1"/>
    </xf>
    <xf numFmtId="166" fontId="16" fillId="2" borderId="0" xfId="1" applyNumberFormat="1" applyFont="1" applyFill="1" applyBorder="1" applyAlignment="1">
      <alignment wrapText="1"/>
    </xf>
    <xf numFmtId="0" fontId="0" fillId="2" borderId="0" xfId="0" applyFill="1" applyAlignment="1">
      <alignment horizontal="left"/>
    </xf>
    <xf numFmtId="0" fontId="3" fillId="2" borderId="0" xfId="3" applyFill="1" applyAlignment="1">
      <alignment horizontal="left" vertical="top"/>
    </xf>
    <xf numFmtId="0" fontId="7" fillId="2" borderId="0" xfId="0" applyFont="1" applyFill="1" applyAlignment="1">
      <alignment horizontal="left" vertical="top"/>
    </xf>
    <xf numFmtId="0" fontId="16" fillId="2" borderId="5" xfId="0" applyFont="1" applyFill="1" applyBorder="1" applyAlignment="1">
      <alignment horizontal="left" vertical="top" wrapText="1"/>
    </xf>
    <xf numFmtId="0" fontId="6" fillId="2" borderId="0" xfId="0" applyFont="1" applyFill="1" applyAlignment="1">
      <alignment horizontal="left" wrapText="1"/>
    </xf>
    <xf numFmtId="164" fontId="5" fillId="2" borderId="3" xfId="1" applyNumberFormat="1" applyFont="1" applyFill="1" applyBorder="1" applyAlignment="1">
      <alignment horizontal="right" vertical="center" wrapText="1"/>
    </xf>
    <xf numFmtId="0" fontId="12" fillId="2" borderId="5" xfId="0" applyFont="1" applyFill="1" applyBorder="1" applyAlignment="1">
      <alignment horizontal="left"/>
    </xf>
    <xf numFmtId="0" fontId="0" fillId="2" borderId="0" xfId="0" applyFill="1" applyAlignment="1">
      <alignment horizontal="left" vertical="top"/>
    </xf>
    <xf numFmtId="0" fontId="25" fillId="2" borderId="0" xfId="3" applyFont="1" applyFill="1" applyBorder="1" applyAlignment="1">
      <alignment horizontal="right" vertical="top"/>
    </xf>
    <xf numFmtId="0" fontId="3" fillId="2" borderId="0" xfId="3" applyFill="1" applyBorder="1" applyAlignment="1">
      <alignment horizontal="right" vertical="top"/>
    </xf>
    <xf numFmtId="167" fontId="24" fillId="2" borderId="0" xfId="2" applyNumberFormat="1" applyFont="1" applyFill="1" applyAlignment="1">
      <alignment vertical="top"/>
    </xf>
    <xf numFmtId="167" fontId="5" fillId="2" borderId="0" xfId="2" applyNumberFormat="1" applyFont="1" applyFill="1" applyBorder="1" applyAlignment="1">
      <alignment horizontal="right" vertical="center"/>
    </xf>
    <xf numFmtId="0" fontId="4" fillId="0" borderId="0" xfId="0" applyFont="1" applyAlignment="1">
      <alignment horizontal="left" vertical="top" wrapText="1"/>
    </xf>
    <xf numFmtId="0" fontId="36" fillId="2" borderId="0" xfId="0" applyFont="1" applyFill="1"/>
    <xf numFmtId="0" fontId="36" fillId="2" borderId="0" xfId="0" applyFont="1" applyFill="1" applyAlignment="1">
      <alignment vertical="top"/>
    </xf>
    <xf numFmtId="164" fontId="5" fillId="0" borderId="0" xfId="1" applyNumberFormat="1" applyFont="1" applyFill="1" applyBorder="1" applyAlignment="1">
      <alignment horizontal="right" wrapText="1"/>
    </xf>
    <xf numFmtId="164" fontId="5" fillId="0" borderId="0" xfId="1" applyNumberFormat="1" applyFont="1" applyFill="1" applyBorder="1" applyAlignment="1">
      <alignment horizontal="right" vertical="top" wrapText="1"/>
    </xf>
    <xf numFmtId="166" fontId="0" fillId="2" borderId="0" xfId="0" applyNumberFormat="1" applyFill="1"/>
    <xf numFmtId="0" fontId="15" fillId="2" borderId="5" xfId="4" applyFont="1" applyFill="1" applyBorder="1" applyAlignment="1">
      <alignment horizontal="right" wrapText="1"/>
    </xf>
    <xf numFmtId="0" fontId="11" fillId="0" borderId="0" xfId="0" applyFont="1" applyAlignment="1">
      <alignment horizontal="left" wrapText="1"/>
    </xf>
    <xf numFmtId="0" fontId="24" fillId="0" borderId="0" xfId="0" applyFont="1"/>
    <xf numFmtId="0" fontId="24" fillId="0" borderId="0" xfId="0" applyFont="1" applyAlignment="1">
      <alignment wrapText="1"/>
    </xf>
    <xf numFmtId="0" fontId="35" fillId="2" borderId="0" xfId="0" applyFont="1" applyFill="1" applyAlignment="1">
      <alignment vertical="center"/>
    </xf>
    <xf numFmtId="166" fontId="4" fillId="2" borderId="0" xfId="1" applyNumberFormat="1" applyFont="1" applyFill="1" applyBorder="1" applyAlignment="1">
      <alignment horizontal="right" vertical="top" wrapText="1"/>
    </xf>
    <xf numFmtId="0" fontId="35" fillId="2" borderId="0" xfId="0" applyFont="1" applyFill="1"/>
    <xf numFmtId="0" fontId="4" fillId="2" borderId="0" xfId="0" applyFont="1" applyFill="1" applyAlignment="1">
      <alignment horizontal="left" vertical="center"/>
    </xf>
    <xf numFmtId="166" fontId="4" fillId="2" borderId="0" xfId="1" applyNumberFormat="1" applyFont="1" applyFill="1" applyBorder="1" applyAlignment="1">
      <alignment horizontal="right" vertical="center" wrapText="1"/>
    </xf>
    <xf numFmtId="167" fontId="4" fillId="2" borderId="0" xfId="2" applyNumberFormat="1" applyFont="1" applyFill="1" applyAlignment="1">
      <alignment horizontal="right" vertical="center" wrapText="1"/>
    </xf>
    <xf numFmtId="3" fontId="24" fillId="2" borderId="0" xfId="0" applyNumberFormat="1" applyFont="1" applyFill="1"/>
    <xf numFmtId="0" fontId="26" fillId="2" borderId="3" xfId="0" applyFont="1" applyFill="1" applyBorder="1" applyAlignment="1">
      <alignment horizontal="left" vertical="center"/>
    </xf>
    <xf numFmtId="166" fontId="26" fillId="2" borderId="3" xfId="1" applyNumberFormat="1" applyFont="1" applyFill="1" applyBorder="1" applyAlignment="1">
      <alignment horizontal="right" vertical="center" wrapText="1"/>
    </xf>
    <xf numFmtId="0" fontId="38" fillId="2" borderId="0" xfId="0" applyFont="1" applyFill="1" applyAlignment="1">
      <alignment vertical="center"/>
    </xf>
    <xf numFmtId="0" fontId="26" fillId="2" borderId="0" xfId="0" applyFont="1" applyFill="1" applyAlignment="1">
      <alignment horizontal="left" vertical="center"/>
    </xf>
    <xf numFmtId="3" fontId="4" fillId="2" borderId="0" xfId="1" applyNumberFormat="1" applyFont="1" applyFill="1" applyBorder="1" applyAlignment="1">
      <alignment horizontal="right" vertical="center" wrapText="1"/>
    </xf>
    <xf numFmtId="167" fontId="4" fillId="2" borderId="0" xfId="2" applyNumberFormat="1" applyFont="1" applyFill="1" applyBorder="1" applyAlignment="1">
      <alignment horizontal="right" vertical="center"/>
    </xf>
    <xf numFmtId="3" fontId="5" fillId="2" borderId="3" xfId="1" applyNumberFormat="1" applyFont="1" applyFill="1" applyBorder="1" applyAlignment="1">
      <alignment horizontal="right" vertical="center" wrapText="1"/>
    </xf>
    <xf numFmtId="0" fontId="5" fillId="2" borderId="0" xfId="1" applyNumberFormat="1" applyFont="1" applyFill="1" applyBorder="1" applyAlignment="1">
      <alignment horizontal="right" vertical="center" wrapText="1"/>
    </xf>
    <xf numFmtId="0" fontId="11" fillId="2" borderId="0" xfId="0" applyFont="1" applyFill="1" applyAlignment="1">
      <alignment horizontal="left"/>
    </xf>
    <xf numFmtId="166" fontId="1" fillId="0" borderId="0" xfId="1" applyNumberFormat="1" applyFont="1" applyFill="1" applyAlignment="1">
      <alignment horizontal="left" vertical="top" wrapText="1"/>
    </xf>
    <xf numFmtId="0" fontId="15" fillId="2" borderId="0" xfId="0" applyFont="1" applyFill="1" applyAlignment="1">
      <alignment horizontal="left" wrapText="1"/>
    </xf>
    <xf numFmtId="0" fontId="15" fillId="2" borderId="0" xfId="0" applyFont="1" applyFill="1" applyAlignment="1">
      <alignment horizontal="right" wrapText="1"/>
    </xf>
    <xf numFmtId="0" fontId="5" fillId="2" borderId="3" xfId="0" applyFont="1" applyFill="1" applyBorder="1" applyAlignment="1">
      <alignment horizontal="left" vertical="top"/>
    </xf>
    <xf numFmtId="3" fontId="35" fillId="2" borderId="0" xfId="0" applyNumberFormat="1" applyFont="1" applyFill="1" applyAlignment="1">
      <alignment vertical="center"/>
    </xf>
    <xf numFmtId="0" fontId="5" fillId="0" borderId="0" xfId="0" applyFont="1"/>
    <xf numFmtId="0" fontId="39" fillId="2" borderId="0" xfId="4" applyFont="1" applyFill="1" applyAlignment="1">
      <alignment vertical="center"/>
    </xf>
    <xf numFmtId="166" fontId="26" fillId="2" borderId="0" xfId="1" applyNumberFormat="1" applyFont="1" applyFill="1" applyBorder="1" applyAlignment="1">
      <alignment horizontal="right" vertical="center" wrapText="1"/>
    </xf>
    <xf numFmtId="164" fontId="26" fillId="2" borderId="0" xfId="1" applyNumberFormat="1" applyFont="1" applyFill="1" applyBorder="1" applyAlignment="1">
      <alignment horizontal="right" vertical="center" wrapText="1"/>
    </xf>
    <xf numFmtId="167" fontId="26" fillId="2" borderId="0" xfId="2" applyNumberFormat="1" applyFont="1" applyFill="1" applyBorder="1" applyAlignment="1">
      <alignment horizontal="right" vertical="center" wrapText="1"/>
    </xf>
    <xf numFmtId="0" fontId="26" fillId="2" borderId="0" xfId="4" applyFont="1" applyFill="1"/>
    <xf numFmtId="164" fontId="4" fillId="2" borderId="0" xfId="1" applyNumberFormat="1" applyFont="1" applyFill="1" applyAlignment="1">
      <alignment horizontal="right" wrapText="1"/>
    </xf>
    <xf numFmtId="0" fontId="4" fillId="2" borderId="0" xfId="4" applyFont="1" applyFill="1" applyAlignment="1">
      <alignment horizontal="left" vertical="center"/>
    </xf>
    <xf numFmtId="164" fontId="4" fillId="2" borderId="0" xfId="1" applyNumberFormat="1" applyFont="1" applyFill="1" applyAlignment="1">
      <alignment horizontal="right" vertical="center" wrapText="1"/>
    </xf>
    <xf numFmtId="167" fontId="4" fillId="2" borderId="0" xfId="1" applyNumberFormat="1" applyFont="1" applyFill="1" applyAlignment="1">
      <alignment horizontal="right" vertical="center"/>
    </xf>
    <xf numFmtId="0" fontId="37" fillId="3" borderId="5" xfId="0" applyFont="1" applyFill="1" applyBorder="1"/>
    <xf numFmtId="167" fontId="26" fillId="2" borderId="0" xfId="0" applyNumberFormat="1" applyFont="1" applyFill="1" applyAlignment="1">
      <alignment horizontal="right" vertical="center" wrapText="1"/>
    </xf>
    <xf numFmtId="167" fontId="16" fillId="2" borderId="5" xfId="2" applyNumberFormat="1" applyFont="1" applyFill="1" applyBorder="1" applyAlignment="1">
      <alignment horizontal="right" vertical="top" wrapText="1"/>
    </xf>
    <xf numFmtId="167" fontId="26" fillId="2" borderId="3" xfId="2" applyNumberFormat="1" applyFont="1" applyFill="1" applyBorder="1" applyAlignment="1">
      <alignment horizontal="right" vertical="center" wrapText="1"/>
    </xf>
    <xf numFmtId="3" fontId="26" fillId="2" borderId="0" xfId="0" applyNumberFormat="1" applyFont="1" applyFill="1" applyAlignment="1">
      <alignment horizontal="right" vertical="center"/>
    </xf>
    <xf numFmtId="0" fontId="4" fillId="2" borderId="0" xfId="0" applyFont="1" applyFill="1" applyAlignment="1">
      <alignment horizontal="left" vertical="center" wrapText="1"/>
    </xf>
    <xf numFmtId="0" fontId="4" fillId="2" borderId="5" xfId="0" applyFont="1" applyFill="1" applyBorder="1" applyAlignment="1">
      <alignment horizontal="left" vertical="center"/>
    </xf>
    <xf numFmtId="3" fontId="4" fillId="2" borderId="5" xfId="1" applyNumberFormat="1" applyFont="1" applyFill="1" applyBorder="1" applyAlignment="1">
      <alignment horizontal="right" vertical="center" wrapText="1"/>
    </xf>
    <xf numFmtId="9" fontId="4" fillId="2" borderId="0" xfId="2" applyFont="1" applyFill="1" applyAlignment="1">
      <alignment horizontal="right" vertical="center"/>
    </xf>
    <xf numFmtId="167" fontId="4" fillId="2" borderId="0" xfId="2" applyNumberFormat="1" applyFont="1" applyFill="1" applyBorder="1" applyAlignment="1">
      <alignment horizontal="right" vertical="center" wrapText="1"/>
    </xf>
    <xf numFmtId="167" fontId="5" fillId="2" borderId="0" xfId="2" applyNumberFormat="1" applyFont="1" applyFill="1" applyBorder="1" applyAlignment="1">
      <alignment horizontal="right" vertical="center" wrapText="1"/>
    </xf>
    <xf numFmtId="10" fontId="0" fillId="2" borderId="0" xfId="0" applyNumberFormat="1" applyFill="1"/>
    <xf numFmtId="0" fontId="12" fillId="2" borderId="5" xfId="0" applyFont="1" applyFill="1" applyBorder="1" applyAlignment="1">
      <alignment wrapText="1"/>
    </xf>
    <xf numFmtId="10" fontId="0" fillId="2" borderId="5" xfId="0" applyNumberFormat="1" applyFill="1" applyBorder="1"/>
    <xf numFmtId="167" fontId="0" fillId="2" borderId="0" xfId="0" applyNumberFormat="1" applyFill="1" applyAlignment="1">
      <alignment vertical="center"/>
    </xf>
    <xf numFmtId="167" fontId="0" fillId="2" borderId="0" xfId="0" applyNumberFormat="1" applyFill="1" applyAlignment="1">
      <alignment horizontal="right"/>
    </xf>
    <xf numFmtId="164" fontId="16" fillId="2" borderId="0" xfId="1" applyNumberFormat="1" applyFont="1" applyFill="1" applyAlignment="1">
      <alignment horizontal="right" vertical="top" wrapText="1"/>
    </xf>
    <xf numFmtId="164" fontId="24" fillId="2" borderId="0" xfId="1" applyNumberFormat="1" applyFont="1" applyFill="1"/>
    <xf numFmtId="166" fontId="16" fillId="0" borderId="0" xfId="1" applyNumberFormat="1" applyFont="1" applyFill="1" applyBorder="1" applyAlignment="1">
      <alignment horizontal="right" vertical="top" wrapText="1"/>
    </xf>
    <xf numFmtId="166" fontId="24" fillId="2" borderId="0" xfId="0" applyNumberFormat="1" applyFont="1" applyFill="1"/>
    <xf numFmtId="0" fontId="6" fillId="0" borderId="0" xfId="0" applyFont="1" applyAlignment="1">
      <alignment vertical="center"/>
    </xf>
    <xf numFmtId="166" fontId="4" fillId="2" borderId="0" xfId="1" applyNumberFormat="1" applyFont="1" applyFill="1" applyAlignment="1">
      <alignment horizontal="right" vertical="center" wrapText="1"/>
    </xf>
    <xf numFmtId="0" fontId="0" fillId="2" borderId="0" xfId="0" applyFill="1" applyAlignment="1">
      <alignment horizontal="right" vertical="center"/>
    </xf>
    <xf numFmtId="0" fontId="43" fillId="2" borderId="0" xfId="0" applyFont="1" applyFill="1"/>
    <xf numFmtId="0" fontId="42" fillId="2" borderId="0" xfId="0" applyFont="1" applyFill="1" applyAlignment="1">
      <alignment vertical="top"/>
    </xf>
    <xf numFmtId="0" fontId="7" fillId="2" borderId="0" xfId="0" applyFont="1" applyFill="1" applyAlignment="1">
      <alignment horizontal="left"/>
    </xf>
    <xf numFmtId="9" fontId="16" fillId="2" borderId="0" xfId="2" applyFont="1" applyFill="1"/>
    <xf numFmtId="164" fontId="4" fillId="2" borderId="0" xfId="1" applyNumberFormat="1" applyFont="1" applyFill="1" applyBorder="1" applyAlignment="1">
      <alignment horizontal="right" vertical="center" wrapText="1"/>
    </xf>
    <xf numFmtId="164" fontId="24" fillId="2" borderId="0" xfId="1" applyNumberFormat="1" applyFont="1" applyFill="1" applyBorder="1"/>
    <xf numFmtId="0" fontId="16" fillId="2" borderId="5" xfId="0" applyFont="1" applyFill="1" applyBorder="1" applyAlignment="1">
      <alignment horizontal="right"/>
    </xf>
    <xf numFmtId="164" fontId="5" fillId="2" borderId="0" xfId="1" applyNumberFormat="1" applyFont="1" applyFill="1" applyAlignment="1">
      <alignment horizontal="right" vertical="top"/>
    </xf>
    <xf numFmtId="0" fontId="28" fillId="2" borderId="0" xfId="0" applyFont="1" applyFill="1"/>
    <xf numFmtId="0" fontId="6" fillId="0" borderId="5" xfId="0" applyFont="1" applyBorder="1"/>
    <xf numFmtId="164" fontId="5" fillId="0" borderId="0" xfId="1" applyNumberFormat="1" applyFont="1" applyBorder="1" applyAlignment="1">
      <alignment horizontal="right" wrapText="1"/>
    </xf>
    <xf numFmtId="0" fontId="11" fillId="0" borderId="0" xfId="0" applyFont="1" applyAlignment="1">
      <alignment horizontal="left"/>
    </xf>
    <xf numFmtId="3" fontId="16" fillId="2" borderId="0" xfId="0" applyNumberFormat="1" applyFont="1" applyFill="1"/>
    <xf numFmtId="3" fontId="16" fillId="2" borderId="0" xfId="0" applyNumberFormat="1" applyFont="1" applyFill="1" applyAlignment="1">
      <alignment horizontal="right"/>
    </xf>
    <xf numFmtId="167" fontId="26" fillId="2" borderId="3" xfId="2" applyNumberFormat="1" applyFont="1" applyFill="1" applyBorder="1" applyAlignment="1">
      <alignment horizontal="right"/>
    </xf>
    <xf numFmtId="167" fontId="26" fillId="2" borderId="0" xfId="2" applyNumberFormat="1" applyFont="1" applyFill="1" applyAlignment="1">
      <alignment horizontal="right"/>
    </xf>
    <xf numFmtId="167" fontId="26" fillId="2" borderId="3" xfId="2" applyNumberFormat="1" applyFont="1" applyFill="1" applyBorder="1" applyAlignment="1">
      <alignment horizontal="right" vertical="center"/>
    </xf>
    <xf numFmtId="167" fontId="16" fillId="2" borderId="0" xfId="2" applyNumberFormat="1" applyFont="1" applyFill="1" applyAlignment="1">
      <alignment horizontal="right" vertical="top"/>
    </xf>
    <xf numFmtId="0" fontId="12" fillId="2" borderId="5" xfId="0" applyFont="1" applyFill="1" applyBorder="1" applyAlignment="1">
      <alignment horizontal="right" wrapText="1"/>
    </xf>
    <xf numFmtId="3" fontId="4" fillId="2" borderId="0" xfId="0" applyNumberFormat="1" applyFont="1" applyFill="1" applyAlignment="1">
      <alignment horizontal="right" vertical="top" wrapText="1"/>
    </xf>
    <xf numFmtId="0" fontId="26" fillId="2" borderId="5" xfId="0" applyFont="1" applyFill="1" applyBorder="1" applyAlignment="1">
      <alignment horizontal="left" vertical="top"/>
    </xf>
    <xf numFmtId="167" fontId="4" fillId="2" borderId="5" xfId="2" applyNumberFormat="1" applyFont="1" applyFill="1" applyBorder="1" applyAlignment="1">
      <alignment horizontal="right" vertical="top" wrapText="1"/>
    </xf>
    <xf numFmtId="0" fontId="15" fillId="2" borderId="4" xfId="0" applyFont="1" applyFill="1" applyBorder="1" applyAlignment="1">
      <alignment horizontal="left"/>
    </xf>
    <xf numFmtId="0" fontId="15" fillId="2" borderId="4" xfId="0" applyFont="1" applyFill="1" applyBorder="1" applyAlignment="1">
      <alignment horizontal="right"/>
    </xf>
    <xf numFmtId="0" fontId="15" fillId="2" borderId="0" xfId="0" applyFont="1" applyFill="1" applyAlignment="1">
      <alignment horizontal="left"/>
    </xf>
    <xf numFmtId="0" fontId="39" fillId="2" borderId="5" xfId="4" applyFont="1" applyFill="1" applyBorder="1" applyAlignment="1">
      <alignment vertical="center"/>
    </xf>
    <xf numFmtId="164" fontId="26" fillId="2" borderId="5" xfId="1" applyNumberFormat="1" applyFont="1" applyFill="1" applyBorder="1" applyAlignment="1">
      <alignment horizontal="right" vertical="center" wrapText="1"/>
    </xf>
    <xf numFmtId="167" fontId="26" fillId="2" borderId="5" xfId="2" applyNumberFormat="1" applyFont="1" applyFill="1" applyBorder="1" applyAlignment="1">
      <alignment horizontal="right" vertical="center" wrapText="1"/>
    </xf>
    <xf numFmtId="0" fontId="15" fillId="2" borderId="0" xfId="0" applyFont="1" applyFill="1" applyAlignment="1">
      <alignment horizontal="right"/>
    </xf>
    <xf numFmtId="3" fontId="16" fillId="2" borderId="3" xfId="0" applyNumberFormat="1" applyFont="1" applyFill="1" applyBorder="1"/>
    <xf numFmtId="0" fontId="5" fillId="2" borderId="3" xfId="0" applyFont="1" applyFill="1" applyBorder="1" applyAlignment="1">
      <alignment horizontal="right"/>
    </xf>
    <xf numFmtId="0" fontId="5" fillId="2" borderId="0" xfId="0" applyFont="1" applyFill="1" applyAlignment="1">
      <alignment horizontal="right"/>
    </xf>
    <xf numFmtId="164" fontId="5" fillId="2" borderId="0" xfId="1" applyNumberFormat="1" applyFont="1" applyFill="1" applyBorder="1" applyAlignment="1">
      <alignment horizontal="right" wrapText="1"/>
    </xf>
    <xf numFmtId="0" fontId="5" fillId="2" borderId="5" xfId="0" applyFont="1" applyFill="1" applyBorder="1" applyAlignment="1">
      <alignment horizontal="left"/>
    </xf>
    <xf numFmtId="164" fontId="5" fillId="2" borderId="5" xfId="1" applyNumberFormat="1" applyFont="1" applyFill="1" applyBorder="1" applyAlignment="1">
      <alignment horizontal="right" wrapText="1"/>
    </xf>
    <xf numFmtId="166" fontId="4" fillId="2" borderId="0" xfId="1" applyNumberFormat="1" applyFont="1" applyFill="1" applyBorder="1" applyAlignment="1">
      <alignment horizontal="right" wrapText="1"/>
    </xf>
    <xf numFmtId="167" fontId="35" fillId="2" borderId="0" xfId="2" applyNumberFormat="1" applyFont="1" applyFill="1" applyBorder="1" applyAlignment="1">
      <alignment horizontal="right" vertical="center"/>
    </xf>
    <xf numFmtId="167" fontId="0" fillId="2" borderId="0" xfId="2" applyNumberFormat="1" applyFont="1" applyFill="1" applyAlignment="1">
      <alignment horizontal="right"/>
    </xf>
    <xf numFmtId="167" fontId="0" fillId="2" borderId="5" xfId="2" applyNumberFormat="1" applyFont="1" applyFill="1" applyBorder="1" applyAlignment="1">
      <alignment horizontal="right"/>
    </xf>
    <xf numFmtId="166" fontId="4" fillId="2" borderId="0" xfId="1" applyNumberFormat="1" applyFont="1" applyFill="1" applyBorder="1" applyAlignment="1">
      <alignment vertical="center" wrapText="1"/>
    </xf>
    <xf numFmtId="166" fontId="5" fillId="2" borderId="0" xfId="1" applyNumberFormat="1" applyFont="1" applyFill="1" applyBorder="1" applyAlignment="1">
      <alignment vertical="top" wrapText="1"/>
    </xf>
    <xf numFmtId="0" fontId="25" fillId="2" borderId="0" xfId="3" applyFont="1" applyFill="1" applyBorder="1" applyAlignment="1">
      <alignment horizontal="right"/>
    </xf>
    <xf numFmtId="0" fontId="3" fillId="2" borderId="0" xfId="3" applyFill="1" applyBorder="1" applyAlignment="1">
      <alignment horizontal="right"/>
    </xf>
    <xf numFmtId="0" fontId="0" fillId="0" borderId="0" xfId="0" applyAlignment="1">
      <alignment horizontal="right"/>
    </xf>
    <xf numFmtId="164" fontId="16" fillId="2" borderId="0" xfId="1" applyNumberFormat="1" applyFont="1" applyFill="1" applyBorder="1" applyAlignment="1">
      <alignment horizontal="right" wrapText="1"/>
    </xf>
    <xf numFmtId="167" fontId="16" fillId="2" borderId="0" xfId="2" applyNumberFormat="1" applyFont="1" applyFill="1" applyBorder="1" applyAlignment="1">
      <alignment horizontal="right" wrapText="1"/>
    </xf>
    <xf numFmtId="164" fontId="16" fillId="2" borderId="5" xfId="1" applyNumberFormat="1" applyFont="1" applyFill="1" applyBorder="1" applyAlignment="1">
      <alignment horizontal="right" wrapText="1"/>
    </xf>
    <xf numFmtId="167" fontId="16" fillId="2" borderId="5" xfId="2" applyNumberFormat="1" applyFont="1" applyFill="1" applyBorder="1" applyAlignment="1">
      <alignment horizontal="right" wrapText="1"/>
    </xf>
    <xf numFmtId="0" fontId="15" fillId="2" borderId="5" xfId="0" applyFont="1" applyFill="1" applyBorder="1" applyAlignment="1">
      <alignment horizontal="right"/>
    </xf>
    <xf numFmtId="166" fontId="26" fillId="2" borderId="2" xfId="1" applyNumberFormat="1" applyFont="1" applyFill="1" applyBorder="1" applyAlignment="1">
      <alignment horizontal="left" vertical="center" wrapText="1"/>
    </xf>
    <xf numFmtId="166" fontId="16" fillId="2" borderId="2" xfId="1" applyNumberFormat="1" applyFont="1" applyFill="1" applyBorder="1" applyAlignment="1">
      <alignment horizontal="left" vertical="top" wrapText="1"/>
    </xf>
    <xf numFmtId="166" fontId="16" fillId="2" borderId="6" xfId="1" applyNumberFormat="1" applyFont="1" applyFill="1" applyBorder="1" applyAlignment="1">
      <alignment horizontal="left" vertical="top" wrapText="1"/>
    </xf>
    <xf numFmtId="167" fontId="24" fillId="2" borderId="0" xfId="0" applyNumberFormat="1" applyFont="1" applyFill="1" applyAlignment="1">
      <alignment horizontal="right"/>
    </xf>
    <xf numFmtId="164" fontId="24" fillId="2" borderId="0" xfId="1" applyNumberFormat="1" applyFont="1" applyFill="1" applyAlignment="1">
      <alignment horizontal="right"/>
    </xf>
    <xf numFmtId="164" fontId="24" fillId="2" borderId="5" xfId="1" applyNumberFormat="1" applyFont="1" applyFill="1" applyBorder="1" applyAlignment="1">
      <alignment horizontal="right"/>
    </xf>
    <xf numFmtId="166" fontId="16" fillId="2" borderId="0" xfId="1" applyNumberFormat="1" applyFont="1" applyFill="1" applyBorder="1" applyAlignment="1">
      <alignment horizontal="left" vertical="center" wrapText="1"/>
    </xf>
    <xf numFmtId="166" fontId="5" fillId="2" borderId="0" xfId="1" applyNumberFormat="1" applyFont="1" applyFill="1" applyBorder="1" applyAlignment="1">
      <alignment horizontal="left" vertical="center" wrapText="1"/>
    </xf>
    <xf numFmtId="0" fontId="0" fillId="2" borderId="0" xfId="0" applyFill="1" applyAlignment="1">
      <alignment horizontal="left" vertical="center"/>
    </xf>
    <xf numFmtId="0" fontId="0" fillId="2" borderId="5" xfId="0" applyFill="1" applyBorder="1" applyAlignment="1">
      <alignment horizontal="left" vertical="center"/>
    </xf>
    <xf numFmtId="167" fontId="5" fillId="2" borderId="0" xfId="0" applyNumberFormat="1" applyFont="1" applyFill="1" applyAlignment="1">
      <alignment horizontal="right" vertical="center"/>
    </xf>
    <xf numFmtId="167" fontId="0" fillId="2" borderId="5" xfId="0" applyNumberFormat="1" applyFill="1" applyBorder="1" applyAlignment="1">
      <alignment horizontal="right"/>
    </xf>
    <xf numFmtId="164" fontId="16" fillId="2" borderId="0" xfId="1" applyNumberFormat="1" applyFont="1" applyFill="1" applyBorder="1" applyAlignment="1">
      <alignment horizontal="right" vertical="center" wrapText="1"/>
    </xf>
    <xf numFmtId="0" fontId="15" fillId="0" borderId="5" xfId="0" applyFont="1" applyBorder="1" applyAlignment="1">
      <alignment horizontal="right"/>
    </xf>
    <xf numFmtId="0" fontId="12" fillId="0" borderId="5" xfId="0" applyFont="1" applyBorder="1" applyAlignment="1">
      <alignment horizontal="right"/>
    </xf>
    <xf numFmtId="0" fontId="16" fillId="2" borderId="5" xfId="0" applyFont="1" applyFill="1" applyBorder="1" applyAlignment="1">
      <alignment horizontal="left"/>
    </xf>
    <xf numFmtId="9" fontId="5" fillId="2" borderId="0" xfId="2" applyFont="1" applyFill="1" applyAlignment="1">
      <alignment horizontal="right" vertical="top"/>
    </xf>
    <xf numFmtId="0" fontId="4" fillId="2" borderId="0" xfId="0" applyFont="1" applyFill="1" applyAlignment="1">
      <alignment horizontal="right" wrapText="1"/>
    </xf>
    <xf numFmtId="0" fontId="12" fillId="2" borderId="0" xfId="0" applyFont="1" applyFill="1" applyAlignment="1">
      <alignment horizontal="right" wrapText="1"/>
    </xf>
    <xf numFmtId="49" fontId="16" fillId="2" borderId="0" xfId="0" applyNumberFormat="1" applyFont="1" applyFill="1" applyAlignment="1">
      <alignment vertical="center"/>
    </xf>
    <xf numFmtId="0" fontId="5" fillId="2" borderId="5" xfId="0" applyFont="1" applyFill="1" applyBorder="1" applyAlignment="1">
      <alignment horizontal="left" vertical="top"/>
    </xf>
    <xf numFmtId="166" fontId="5" fillId="0" borderId="5" xfId="1" applyNumberFormat="1" applyFont="1" applyFill="1" applyBorder="1" applyAlignment="1">
      <alignment horizontal="right" wrapText="1"/>
    </xf>
    <xf numFmtId="0" fontId="26" fillId="2" borderId="5" xfId="0" applyFont="1" applyFill="1" applyBorder="1" applyAlignment="1">
      <alignment horizontal="left"/>
    </xf>
    <xf numFmtId="0" fontId="4" fillId="2" borderId="5" xfId="0" applyFont="1" applyFill="1" applyBorder="1" applyAlignment="1">
      <alignment horizontal="left"/>
    </xf>
    <xf numFmtId="3" fontId="4" fillId="2" borderId="5" xfId="1" applyNumberFormat="1" applyFont="1" applyFill="1" applyBorder="1" applyAlignment="1">
      <alignment horizontal="right" wrapText="1"/>
    </xf>
    <xf numFmtId="167" fontId="4" fillId="2" borderId="5" xfId="2" applyNumberFormat="1" applyFont="1" applyFill="1" applyBorder="1" applyAlignment="1">
      <alignment horizontal="right"/>
    </xf>
    <xf numFmtId="164" fontId="5" fillId="0" borderId="5" xfId="1" applyNumberFormat="1" applyFont="1" applyFill="1" applyBorder="1" applyAlignment="1">
      <alignment horizontal="right" vertical="top" wrapText="1"/>
    </xf>
    <xf numFmtId="0" fontId="5" fillId="2" borderId="0" xfId="0" applyFont="1" applyFill="1" applyAlignment="1">
      <alignment horizontal="right" wrapText="1"/>
    </xf>
    <xf numFmtId="165" fontId="5" fillId="2" borderId="0" xfId="0" applyNumberFormat="1" applyFont="1" applyFill="1" applyAlignment="1">
      <alignment horizontal="right" wrapText="1"/>
    </xf>
    <xf numFmtId="167" fontId="4" fillId="2" borderId="0" xfId="2" applyNumberFormat="1" applyFont="1" applyFill="1" applyBorder="1" applyAlignment="1">
      <alignment horizontal="right"/>
    </xf>
    <xf numFmtId="167" fontId="5" fillId="2" borderId="0" xfId="2" applyNumberFormat="1" applyFont="1" applyFill="1" applyBorder="1" applyAlignment="1">
      <alignment horizontal="right"/>
    </xf>
    <xf numFmtId="0" fontId="4" fillId="2" borderId="0" xfId="0" applyFont="1" applyFill="1" applyAlignment="1">
      <alignment horizontal="left" vertical="top" wrapText="1"/>
    </xf>
    <xf numFmtId="0" fontId="5" fillId="0" borderId="0" xfId="0" applyFont="1" applyAlignment="1">
      <alignment horizontal="right"/>
    </xf>
    <xf numFmtId="10" fontId="5" fillId="2" borderId="0" xfId="0" applyNumberFormat="1" applyFont="1" applyFill="1" applyAlignment="1">
      <alignment horizontal="right"/>
    </xf>
    <xf numFmtId="0" fontId="4" fillId="0" borderId="0" xfId="0" applyFont="1"/>
    <xf numFmtId="166" fontId="5" fillId="2" borderId="5" xfId="1" applyNumberFormat="1" applyFont="1" applyFill="1" applyBorder="1" applyAlignment="1">
      <alignment horizontal="left" vertical="center" wrapText="1"/>
    </xf>
    <xf numFmtId="0" fontId="5" fillId="0" borderId="5" xfId="0" applyFont="1" applyBorder="1"/>
    <xf numFmtId="0" fontId="5" fillId="0" borderId="5" xfId="0" applyFont="1" applyBorder="1" applyAlignment="1">
      <alignment horizontal="right"/>
    </xf>
    <xf numFmtId="10" fontId="5" fillId="2" borderId="5" xfId="0" applyNumberFormat="1" applyFont="1" applyFill="1" applyBorder="1" applyAlignment="1">
      <alignment horizontal="right"/>
    </xf>
    <xf numFmtId="0" fontId="37" fillId="3" borderId="0" xfId="0" applyFont="1" applyFill="1" applyAlignment="1">
      <alignment vertical="center" wrapText="1"/>
    </xf>
    <xf numFmtId="3" fontId="37" fillId="3" borderId="0" xfId="0" applyNumberFormat="1" applyFont="1" applyFill="1" applyAlignment="1">
      <alignment horizontal="right" vertical="center" wrapText="1"/>
    </xf>
    <xf numFmtId="3" fontId="22" fillId="3" borderId="0" xfId="0" applyNumberFormat="1" applyFont="1" applyFill="1" applyAlignment="1">
      <alignment horizontal="right" wrapText="1"/>
    </xf>
    <xf numFmtId="0" fontId="22" fillId="3" borderId="5" xfId="0" applyFont="1" applyFill="1" applyBorder="1" applyAlignment="1">
      <alignment wrapText="1"/>
    </xf>
    <xf numFmtId="3" fontId="22" fillId="3" borderId="5" xfId="0" applyNumberFormat="1" applyFont="1" applyFill="1" applyBorder="1" applyAlignment="1">
      <alignment horizontal="right" wrapText="1"/>
    </xf>
    <xf numFmtId="167" fontId="4" fillId="2" borderId="5" xfId="2" applyNumberFormat="1" applyFont="1" applyFill="1" applyBorder="1" applyAlignment="1">
      <alignment horizontal="right" vertical="center" wrapText="1"/>
    </xf>
    <xf numFmtId="167" fontId="24" fillId="2" borderId="0" xfId="0" applyNumberFormat="1" applyFont="1" applyFill="1" applyAlignment="1">
      <alignment horizontal="right" vertical="center"/>
    </xf>
    <xf numFmtId="0" fontId="42" fillId="2" borderId="0" xfId="0" applyFont="1" applyFill="1" applyAlignment="1">
      <alignment horizontal="left"/>
    </xf>
    <xf numFmtId="0" fontId="12" fillId="2" borderId="0" xfId="0" applyFont="1" applyFill="1"/>
    <xf numFmtId="0" fontId="25" fillId="2" borderId="0" xfId="3" applyFont="1" applyFill="1" applyAlignment="1">
      <alignment horizontal="right"/>
    </xf>
    <xf numFmtId="167" fontId="0" fillId="2" borderId="0" xfId="0" applyNumberFormat="1" applyFill="1"/>
    <xf numFmtId="167" fontId="0" fillId="2" borderId="5" xfId="0" applyNumberFormat="1" applyFill="1" applyBorder="1"/>
    <xf numFmtId="167" fontId="5" fillId="2" borderId="0" xfId="2" applyNumberFormat="1" applyFont="1" applyFill="1" applyBorder="1" applyAlignment="1">
      <alignment horizontal="right" vertical="top" wrapText="1"/>
    </xf>
    <xf numFmtId="166" fontId="24" fillId="2" borderId="0" xfId="0" applyNumberFormat="1" applyFont="1" applyFill="1" applyAlignment="1">
      <alignment wrapText="1"/>
    </xf>
  </cellXfs>
  <cellStyles count="11">
    <cellStyle name="Comma" xfId="1" builtinId="3"/>
    <cellStyle name="Comma 2" xfId="10" xr:uid="{84DDB35F-3A5A-41D6-BF1E-E14F614F8279}"/>
    <cellStyle name="Hyperlink" xfId="3" builtinId="8"/>
    <cellStyle name="Normal" xfId="0" builtinId="0"/>
    <cellStyle name="Normal 2" xfId="6" xr:uid="{025FA2B0-328A-4748-9EBD-29E3DB0173F8}"/>
    <cellStyle name="Normal 2 2" xfId="9" xr:uid="{F0CD49FD-6324-46AE-A27C-4CD0CB48A290}"/>
    <cellStyle name="Normal 3" xfId="4" xr:uid="{42C99656-8688-4C09-89A9-5E4097D24E0E}"/>
    <cellStyle name="Normal 3 2" xfId="8" xr:uid="{9E3ADB3B-8F95-490D-A229-BD37C6120C4E}"/>
    <cellStyle name="Normal 5" xfId="5" xr:uid="{2AA180C8-AF5F-42D7-88D6-1BF7B9862633}"/>
    <cellStyle name="Percent" xfId="2" builtinId="5"/>
    <cellStyle name="Percent 2 2" xfId="7" xr:uid="{F38C49AE-11E3-4757-A7BB-36B720089418}"/>
  </cellStyles>
  <dxfs count="349">
    <dxf>
      <numFmt numFmtId="167" formatCode="0.0%"/>
      <fill>
        <patternFill patternType="solid">
          <fgColor indexed="64"/>
          <bgColor theme="0"/>
        </patternFill>
      </fill>
    </dxf>
    <dxf>
      <numFmt numFmtId="167" formatCode="0.0%"/>
      <fill>
        <patternFill patternType="solid">
          <fgColor indexed="64"/>
          <bgColor theme="0"/>
        </patternFill>
      </fill>
    </dxf>
    <dxf>
      <font>
        <strike val="0"/>
        <outline val="0"/>
        <shadow val="0"/>
        <color auto="1"/>
        <name val="Arial"/>
        <family val="2"/>
        <scheme val="none"/>
      </font>
      <fill>
        <patternFill patternType="solid">
          <fgColor indexed="64"/>
          <bgColor theme="0"/>
        </patternFill>
      </fill>
      <alignment horizontal="right" textRotation="0" indent="0" justifyLastLine="0" shrinkToFit="0" readingOrder="0"/>
    </dxf>
    <dxf>
      <font>
        <strike val="0"/>
        <outline val="0"/>
        <shadow val="0"/>
        <color auto="1"/>
        <name val="Arial"/>
        <family val="2"/>
        <scheme val="none"/>
      </font>
      <fill>
        <patternFill patternType="solid">
          <fgColor indexed="64"/>
          <bgColor theme="0"/>
        </patternFill>
      </fill>
      <alignment horizontal="right" textRotation="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textRotation="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textRotation="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strike val="0"/>
        <outline val="0"/>
        <shadow val="0"/>
        <color auto="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strike val="0"/>
        <outline val="0"/>
        <shadow val="0"/>
        <u val="none"/>
        <sz val="11"/>
        <name val="Arial"/>
        <family val="2"/>
        <scheme val="none"/>
      </font>
    </dxf>
    <dxf>
      <border outline="0">
        <bottom style="thin">
          <color indexed="64"/>
        </bottom>
      </border>
    </dxf>
    <dxf>
      <font>
        <strike val="0"/>
        <outline val="0"/>
        <shadow val="0"/>
        <u val="none"/>
        <sz val="1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border outline="0">
        <bottom style="thin">
          <color indexed="64"/>
        </bottom>
      </border>
    </dxf>
    <dxf>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strike val="0"/>
        <outline val="0"/>
        <shadow val="0"/>
        <color auto="1"/>
        <name val="Arial"/>
        <family val="2"/>
        <scheme val="none"/>
      </font>
    </dxf>
    <dxf>
      <border>
        <bottom style="thin">
          <color indexed="64"/>
        </bottom>
      </border>
    </dxf>
    <dxf>
      <font>
        <strike val="0"/>
        <outline val="0"/>
        <shadow val="0"/>
        <color auto="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strike val="0"/>
        <outline val="0"/>
        <shadow val="0"/>
        <color auto="1"/>
        <name val="Arial"/>
        <family val="2"/>
        <scheme val="none"/>
      </font>
      <alignment horizontal="right"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strike val="0"/>
        <outline val="0"/>
        <shadow val="0"/>
        <color auto="1"/>
        <name val="Arial"/>
        <family val="2"/>
        <scheme val="none"/>
      </font>
    </dxf>
    <dxf>
      <border outline="0">
        <bottom style="thin">
          <color indexed="64"/>
        </bottom>
      </border>
    </dxf>
    <dxf>
      <font>
        <strike val="0"/>
        <outline val="0"/>
        <shadow val="0"/>
        <color auto="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diagonalUp="0" diagonalDown="0">
        <left/>
        <right/>
        <top/>
        <bottom style="thin">
          <color indexed="64"/>
        </bottom>
      </border>
    </dxf>
    <dxf>
      <font>
        <strike val="0"/>
        <outline val="0"/>
        <shadow val="0"/>
        <vertAlign val="baseline"/>
        <color auto="1"/>
        <name val="Arial"/>
        <family val="2"/>
        <scheme val="none"/>
      </font>
    </dxf>
    <dxf>
      <border>
        <bottom style="thin">
          <color indexed="64"/>
        </bottom>
      </border>
    </dxf>
    <dxf>
      <font>
        <strike val="0"/>
        <outline val="0"/>
        <shadow val="0"/>
        <vertAlign val="baseline"/>
        <color auto="1"/>
        <name val="Arial"/>
        <family val="2"/>
        <scheme val="none"/>
      </font>
      <alignment vertical="bottom" textRotation="0" wrapText="0" indent="0" justifyLastLine="0" shrinkToFit="0" readingOrder="0"/>
    </dxf>
    <dxf>
      <numFmt numFmtId="167" formatCode="0.0%"/>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dxf>
    <dxf>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Arial"/>
        <family val="2"/>
        <scheme val="none"/>
      </font>
      <numFmt numFmtId="167" formatCode="0.0%"/>
      <fill>
        <patternFill patternType="solid">
          <fgColor indexed="64"/>
          <bgColor theme="0"/>
        </patternFill>
      </fill>
      <alignment horizontal="right" textRotation="0"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textRotation="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right" textRotation="0"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border>
        <bottom style="thin">
          <color indexed="64"/>
        </bottom>
      </border>
    </dxf>
    <dxf>
      <alignment vertical="bottom" textRotation="0" indent="0" justifyLastLine="0" shrinkToFit="0" readingOrder="0"/>
    </dxf>
    <dxf>
      <font>
        <b val="0"/>
        <i val="0"/>
        <strike val="0"/>
        <condense val="0"/>
        <extend val="0"/>
        <outline val="0"/>
        <shadow val="0"/>
        <u val="none"/>
        <vertAlign val="baseline"/>
        <sz val="11"/>
        <color auto="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outline="0">
        <left style="thick">
          <color theme="0"/>
        </left>
        <right/>
        <top/>
        <bottom/>
      </border>
    </dxf>
    <dxf>
      <font>
        <strike val="0"/>
        <outline val="0"/>
        <shadow val="0"/>
        <color auto="1"/>
        <name val="Arial"/>
        <family val="2"/>
        <scheme val="none"/>
      </font>
    </dxf>
    <dxf>
      <border>
        <bottom style="thin">
          <color indexed="64"/>
        </bottom>
      </border>
    </dxf>
    <dxf>
      <font>
        <strike val="0"/>
        <outline val="0"/>
        <shadow val="0"/>
        <color auto="1"/>
        <name val="Arial"/>
        <family val="2"/>
        <scheme val="none"/>
      </font>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0" indent="0" justifyLastLine="0" shrinkToFit="0" readingOrder="0"/>
    </dxf>
    <dxf>
      <border outline="0">
        <bottom style="thin">
          <color indexed="64"/>
        </bottom>
      </border>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dxf>
    <dxf>
      <font>
        <strike val="0"/>
        <outline val="0"/>
        <shadow val="0"/>
        <vertAlign val="baseline"/>
        <color auto="1"/>
        <name val="Arial"/>
        <family val="2"/>
        <scheme val="none"/>
      </font>
      <alignment horizontal="right" textRotation="0" wrapText="1" indent="0" justifyLastLine="0" shrinkToFit="0" readingOrder="0"/>
    </dxf>
    <dxf>
      <font>
        <strike val="0"/>
        <outline val="0"/>
        <shadow val="0"/>
        <vertAlign val="baseline"/>
        <color auto="1"/>
        <name val="Arial"/>
        <family val="2"/>
        <scheme val="none"/>
      </font>
      <alignment horizontal="right" textRotation="0" wrapText="1" indent="0" justifyLastLine="0" shrinkToFit="0" readingOrder="0"/>
    </dxf>
    <dxf>
      <font>
        <strike val="0"/>
        <outline val="0"/>
        <shadow val="0"/>
        <vertAlign val="baseline"/>
        <color auto="1"/>
        <name val="Arial"/>
        <family val="2"/>
        <scheme val="none"/>
      </font>
      <alignment horizontal="right" textRotation="0" wrapText="1" indent="0" justifyLastLine="0" shrinkToFit="0" readingOrder="0"/>
    </dxf>
    <dxf>
      <font>
        <strike val="0"/>
        <outline val="0"/>
        <shadow val="0"/>
        <vertAlign val="baseline"/>
        <color auto="1"/>
        <name val="Arial"/>
        <family val="2"/>
        <scheme val="none"/>
      </font>
      <alignment horizontal="right" textRotation="0" wrapText="1" indent="0" justifyLastLine="0" shrinkToFit="0" readingOrder="0"/>
    </dxf>
    <dxf>
      <font>
        <strike val="0"/>
        <outline val="0"/>
        <shadow val="0"/>
        <vertAlign val="baseline"/>
        <color auto="1"/>
        <name val="Arial"/>
        <family val="2"/>
        <scheme val="none"/>
      </font>
      <alignment horizontal="right" textRotation="0" wrapText="1" indent="0" justifyLastLine="0" shrinkToFit="0" readingOrder="0"/>
    </dxf>
    <dxf>
      <font>
        <strike val="0"/>
        <outline val="0"/>
        <shadow val="0"/>
        <vertAlign val="baseline"/>
        <color auto="1"/>
        <name val="Arial"/>
        <family val="2"/>
        <scheme val="none"/>
      </font>
      <alignment horizontal="right"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diagonalUp="0" diagonalDown="0">
        <left/>
        <right/>
        <top/>
        <bottom style="thin">
          <color indexed="64"/>
        </bottom>
      </border>
    </dxf>
    <dxf>
      <font>
        <strike val="0"/>
        <outline val="0"/>
        <shadow val="0"/>
        <vertAlign val="baseline"/>
        <color auto="1"/>
        <name val="Arial"/>
        <family val="2"/>
        <scheme val="none"/>
      </font>
    </dxf>
    <dxf>
      <border>
        <bottom style="thin">
          <color indexed="64"/>
        </bottom>
      </border>
    </dxf>
    <dxf>
      <font>
        <strike val="0"/>
        <outline val="0"/>
        <shadow val="0"/>
        <vertAlign val="baseline"/>
        <color auto="1"/>
        <name val="Arial"/>
        <family val="2"/>
        <scheme val="none"/>
      </font>
      <alignment vertical="bottom" textRotation="0" wrapText="0" indent="0" justifyLastLine="0" shrinkToFit="0" readingOrder="0"/>
    </dxf>
    <dxf>
      <font>
        <strike val="0"/>
        <outline val="0"/>
        <shadow val="0"/>
        <u val="none"/>
        <sz val="11"/>
        <name val="Arial"/>
        <family val="2"/>
        <scheme val="none"/>
      </font>
      <numFmt numFmtId="167" formatCode="0.0%"/>
      <fill>
        <patternFill patternType="solid">
          <fgColor indexed="64"/>
          <bgColor theme="0"/>
        </patternFill>
      </fill>
      <alignment horizontal="right" textRotation="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font>
        <strike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center" textRotation="0" wrapText="1" indent="0" justifyLastLine="0" shrinkToFit="0" readingOrder="0"/>
    </dxf>
    <dxf>
      <border diagonalUp="0" diagonalDown="0">
        <left/>
        <right/>
        <top/>
        <bottom/>
      </border>
    </dxf>
    <dxf>
      <font>
        <strike val="0"/>
        <outline val="0"/>
        <shadow val="0"/>
        <u val="none"/>
        <sz val="11"/>
        <name val="Arial"/>
        <family val="2"/>
        <scheme val="none"/>
      </font>
    </dxf>
    <dxf>
      <border>
        <bottom style="thin">
          <color indexed="64"/>
        </bottom>
      </border>
    </dxf>
    <dxf>
      <font>
        <strike val="0"/>
        <outline val="0"/>
        <shadow val="0"/>
        <u val="none"/>
        <sz val="11"/>
        <name val="Arial"/>
        <family val="2"/>
        <scheme val="none"/>
      </font>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left" vertical="top" textRotation="0" wrapText="1" indent="0" justifyLastLine="0" shrinkToFit="0" readingOrder="0"/>
    </dxf>
    <dxf>
      <border diagonalUp="0" diagonalDown="0">
        <left/>
        <right/>
        <top/>
        <bottom style="thin">
          <color indexed="64"/>
        </bottom>
      </border>
    </dxf>
    <dxf>
      <border>
        <bottom style="thin">
          <color indexed="64"/>
        </bottom>
      </border>
    </dxf>
    <dxf>
      <numFmt numFmtId="167" formatCode="0.0%"/>
      <fill>
        <patternFill patternType="solid">
          <fgColor indexed="64"/>
          <bgColor theme="0"/>
        </patternFill>
      </fill>
      <alignment horizontal="right" vertical="bottom" textRotation="0" indent="0" justifyLastLine="0" shrinkToFit="0" readingOrder="0"/>
    </dxf>
    <dxf>
      <numFmt numFmtId="167" formatCode="0.0%"/>
      <fill>
        <patternFill patternType="solid">
          <fgColor indexed="64"/>
          <bgColor theme="0"/>
        </patternFill>
      </fill>
      <alignment horizontal="right" vertical="bottom" textRotation="0" indent="0" justifyLastLine="0" shrinkToFit="0" readingOrder="0"/>
    </dxf>
    <dxf>
      <numFmt numFmtId="167" formatCode="0.0%"/>
      <fill>
        <patternFill patternType="solid">
          <fgColor indexed="64"/>
          <bgColor theme="0"/>
        </patternFill>
      </fill>
      <alignment horizontal="right" vertical="bottom" textRotation="0" indent="0" justifyLastLine="0" shrinkToFit="0" readingOrder="0"/>
    </dxf>
    <dxf>
      <numFmt numFmtId="167" formatCode="0.0%"/>
      <fill>
        <patternFill patternType="solid">
          <fgColor indexed="64"/>
          <bgColor theme="0"/>
        </patternFill>
      </fill>
      <alignment horizontal="right" vertical="bottom" textRotation="0" indent="0" justifyLastLine="0" shrinkToFit="0" readingOrder="0"/>
    </dxf>
    <dxf>
      <numFmt numFmtId="167" formatCode="0.0%"/>
      <fill>
        <patternFill patternType="solid">
          <fgColor indexed="64"/>
          <bgColor theme="0"/>
        </patternFill>
      </fill>
      <alignment horizontal="right" vertical="bottom" textRotation="0" indent="0" justifyLastLine="0" shrinkToFit="0" readingOrder="0"/>
    </dxf>
    <dxf>
      <numFmt numFmtId="167" formatCode="0.0%"/>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1" indent="0" justifyLastLine="0" shrinkToFit="0" readingOrder="0"/>
    </dxf>
    <dxf>
      <fill>
        <patternFill patternType="solid">
          <fgColor indexed="64"/>
          <bgColor theme="0"/>
        </patternFill>
      </fill>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rgb="FF000000"/>
          <bgColor theme="0"/>
        </patternFill>
      </fill>
      <alignment horizontal="general" vertical="bottom"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1"/>
        <color theme="1"/>
        <name val="Arial"/>
        <family val="2"/>
        <scheme val="none"/>
      </font>
      <numFmt numFmtId="165" formatCode="0.0"/>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diagonalUp="0" diagonalDown="0">
        <left/>
        <right/>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center" textRotation="0" wrapText="1" indent="0" justifyLastLine="0" shrinkToFit="0" readingOrder="0"/>
    </dxf>
    <dxf>
      <font>
        <sz val="11"/>
        <color rgb="FF000000"/>
      </font>
      <fill>
        <patternFill patternType="solid">
          <fgColor rgb="FF000000"/>
          <bgColor theme="0"/>
        </patternFill>
      </fill>
      <alignment horizontal="general" vertical="bottom" textRotation="0" wrapText="0" indent="0" justifyLastLine="0" shrinkToFit="0" readingOrder="0"/>
    </dxf>
    <dxf>
      <font>
        <sz val="11"/>
        <color rgb="FF000000"/>
      </font>
      <fill>
        <patternFill patternType="solid">
          <fgColor rgb="FF000000"/>
          <bgColor theme="0"/>
        </patternFill>
      </fill>
      <alignment horizontal="general" vertical="bottom" textRotation="0" wrapText="0" indent="0" justifyLastLine="0" shrinkToFit="0" readingOrder="0"/>
    </dxf>
    <dxf>
      <font>
        <sz val="11"/>
        <color rgb="FF000000"/>
      </font>
      <fill>
        <patternFill patternType="solid">
          <fgColor rgb="FF000000"/>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fill>
        <patternFill patternType="solid">
          <fgColor rgb="FF000000"/>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thin">
          <color indexed="64"/>
        </bottom>
      </border>
    </dxf>
    <dxf>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alignmen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0" indent="0" justifyLastLine="0" shrinkToFit="0" readingOrder="0"/>
    </dxf>
    <dxf>
      <font>
        <strike val="0"/>
        <outline val="0"/>
        <shadow val="0"/>
        <color auto="1"/>
        <name val="Arial"/>
        <family val="2"/>
        <scheme val="none"/>
      </font>
    </dxf>
    <dxf>
      <font>
        <strike val="0"/>
        <outline val="0"/>
        <shadow val="0"/>
        <vertAlign val="baseline"/>
        <color auto="1"/>
        <name val="Arial"/>
        <family val="2"/>
        <scheme val="none"/>
      </font>
      <alignment horizontal="right" textRotation="0" wrapText="1" indent="0" justifyLastLine="0" shrinkToFit="0" readingOrder="0"/>
    </dxf>
    <dxf>
      <font>
        <strike val="0"/>
        <outline val="0"/>
        <shadow val="0"/>
        <vertAlign val="baseline"/>
        <color auto="1"/>
        <name val="Arial"/>
        <family val="2"/>
        <scheme val="none"/>
      </font>
      <alignment horizontal="right" textRotation="0" wrapText="1" indent="0" justifyLastLine="0" shrinkToFit="0" readingOrder="0"/>
    </dxf>
    <dxf>
      <font>
        <strike val="0"/>
        <outline val="0"/>
        <shadow val="0"/>
        <vertAlign val="baseline"/>
        <color auto="1"/>
        <name val="Arial"/>
        <family val="2"/>
        <scheme val="none"/>
      </font>
      <alignment horizontal="right" textRotation="0" wrapText="1" indent="0" justifyLastLine="0" shrinkToFit="0" readingOrder="0"/>
    </dxf>
    <dxf>
      <font>
        <strike val="0"/>
        <outline val="0"/>
        <shadow val="0"/>
        <vertAlign val="baseline"/>
        <color auto="1"/>
        <name val="Arial"/>
        <family val="2"/>
        <scheme val="none"/>
      </font>
      <alignment horizontal="right"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diagonalUp="0" diagonalDown="0">
        <left/>
        <right/>
        <top/>
        <bottom style="thin">
          <color indexed="64"/>
        </bottom>
      </border>
    </dxf>
    <dxf>
      <font>
        <strike val="0"/>
        <outline val="0"/>
        <shadow val="0"/>
        <vertAlign val="baseline"/>
        <color auto="1"/>
        <name val="Arial"/>
        <family val="2"/>
        <scheme val="none"/>
      </font>
    </dxf>
    <dxf>
      <border>
        <bottom style="thin">
          <color indexed="64"/>
        </bottom>
      </border>
    </dxf>
    <dxf>
      <font>
        <strike val="0"/>
        <outline val="0"/>
        <shadow val="0"/>
        <vertAlign val="baseline"/>
        <color auto="1"/>
        <name val="Arial"/>
        <family val="2"/>
        <scheme val="none"/>
      </font>
      <alignmen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8" formatCode="#,##0.0_ ;\-#,##0.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1" indent="0" justifyLastLine="0" shrinkToFit="0" readingOrder="0"/>
    </dxf>
    <dxf>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theme="1"/>
        <name val="Arial"/>
        <family val="2"/>
        <scheme val="none"/>
      </font>
      <numFmt numFmtId="164" formatCode="_-* #,##0_-;\-* #,##0_-;_-* &quot;-&quot;??_-;_-@_-"/>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bottom style="thin">
          <color indexed="64"/>
        </bottom>
      </border>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bottom style="thin">
          <color indexed="64"/>
        </bottom>
      </border>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9"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border>
        <bottom style="thin">
          <color indexed="64"/>
        </bottom>
      </border>
    </dxf>
    <dxf>
      <font>
        <b val="0"/>
        <i/>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0" indent="0" justifyLastLine="0" shrinkToFit="0" readingOrder="0"/>
    </dxf>
    <dxf>
      <font>
        <b val="0"/>
        <i/>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ill>
        <patternFill patternType="solid">
          <fgColor indexed="64"/>
          <bgColor theme="0"/>
        </patternFill>
      </fill>
      <alignment horizontal="right" vertical="top" textRotation="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bottom"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7" formatCode="0.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strike val="0"/>
        <condense val="0"/>
        <extend val="0"/>
        <outline val="0"/>
        <shadow val="0"/>
        <u val="none"/>
        <vertAlign val="baseline"/>
        <sz val="11"/>
        <color theme="1"/>
        <name val="Arial"/>
        <family val="2"/>
        <scheme val="none"/>
      </font>
      <fill>
        <patternFill patternType="solid">
          <fgColor indexed="64"/>
          <bgColor theme="0"/>
        </patternFill>
      </fill>
      <alignment horizontal="righ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7" formatCode="0.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7" formatCode="0.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7" formatCode="0.0%"/>
      <fill>
        <patternFill patternType="solid">
          <fgColor indexed="64"/>
          <bgColor theme="0"/>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4"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4"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4" tint="0.79998168889431442"/>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4" formatCode="_-* #,##0_-;\-* #,##0_-;_-* &quot;-&quot;??_-;_-@_-"/>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dxf>
    <dxf>
      <font>
        <i/>
        <strike val="0"/>
        <outline val="0"/>
        <shadow val="0"/>
        <u val="none"/>
        <vertAlign val="baseline"/>
        <sz val="11"/>
        <color auto="1"/>
        <name val="Arial"/>
        <family val="2"/>
        <scheme val="none"/>
      </font>
      <numFmt numFmtId="167" formatCode="0.0%"/>
      <fill>
        <patternFill patternType="solid">
          <fgColor indexed="64"/>
          <bgColor theme="0"/>
        </patternFill>
      </fill>
      <alignment horizontal="right" textRotation="0" indent="0" justifyLastLine="0" shrinkToFit="0" readingOrder="0"/>
    </dxf>
    <dxf>
      <alignment horizontal="right" textRotation="0"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66" formatCode="#,##0_ ;\-#,##0\ "/>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dxf>
    <dxf>
      <font>
        <b val="0"/>
        <i val="0"/>
        <strike val="0"/>
        <condense val="0"/>
        <extend val="0"/>
        <outline val="0"/>
        <shadow val="0"/>
        <u/>
        <vertAlign val="baseline"/>
        <sz val="11"/>
        <color theme="10"/>
        <name val="Arial"/>
        <family val="2"/>
        <scheme val="none"/>
      </font>
      <fill>
        <patternFill patternType="solid">
          <fgColor indexed="64"/>
          <bgColor theme="0"/>
        </patternFill>
      </fill>
    </dxf>
    <dxf>
      <fill>
        <patternFill patternType="solid">
          <fgColor indexed="64"/>
          <bgColor theme="0"/>
        </patternFill>
      </fill>
    </dxf>
    <dxf>
      <font>
        <b val="0"/>
        <i val="0"/>
        <strike val="0"/>
        <condense val="0"/>
        <extend val="0"/>
        <outline val="0"/>
        <shadow val="0"/>
        <u val="none"/>
        <vertAlign val="baseline"/>
        <sz val="11"/>
        <color theme="1"/>
        <name val="Arial"/>
        <family val="2"/>
        <scheme val="none"/>
      </font>
      <fill>
        <patternFill patternType="solid">
          <fgColor indexed="64"/>
          <bgColor theme="0"/>
        </patternFill>
      </fill>
    </dxf>
  </dxfs>
  <tableStyles count="0" defaultTableStyle="TableStyleMedium2" defaultPivotStyle="PivotStyleLight16"/>
  <colors>
    <mruColors>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152400</xdr:rowOff>
    </xdr:from>
    <xdr:to>
      <xdr:col>9</xdr:col>
      <xdr:colOff>361950</xdr:colOff>
      <xdr:row>3</xdr:row>
      <xdr:rowOff>260201</xdr:rowOff>
    </xdr:to>
    <xdr:pic>
      <xdr:nvPicPr>
        <xdr:cNvPr id="3" name="Picture 2" descr="Logo Intellectual property office">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5300" y="152400"/>
          <a:ext cx="1762125" cy="99045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606823-A428-425B-A00A-9F88DD47CEAE}" name="Tableofcontents" displayName="Tableofcontents" ref="A5:B54" totalsRowShown="0" headerRowDxfId="348" dataDxfId="347">
  <tableColumns count="2">
    <tableColumn id="1" xr3:uid="{BD698A67-7D08-44B4-93AE-EB6B4A3C1349}" name="Contents:" dataDxfId="346" dataCellStyle="Hyperlink"/>
    <tableColumn id="2" xr3:uid="{A4D827C1-0AE8-4A0E-8595-A21339F37435}" name="Title" dataDxfId="34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0E27D4B-2A55-43AC-B904-783AB39CE264}" name="Table2.4b" displayName="Table2.4b" ref="A3:C5" totalsRowShown="0" tableBorderDxfId="270">
  <tableColumns count="3">
    <tableColumn id="1" xr3:uid="{A80EEC8B-1D8F-43A1-A126-F7B4BEB55690}" name="Request"/>
    <tableColumn id="2" xr3:uid="{CBC951CE-7A3D-4225-8D89-36FEF8CEE9C6}" name="2023"/>
    <tableColumn id="3" xr3:uid="{A4EB38B9-86C7-4D3F-AC96-FC63DF8D861C}" name="2024" dataDxfId="26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4DCF5CE-1356-4C58-9031-2C80EB3F472A}" name="Table2.5" displayName="Table2.5" ref="A3:G22" totalsRowShown="0" headerRowDxfId="268" dataDxfId="266" headerRowBorderDxfId="267" headerRowCellStyle="Normal 3" dataCellStyle="Comma">
  <tableColumns count="7">
    <tableColumn id="1" xr3:uid="{269AA0DA-900F-43D2-B59B-441E9532C5D9}" name="Year of patent lifespan" dataDxfId="265"/>
    <tableColumn id="2" xr3:uid="{4E041861-B97E-4845-9B86-E89D1DC5F903}" name="IPO patents, 2023" dataDxfId="264" dataCellStyle="Comma"/>
    <tableColumn id="3" xr3:uid="{9A307931-06AA-4233-992D-05E656C46A83}" name="EPO patents2 designating UK protection, 2023" dataDxfId="263" dataCellStyle="Comma"/>
    <tableColumn id="4" xr3:uid="{ABFB9014-91C1-42F0-9492-6D4AD16CDAA3}" name="All patents, 2023" dataDxfId="262" dataCellStyle="Comma"/>
    <tableColumn id="6" xr3:uid="{5190C0A2-EAA5-45FF-80E9-BA93297ECD61}" name="IPO patents, 2024" dataDxfId="261" dataCellStyle="Comma"/>
    <tableColumn id="7" xr3:uid="{C66113EB-34A1-48D5-BC42-3C55DF39F250}" name="EPO patents2 designating UK protection, 2024" dataDxfId="260" dataCellStyle="Comma"/>
    <tableColumn id="8" xr3:uid="{BCD6A8E2-37E6-48F8-96B3-011B4DB72972}" name="All patents, 2024" dataDxfId="259"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677CF95-7953-4A7B-8B34-CFD8885B70EA}" name="Table3652622" displayName="Table3652622" ref="A3:G6" totalsRowShown="0" headerRowDxfId="258" dataDxfId="256" headerRowBorderDxfId="257" tableBorderDxfId="255">
  <autoFilter ref="A3:G6" xr:uid="{D17AA7F0-96B2-4B5F-972B-0C1EB32953D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2899DAE-AFED-4543-B38C-42A902DEB921}" name="Origin of application" dataDxfId="254"/>
    <tableColumn id="2" xr3:uid="{6A123EB8-A4CE-4B2B-95F8-B349ADA561D9}" name="Applications Filed, 2023" dataDxfId="253" dataCellStyle="Comma"/>
    <tableColumn id="3" xr3:uid="{510DE6E4-70A4-47C0-98BB-E3D8F4E5851F}" name="Applications Published, 2023" dataDxfId="252" dataCellStyle="Comma"/>
    <tableColumn id="4" xr3:uid="{5F1355A0-6C83-4805-938C-F69453EC07A6}" name="Patents Granted, 2023" dataDxfId="251"/>
    <tableColumn id="5" xr3:uid="{6A69653A-6645-4BF8-A204-77FBE527095E}" name="Applications Filed, 2024" dataDxfId="250"/>
    <tableColumn id="6" xr3:uid="{6510B6F6-48D0-4568-BF72-80CC5D40D359}" name="Applications Published, 2024" dataDxfId="249"/>
    <tableColumn id="7" xr3:uid="{9805B165-83CD-46E0-BDA2-CB3A6A296B11}" name="Patents Granted, 2024" dataDxfId="24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79C17D1-6EF4-4DC6-A157-BEB607B4A10C}" name="Table2.6" displayName="Table2.6" ref="A3:B19" totalsRowShown="0" headerRowDxfId="247" dataDxfId="246">
  <autoFilter ref="A3:B19" xr:uid="{94252DFE-FB66-40FD-AB12-E27C914EA9A8}">
    <filterColumn colId="0" hiddenButton="1"/>
    <filterColumn colId="1" hiddenButton="1"/>
  </autoFilter>
  <tableColumns count="2">
    <tableColumn id="1" xr3:uid="{7E703BA9-DF6B-469C-BD59-F6981C1E28A5}" name="Year" dataDxfId="245"/>
    <tableColumn id="2" xr3:uid="{2739C317-67C2-40E0-A0CF-281A3160A559}" name="Green channel requests" dataDxfId="24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3AC5741-9D09-408A-8B3F-6793B9C095BF}" name="Table2.7" displayName="Table2.7" ref="A3:G7" totalsRowShown="0" headerRowDxfId="243" dataDxfId="242">
  <tableColumns count="7">
    <tableColumn id="1" xr3:uid="{624C53FA-2A4C-4D18-AA98-F85F110B6263}" name="Status" dataDxfId="241"/>
    <tableColumn id="2" xr3:uid="{BFD8179A-FF0D-40F8-AE4A-B513E0BEF94D}" name="Medicinal products, 2023" dataDxfId="240"/>
    <tableColumn id="3" xr3:uid="{B6F1BF40-B54B-4DEF-8446-266D9E64F095}" name="Plant protection products, 2023" dataDxfId="239"/>
    <tableColumn id="4" xr3:uid="{91071734-2754-4E47-9D2D-E40CDEA31768}" name="Total, 2023" dataDxfId="238"/>
    <tableColumn id="6" xr3:uid="{C84700E2-1A2F-4FDF-A5FA-5B9B22F1D46B}" name="Medicinal products, 2024" dataDxfId="237"/>
    <tableColumn id="7" xr3:uid="{FB70F4C7-5A67-42B0-9BE9-191385FD308F}" name="Plant protection products, 2024" dataDxfId="236"/>
    <tableColumn id="8" xr3:uid="{D1706D51-02B8-4135-B8CD-7DD62F1419EA}" name="Total, 2024" dataDxfId="23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D20D72D-538A-4CF5-9962-24420FBF45E8}" name="Table2.8" displayName="Table2.8" ref="A3:F28" totalsRowShown="0" headerRowDxfId="234" dataDxfId="233" tableBorderDxfId="232">
  <tableColumns count="6">
    <tableColumn id="1" xr3:uid="{833B7DA8-067B-41DB-A2E5-1AA48DE776F9}" name="Year" dataDxfId="231"/>
    <tableColumn id="2" xr3:uid="{876ED695-52FD-42B5-9DAF-234F0134BA1B}" name="Total" dataDxfId="230"/>
    <tableColumn id="4" xr3:uid="{6A282B73-7F86-4C71-9064-6E81F5975611}" name="UK origin" dataDxfId="229"/>
    <tableColumn id="5" xr3:uid="{4B84410F-3AAF-4DA6-A354-6F194B07A007}" name="Non-UK origin" dataDxfId="228"/>
    <tableColumn id="7" xr3:uid="{82A54FF6-EF37-43F3-9DAD-754D0D750525}" name="Private Inventors applicants" dataDxfId="227"/>
    <tableColumn id="8" xr3:uid="{1E747358-9912-4F55-A03F-FB241720EC1F}" name="Defence Industry applicants" dataDxfId="226"/>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86428B4-7D54-45E1-A6C9-357520CA17FD}" name="Table2.8b" displayName="Table2.8b" ref="A3:B28" totalsRowShown="0" headerRowDxfId="225" headerRowBorderDxfId="224">
  <autoFilter ref="A3:B28" xr:uid="{61157B3E-A812-403E-B25C-D278C602BF64}">
    <filterColumn colId="0" hiddenButton="1"/>
    <filterColumn colId="1" hiddenButton="1"/>
  </autoFilter>
  <tableColumns count="2">
    <tableColumn id="1" xr3:uid="{EFBFF356-250A-4BAA-985E-48C1679BADBE}" name="Year" dataDxfId="223"/>
    <tableColumn id="2" xr3:uid="{5E35B029-6294-4485-8964-CD93938771ED}" name="Applications Declassified" dataDxfId="22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EE767F8-F026-4396-ACBC-16B75D027408}" name="Table2.8c" displayName="Table2.8c" ref="A3:B28" totalsRowShown="0" headerRowDxfId="221" headerRowBorderDxfId="220">
  <tableColumns count="2">
    <tableColumn id="1" xr3:uid="{D4C1EBDE-C177-41B7-B81E-6CA2C308AEEC}" name="Filing Year" dataDxfId="219"/>
    <tableColumn id="2" xr3:uid="{093E1A62-0E19-4E74-B7C9-6E90814F368B}" name="Applications In force" dataDxfId="218"/>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73472D9-9C61-478F-9E40-530275036363}" name="Table2.9" displayName="Table2.9" ref="A3:G11" totalsRowShown="0" headerRowDxfId="217" dataDxfId="215" headerRowBorderDxfId="216" tableBorderDxfId="214" headerRowCellStyle="Normal 3" dataCellStyle="Comma">
  <tableColumns count="7">
    <tableColumn id="1" xr3:uid="{0D8026BE-B3AA-4DC6-8522-347F734BE047}" name="Extension length" dataDxfId="213"/>
    <tableColumn id="2" xr3:uid="{685BDE85-BB53-4013-8091-18C1952B6148}" name="IPO patents, 2023" dataDxfId="212" dataCellStyle="Comma"/>
    <tableColumn id="3" xr3:uid="{010CD0A6-3615-41AC-BCEA-9F1CA7386055}" name="EPO patents designating UK protection, 2023" dataDxfId="211" dataCellStyle="Comma"/>
    <tableColumn id="4" xr3:uid="{AF12DDAF-CA3D-4D67-97E7-291FAB67CA1B}" name="All patents, 2023" dataDxfId="210" dataCellStyle="Comma"/>
    <tableColumn id="6" xr3:uid="{6BEC6278-D54C-419D-952C-0147B4BACC3F}" name="IPO patents, 2024" dataDxfId="209" dataCellStyle="Comma"/>
    <tableColumn id="7" xr3:uid="{3B4980F6-E54D-49AB-8491-AA647173A5DB}" name="EPO patents designating UK protection, 2024" dataDxfId="208" dataCellStyle="Comma"/>
    <tableColumn id="8" xr3:uid="{4FA81141-821D-4842-8DAE-776A821BA612}" name="All patents, 2024" dataDxfId="207"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9EF8CB4-6952-4116-8409-2DD9813DE3D7}" name="Table2.10" displayName="Table2.10" ref="A3:B13" totalsRowShown="0" headerRowDxfId="206" headerRowBorderDxfId="205">
  <tableColumns count="2">
    <tableColumn id="1" xr3:uid="{3EFC4EBA-A40A-404A-8AA9-D79D1F64BC12}" name="Year" dataDxfId="204"/>
    <tableColumn id="2" xr3:uid="{30D61886-16C4-4D82-A7B8-72374F14022B}" name="Licences of right" dataDxfId="20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39AE5F-60F2-473D-836F-A3FBDD6FE311}" name="Table1" displayName="Table1" ref="A4:L11" totalsRowShown="0" headerRowDxfId="344" dataDxfId="342" headerRowBorderDxfId="343" dataCellStyle="Comma">
  <tableColumns count="12">
    <tableColumn id="1" xr3:uid="{F3E58E82-89F7-4099-A342-3B73033995AB}" name="Intellectual Property Right" dataDxfId="341"/>
    <tableColumn id="7" xr3:uid="{1DD6F67C-F305-49DA-98F7-9828D28BCE8B}" name="2015" dataDxfId="340" dataCellStyle="Comma"/>
    <tableColumn id="8" xr3:uid="{A4CDC637-E417-431F-9992-14CDDA4E09D9}" name="2016" dataDxfId="339" dataCellStyle="Comma"/>
    <tableColumn id="9" xr3:uid="{1B929F40-0E6A-412D-9628-4D32F59A27AB}" name="2017" dataDxfId="338" dataCellStyle="Comma"/>
    <tableColumn id="10" xr3:uid="{140CE3B5-487D-40DA-920B-727090C584B5}" name="2018" dataDxfId="337" dataCellStyle="Comma"/>
    <tableColumn id="11" xr3:uid="{781767F7-B002-494B-B8CB-C858ACEF53D2}" name="2019" dataDxfId="336" dataCellStyle="Comma"/>
    <tableColumn id="12" xr3:uid="{9DDC2F5D-D750-489F-912C-FDEED99A0AD0}" name="2020" dataDxfId="335" dataCellStyle="Comma"/>
    <tableColumn id="2" xr3:uid="{0E87D38B-2BD9-4477-9C40-6CA9BE5A8B8B}" name="2021" dataDxfId="334" dataCellStyle="Comma"/>
    <tableColumn id="14" xr3:uid="{3DE50439-9E2C-486B-8BBF-373E43E2DD18}" name="2022" dataDxfId="333" dataCellStyle="Comma"/>
    <tableColumn id="3" xr3:uid="{470D3184-FD1D-4918-85B4-441F4313F239}" name="2023" dataDxfId="332" dataCellStyle="Comma"/>
    <tableColumn id="4" xr3:uid="{A2073250-620A-4D13-8AE6-CBA8A6566E14}" name="2024" dataDxfId="331"/>
    <tableColumn id="13" xr3:uid="{E9402316-978A-4A26-9A1F-4644BB30C33D}" name="Change 2023 to 2024 (%)" dataDxfId="330">
      <calculatedColumnFormula>(Table1[[#This Row],[2024]]-Table1[[#This Row],[2023]])/Table1[[#This Row],[2023]]</calculatedColumnFormula>
    </tableColumn>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E77B76C-513A-4D47-84B7-813B2E09FB40}" name="Table2.11" displayName="Table2.11" ref="A3:G10" totalsRowShown="0" headerRowDxfId="202" dataDxfId="201" tableBorderDxfId="200">
  <tableColumns count="7">
    <tableColumn id="1" xr3:uid="{385D6C9C-1053-453D-95F1-876881A00435}" name="Application Type" dataDxfId="199"/>
    <tableColumn id="2" xr3:uid="{8959B144-9979-4FE5-ADB8-B6C3754AAB79}" name="Filed, 2023" dataDxfId="198"/>
    <tableColumn id="3" xr3:uid="{09F95CE3-00C9-4332-906B-A3CB795F583C}" name="Withdrawn, 2023" dataDxfId="197"/>
    <tableColumn id="4" xr3:uid="{DE8393C8-829B-4AD2-A4F3-63ED821EF65A}" name="Decided, 2023" dataDxfId="196"/>
    <tableColumn id="6" xr3:uid="{05C34FFF-6BED-47D4-B66F-90FD64BF66F5}" name="Filed, 2024" dataDxfId="195"/>
    <tableColumn id="7" xr3:uid="{E3E85EC5-3F57-42C6-85A5-74870F956C55}" name="Withdrawn, 2024" dataDxfId="194"/>
    <tableColumn id="8" xr3:uid="{1E507CFD-401B-4B0F-879F-4EE115E4F38D}" name="Decided, 2024" dataDxfId="193"/>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D9D2A28-1530-4269-BAA6-A78A028CDCD5}" name="Table22" displayName="Table22" ref="A3:M19" totalsRowShown="0" headerRowDxfId="192" dataDxfId="190" headerRowBorderDxfId="191" tableBorderDxfId="189">
  <autoFilter ref="A3:M19" xr:uid="{CD9D2A28-1530-4269-BAA6-A78A028CDC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274A0A1-DF89-4E0C-8758-F0AF4FF42E7D}" name="Region" dataDxfId="188"/>
    <tableColumn id="2" xr3:uid="{4FCB89B0-230B-45CC-B2E2-4D48B2CA25E5}" name="Applications filed 2023" dataDxfId="187" dataCellStyle="Comma"/>
    <tableColumn id="3" xr3:uid="{A30017E1-3B76-4580-9379-56EDA3D7AC16}" name="Total classes in application, 2023" dataDxfId="186" dataCellStyle="Comma"/>
    <tableColumn id="4" xr3:uid="{0170E2EE-2045-4E86-92B7-724B4295F03B}" name="Trade Marks registered, 2023" dataDxfId="185" dataCellStyle="Comma"/>
    <tableColumn id="5" xr3:uid="{115CE39C-17C7-4B7D-BECA-0C3FDC90F7E7}" name="Total classes registered, 2023" dataDxfId="184" dataCellStyle="Comma"/>
    <tableColumn id="6" xr3:uid="{68951C1A-FBAC-4A15-BE84-AA3E19C5660B}" name="Applications filed, 2024" dataDxfId="183" dataCellStyle="Comma"/>
    <tableColumn id="7" xr3:uid="{72F991FC-5A71-44CC-ACF6-F1AAF233733B}" name="Total classes in application, 2024" dataDxfId="182" dataCellStyle="Comma"/>
    <tableColumn id="8" xr3:uid="{7E1764EB-61B0-4E88-8EC1-999021588F44}" name="Trade Marks registered, 2024" dataDxfId="181" dataCellStyle="Comma"/>
    <tableColumn id="9" xr3:uid="{1044F058-3529-491E-BA38-DA35BB95038F}" name="Total classes registered, 2024" dataDxfId="180" dataCellStyle="Comma"/>
    <tableColumn id="10" xr3:uid="{DDDA5B9C-8CAF-4303-9FAB-610CE72D8FD7}" name="Applications filed, % change 2023 to 2024" dataDxfId="179">
      <calculatedColumnFormula>(Table22[[#This Row],[Applications filed, 2024]]-Table22[[#This Row],[Applications filed 2023]])/Table22[[#This Row],[Applications filed 2023]]</calculatedColumnFormula>
    </tableColumn>
    <tableColumn id="11" xr3:uid="{775032FD-9BB3-417D-80AA-0EF192A422A9}" name="Total classes in application, % change 2023 to 2024" dataDxfId="178"/>
    <tableColumn id="12" xr3:uid="{AC47797E-D0FD-42C5-B40D-F0343D6569FF}" name="Trade Marks registered, % change 2023 to 2024" dataDxfId="177"/>
    <tableColumn id="13" xr3:uid="{D3C4BD6D-D069-4BA7-BB54-ABB41E4A3837}" name="Total classes registered,% change 2023 to 2024" dataDxfId="176"/>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DDFFECB-39D1-4930-9552-DF58C7C8FA7A}" name="Table3.1b" displayName="Table3.1b" ref="A3:M167" totalsRowShown="0" headerRowDxfId="175" dataDxfId="173" headerRowBorderDxfId="174">
  <autoFilter ref="A3:M167" xr:uid="{3DDFFECB-39D1-4930-9552-DF58C7C8FA7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sortState xmlns:xlrd2="http://schemas.microsoft.com/office/spreadsheetml/2017/richdata2" ref="A4:M167">
    <sortCondition ref="A3:A167"/>
  </sortState>
  <tableColumns count="13">
    <tableColumn id="1" xr3:uid="{54CF8F7D-058A-4B61-90FB-592463D96423}" name="Country" dataDxfId="172"/>
    <tableColumn id="2" xr3:uid="{E97996D2-AB22-4635-BAA9-64B3697B411D}" name="Applications filed, 2023" dataDxfId="171"/>
    <tableColumn id="3" xr3:uid="{307B0289-9709-4988-808A-067E3D66643E}" name="Total classes in application, 2023" dataDxfId="170"/>
    <tableColumn id="4" xr3:uid="{F624B892-F503-410E-A571-FADFDE8E9429}" name="Trade Marks registered, 2023" dataDxfId="169"/>
    <tableColumn id="5" xr3:uid="{A258F29C-BAEB-4D1E-B0CD-6EF2A49E7613}" name="Total classes registered, 2023" dataDxfId="168"/>
    <tableColumn id="7" xr3:uid="{2E73E1E2-921E-44E0-90F1-581B24962679}" name="Applications filed, 2024" dataDxfId="167"/>
    <tableColumn id="8" xr3:uid="{C1144085-3812-4287-AC5E-A5FCB62B95D8}" name="Total classes in application, 2024" dataDxfId="166"/>
    <tableColumn id="9" xr3:uid="{463D923D-DAAB-4AB4-9F57-B77ABF20F629}" name="Trade Marks registered, 2024" dataDxfId="165"/>
    <tableColumn id="10" xr3:uid="{F19A3E14-9E5E-42BE-949B-55C68AF1C380}" name="Total classes registered, 2024" dataDxfId="164"/>
    <tableColumn id="12" xr3:uid="{DF33CB5A-6E6E-47D9-94D9-47E6C0F96739}" name="Applications filed, % change 2023 to 2024" dataDxfId="163">
      <calculatedColumnFormula>IF(B4=0,"",(F4-B4)/B4)</calculatedColumnFormula>
    </tableColumn>
    <tableColumn id="13" xr3:uid="{5FF368A4-73F4-4FB0-9607-F16AC599D0E7}" name="Total classes in application,% change 2023 to 2024" dataDxfId="162">
      <calculatedColumnFormula>IF(C4=0,"",(G4-C4)/C4)</calculatedColumnFormula>
    </tableColumn>
    <tableColumn id="14" xr3:uid="{3EEA1410-F008-44E7-9BE6-987F0684473F}" name="Trade Marks registered, % change 2023 to 2024" dataDxfId="161">
      <calculatedColumnFormula>IF(D4=0,"",(H4-D4)/D4)</calculatedColumnFormula>
    </tableColumn>
    <tableColumn id="15" xr3:uid="{BDFB4B6E-A512-4FD1-8BCA-9F8D6826828C}" name="Total classes registered, % change 2023 to 2024" dataDxfId="160">
      <calculatedColumnFormula>IF(E4=0,"",(I4-E4)/E4)</calculatedColumnFormula>
    </tableColumn>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6EA411A-630B-4339-8778-2CBABDDFC7D7}" name="Table2542" displayName="Table2542" ref="A3:M95" totalsRowShown="0" headerRowDxfId="159" dataDxfId="157" headerRowBorderDxfId="158" tableBorderDxfId="156">
  <sortState xmlns:xlrd2="http://schemas.microsoft.com/office/spreadsheetml/2017/richdata2" ref="A4:M89">
    <sortCondition descending="1" ref="F3:F89"/>
  </sortState>
  <tableColumns count="13">
    <tableColumn id="1" xr3:uid="{DF07E3E2-004E-4D5A-9C94-9CAD19D3328D}" name="National office of origin" dataDxfId="155"/>
    <tableColumn id="2" xr3:uid="{A519D239-212C-43F5-82D0-5532D996B33A}" name="Applications filed, 2023" dataDxfId="154" dataCellStyle="Comma"/>
    <tableColumn id="3" xr3:uid="{AE162658-639C-4CF6-9378-026570932450}" name="Total classes in application, 2023" dataDxfId="153" dataCellStyle="Comma"/>
    <tableColumn id="4" xr3:uid="{2E5DEF7E-9C95-43FD-86BE-2103D246AAFB}" name="Trade Marks protected, 2023" dataDxfId="152" dataCellStyle="Comma"/>
    <tableColumn id="5" xr3:uid="{1F85689D-76A1-4C0D-8735-62F498D303F4}" name="Total classes protected, 2023" dataDxfId="151" dataCellStyle="Comma"/>
    <tableColumn id="6" xr3:uid="{BA9CCA02-9016-41FA-9832-7480BBEE594A}" name="Applications filed, 2024" dataDxfId="150" dataCellStyle="Comma"/>
    <tableColumn id="7" xr3:uid="{425E6FBE-8516-4217-B87F-7C481FAA8F3F}" name="Total classes in application, 2024" dataDxfId="149" dataCellStyle="Comma"/>
    <tableColumn id="8" xr3:uid="{9E055049-B784-46DB-BC2B-9AB0DF2F50EC}" name="Trade Marks protected, 2024" dataDxfId="148" dataCellStyle="Comma"/>
    <tableColumn id="9" xr3:uid="{A838D5B7-080F-4117-9C2B-C395DDA2800D}" name="Total classes protected, 2024" dataDxfId="147" dataCellStyle="Comma"/>
    <tableColumn id="14" xr3:uid="{8CB127A3-CCAC-4C63-983A-FF831099AAB8}" name="Applications filed, % change 2023 to 2024" dataDxfId="146">
      <calculatedColumnFormula>(Table2542[[#This Row],[Applications filed, 2024]]-Table2542[[#This Row],[Applications filed, 2023]])/Table2542[[#This Row],[Applications filed, 2023]]</calculatedColumnFormula>
    </tableColumn>
    <tableColumn id="15" xr3:uid="{5A17D39D-EA74-4E2F-A4B7-F107A1BB1377}" name="Total classes in application, % change 2023 to 2024" dataDxfId="145">
      <calculatedColumnFormula>(Table2542[[#This Row],[Total classes in application, 2024]]-Table2542[[#This Row],[Total classes in application, 2023]])/Table2542[[#This Row],[Total classes in application, 2023]]</calculatedColumnFormula>
    </tableColumn>
    <tableColumn id="16" xr3:uid="{F6425897-D6B0-485A-B7F5-FBA0C57F7FA3}" name="Trade marks protected, % change 2023 to 2024" dataDxfId="144">
      <calculatedColumnFormula>(Table2542[[#This Row],[Trade Marks protected, 2024]]-Table2542[[#This Row],[Trade Marks protected, 2023]])/Table2542[[#This Row],[Trade Marks protected, 2023]]</calculatedColumnFormula>
    </tableColumn>
    <tableColumn id="17" xr3:uid="{D6648D14-52DB-4E07-901E-6281EE4B5C3E}" name="Total classes protected, % change 2023 to 2024" dataDxfId="143">
      <calculatedColumnFormula>(Table2542[[#This Row],[Total classes protected, 2024]]-Table2542[[#This Row],[Total classes protected, 2023]])/Table2542[[#This Row],[Total classes protected, 2023]]</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6D581E93-2077-42D3-9BBE-0CD62DEFEEAD}" name="Table3043" displayName="Table3043" ref="A3:S49" totalsRowShown="0" headerRowDxfId="142" dataDxfId="140" headerRowBorderDxfId="141">
  <autoFilter ref="A3:S49" xr:uid="{6D581E93-2077-42D3-9BBE-0CD62DEFEE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F36010EA-AC4D-4CD0-B8EB-88D19FAAB1B5}" name="Classification2" dataDxfId="139"/>
    <tableColumn id="2" xr3:uid="{0FECAE04-E92A-4BE8-8133-5B05DD49B172}" name="Total Classes Applied For, National UK, 2023" dataDxfId="138" dataCellStyle="Comma"/>
    <tableColumn id="3" xr3:uid="{BBEF2168-A074-42DC-A1C9-EF05F5C0BCAA}" name="Total Classes Published, National UK, 2023" dataDxfId="137" dataCellStyle="Comma"/>
    <tableColumn id="4" xr3:uid="{4D3B4CD7-CC5B-4CF9-B6CE-A2BE60D679C1}" name="Total Classes Registered, National UK, 2023" dataDxfId="136" dataCellStyle="Comma"/>
    <tableColumn id="5" xr3:uid="{1832A225-01C6-418A-8B26-4640D3773C0D}" name="Total Classes Applied For, International Registrations Designating the UK, 2023" dataDxfId="135" dataCellStyle="Comma"/>
    <tableColumn id="6" xr3:uid="{4B390C1B-F5C7-4C11-B062-F7B9C97AA814}" name="Total Classes Published, International Registrations Designating the UK, 2023" dataDxfId="134" dataCellStyle="Comma"/>
    <tableColumn id="7" xr3:uid="{B70F2A4C-DE68-45A7-B647-E54F9D2C9FCA}" name="Total Classes Protected, International Registrations Designating the UK, 2023" dataDxfId="133" dataCellStyle="Comma"/>
    <tableColumn id="8" xr3:uid="{BE4FBD21-6071-441F-8811-73A0B2D327FB}" name="Total Classes Applied For, National UK, 2024" dataDxfId="132" dataCellStyle="Comma"/>
    <tableColumn id="9" xr3:uid="{FC22F6D5-9510-4562-91A1-A70A4493FD7D}" name="Total Classes Published, National UK, 2024" dataDxfId="131" dataCellStyle="Comma"/>
    <tableColumn id="10" xr3:uid="{8464FE4A-AD8B-44F5-896D-7B312CA0EE8B}" name="Total Classes Registered, National UK, 2024" dataDxfId="130" dataCellStyle="Comma"/>
    <tableColumn id="11" xr3:uid="{D99BED6B-0FDC-4201-958B-E03EB0ADBEE8}" name="Total Classes Applied For, International Registrations Designating the UK, 2024" dataDxfId="129" dataCellStyle="Comma"/>
    <tableColumn id="12" xr3:uid="{7FA30B0E-50A1-435B-8342-315A1548977D}" name="Total Classes Published, International Registrations Designating the UK, 2024" dataDxfId="128" dataCellStyle="Comma"/>
    <tableColumn id="13" xr3:uid="{D4C9C79A-2DFC-41F8-8C61-367711F9FC86}" name="Total Classes Protected, International Registrations Designating the UK, 2024" dataDxfId="127" dataCellStyle="Comma"/>
    <tableColumn id="14" xr3:uid="{AC81EAFB-5B32-40D4-93AD-7B866B08885B}" name="Total Classes Applied For, National UK, 2023 to 2024, % change" dataDxfId="126">
      <calculatedColumnFormula>(Table3043[[#This Row],[Total Classes Applied For, National UK, 2024]]-Table3043[[#This Row],[Total Classes Applied For, National UK, 2023]])/Table3043[[#This Row],[Total Classes Applied For, National UK, 2023]]</calculatedColumnFormula>
    </tableColumn>
    <tableColumn id="15" xr3:uid="{2558A3DE-DEE5-4CD7-B45E-97EE758C5B81}" name="Total Classes Published,  National UK, 2023 to 2024, % change" dataDxfId="125">
      <calculatedColumnFormula>(Table3043[[#This Row],[Total Classes Published, National UK, 2024]]-Table3043[[#This Row],[Total Classes Published, National UK, 2023]])/Table3043[[#This Row],[Total Classes Published, National UK, 2023]]</calculatedColumnFormula>
    </tableColumn>
    <tableColumn id="16" xr3:uid="{43F69F7D-D41B-4865-B604-3890C13664F7}" name="Total Classes Registered,  National UK, 2023 to 2024, % change" dataDxfId="124">
      <calculatedColumnFormula>(Table3043[[#This Row],[Total Classes Registered, National UK, 2024]]-Table3043[[#This Row],[Total Classes Registered, National UK, 2023]])/Table3043[[#This Row],[Total Classes Registered, National UK, 2023]]</calculatedColumnFormula>
    </tableColumn>
    <tableColumn id="17" xr3:uid="{318E8606-5079-46A6-B924-B0857082EC9B}" name="Total Classes Applied For, International Registrations Designating the UK, 2023 to 2024, % change" dataDxfId="123">
      <calculatedColumnFormula>(Table3043[[#This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calculatedColumnFormula>
    </tableColumn>
    <tableColumn id="18" xr3:uid="{8A5DCD13-B147-4F64-8E9B-3D873428FE2C}" name="Total Classes Published, International Registrations Designating the UK, 2023 to 2024, % change" dataDxfId="122">
      <calculatedColumnFormula>(Table3043[[#This Row],[Total Classes Published, International Registrations Designating the UK, 2024]]-Table3043[[#This Row],[Total Classes Published, International Registrations Designating the UK, 2023]])/Table3043[[#This Row],[Total Classes Published, International Registrations Designating the UK, 2023]]</calculatedColumnFormula>
    </tableColumn>
    <tableColumn id="19" xr3:uid="{3FB68F0B-841F-48C9-AE41-26EDF189C4C7}" name="Total Classes Protected, International Registrations Designating the UK, 2023 to 2024, % change" dataDxfId="121">
      <calculatedColumnFormula>(Table3043[[#This Row],[Total Classes Protected, International Registrations Designating the UK, 2024]]-Table3043[[#This Row],[Total Classes Protected, International Registrations Designating the UK, 2023]])/Table3043[[#This Row],[Total Classes Protected, International Registrations Designating the UK, 2023]]</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B01496C7-6EB7-4BD3-BD4B-15C35A020A12}" name="Table3144" displayName="Table3144" ref="A5:I16" totalsRowShown="0" headerRowBorderDxfId="120" tableBorderDxfId="119">
  <autoFilter ref="A5:I16" xr:uid="{B01496C7-6EB7-4BD3-BD4B-15C35A020A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42704C7-B845-460F-8408-4FFF68CAED5A}" name="Rank" dataDxfId="118" dataCellStyle="Comma"/>
    <tableColumn id="3" xr3:uid="{DBF62B68-22A9-47B5-8AC7-5856656826C2}" name="Applicant2, 2023" dataDxfId="117" dataCellStyle="Comma"/>
    <tableColumn id="4" xr3:uid="{E31851D7-5F00-44D5-ACAA-9204D29AEB2F}" name="Country" dataDxfId="116"/>
    <tableColumn id="5" xr3:uid="{5B62FFFB-B83E-4CDD-AC6A-39762AC912C7}" name="Applications, 2023" dataDxfId="115" dataCellStyle="Comma">
      <calculatedColumnFormula>SUM(D7:D16)</calculatedColumnFormula>
    </tableColumn>
    <tableColumn id="2" xr3:uid="{02C27513-0028-42BB-B643-C9D2C446EB2A}" name="Total as a percentage of all trade mark applications, 2023" dataDxfId="114" dataCellStyle="Comma">
      <calculatedColumnFormula>Table3144[[#This Row],[Applications, 2023]]/'Table 1'!J8</calculatedColumnFormula>
    </tableColumn>
    <tableColumn id="7" xr3:uid="{1421F907-0EC1-46DC-B47E-676BAB100463}" name="Applicant2, 2024" dataDxfId="113" dataCellStyle="Comma"/>
    <tableColumn id="8" xr3:uid="{A50FD20E-3F01-44CC-8F9E-C434E4D0AE2E}" name="Country2" dataDxfId="112"/>
    <tableColumn id="9" xr3:uid="{B45133FD-7A3C-4623-93F5-A45ED50328E9}" name="Applications, 2024" dataDxfId="111" dataCellStyle="Comma"/>
    <tableColumn id="6" xr3:uid="{D9FCDD56-52AE-409C-BAA5-DB075FE91FD5}" name="Total as a percentage of all trade mark applications, 2024" dataDxfId="110" dataCellStyle="Comma">
      <calculatedColumnFormula>Table3144[[#This Row],[Applications, 2024]]/'Table 1'!K8</calculatedColumnFormula>
    </tableColumn>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CD03D63-DDCC-47BA-9443-A1ECC3201F5D}" name="Table3945" displayName="Table3945" ref="A5:E56" totalsRowShown="0" headerRowDxfId="109" dataDxfId="107" headerRowBorderDxfId="108" tableBorderDxfId="106">
  <autoFilter ref="A5:E56" xr:uid="{DCD03D63-DDCC-47BA-9443-A1ECC3201F5D}">
    <filterColumn colId="0" hiddenButton="1"/>
    <filterColumn colId="1" hiddenButton="1"/>
    <filterColumn colId="2" hiddenButton="1"/>
    <filterColumn colId="3" hiddenButton="1"/>
    <filterColumn colId="4" hiddenButton="1"/>
  </autoFilter>
  <tableColumns count="5">
    <tableColumn id="1" xr3:uid="{A143FA80-D772-49F3-8495-73B23F434B45}" name="Rank" dataDxfId="105" dataCellStyle="Comma"/>
    <tableColumn id="2" xr3:uid="{06CCA108-2526-457E-9C06-8DA6CDF1205B}" name="Applicant2" dataDxfId="104"/>
    <tableColumn id="3" xr3:uid="{97CD2FFC-F75E-40CF-92B3-851BADE53714}" name="Country" dataDxfId="103"/>
    <tableColumn id="4" xr3:uid="{852B0E1A-6429-4281-8394-23B8F90B8BE5}" name="Applications" dataDxfId="102"/>
    <tableColumn id="5" xr3:uid="{9F96449E-83D3-429A-8E9E-59A3048AFEA6}" name="Total as a percentage of all trade mark registrations" dataDxfId="101">
      <calculatedColumnFormula>Table3945[[#This Row],[Applications]]/'Table 1'!J8</calculatedColumnFormula>
    </tableColumn>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9D6CF8-8FF2-4DFB-B0E7-9C4A2FF6AF61}" name="Table36526" displayName="Table36526" ref="A3:I6" totalsRowShown="0" headerRowDxfId="100" dataDxfId="98" headerRowBorderDxfId="99" tableBorderDxfId="97">
  <autoFilter ref="A3:I6" xr:uid="{D17AA7F0-96B2-4B5F-972B-0C1EB32953D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A1BEDFA-791E-4D26-84BD-1B84A7B23A34}" name="Origin of application" dataDxfId="96"/>
    <tableColumn id="2" xr3:uid="{C5D24013-6E20-4841-A581-E73B70E544AF}" name="Applications filed, 2023" dataDxfId="95" dataCellStyle="Comma"/>
    <tableColumn id="3" xr3:uid="{84D10626-97BC-4C3B-9B18-D2726E9ACAF0}" name="Total classes in application, 2023" dataDxfId="94" dataCellStyle="Comma"/>
    <tableColumn id="4" xr3:uid="{A76B9A74-4955-471A-9B45-05285060169C}" name="Trade marks registered, 2023" dataDxfId="93"/>
    <tableColumn id="5" xr3:uid="{E4EDF043-2C72-47C0-98CD-42DD82488851}" name="Total classes registered, 2023" dataDxfId="92"/>
    <tableColumn id="6" xr3:uid="{B0ECCAE8-B5D6-424C-A6AB-9A0ACE860360}" name="Applications filed, 2024" dataDxfId="91"/>
    <tableColumn id="7" xr3:uid="{B57F2114-B999-46C9-B58D-D20A97F604EE}" name="Total classes in application, 2024" dataDxfId="90"/>
    <tableColumn id="8" xr3:uid="{BED2577C-B9CC-42D6-999B-5CA551E8E74B}" name="Trade marks registered, 2024" dataDxfId="89"/>
    <tableColumn id="9" xr3:uid="{E9E9DAFE-D211-4756-97DA-9D44B7AFFB59}" name="Total classes registered, 2024" dataDxfId="88"/>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31F7C7BE-464B-4896-ADE4-E458E22AB6BD}" name="Table4046" displayName="Table4046" ref="A3:C7" totalsRowShown="0" headerRowDxfId="87" headerRowBorderDxfId="86" tableBorderDxfId="85">
  <autoFilter ref="A3:C7" xr:uid="{31F7C7BE-464B-4896-ADE4-E458E22AB6BD}">
    <filterColumn colId="0" hiddenButton="1"/>
    <filterColumn colId="1" hiddenButton="1"/>
    <filterColumn colId="2" hiddenButton="1"/>
  </autoFilter>
  <tableColumns count="3">
    <tableColumn id="1" xr3:uid="{21CEFEC5-3AB0-4471-AA4A-BFB9F4ABC666}" name="Renewals and Registrations" dataDxfId="84"/>
    <tableColumn id="2" xr3:uid="{C4A21A9C-726B-4292-A72E-AD788B199D86}" name="2023" dataDxfId="83"/>
    <tableColumn id="3" xr3:uid="{194E5484-374A-425D-AD6D-A90400DEAD68}" name="2024" dataDxfId="82"/>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E47390EB-66D4-4A90-8506-69C6135E8251}" name="Table3548" displayName="Table3548" ref="A3:D107" totalsRowShown="0" headerRowDxfId="81" dataDxfId="79" headerRowBorderDxfId="80">
  <autoFilter ref="A3:D107" xr:uid="{E47390EB-66D4-4A90-8506-69C6135E8251}">
    <filterColumn colId="0" hiddenButton="1"/>
    <filterColumn colId="1" hiddenButton="1"/>
    <filterColumn colId="2" hiddenButton="1"/>
    <filterColumn colId="3" hiddenButton="1"/>
  </autoFilter>
  <sortState xmlns:xlrd2="http://schemas.microsoft.com/office/spreadsheetml/2017/richdata2" ref="A4:D106">
    <sortCondition ref="A3:A106"/>
  </sortState>
  <tableColumns count="4">
    <tableColumn id="1" xr3:uid="{29639461-E1F8-4B2D-A3DA-9ABB83EEB039}" name="Country" dataDxfId="78" dataCellStyle="Comma"/>
    <tableColumn id="2" xr3:uid="{1B4D7A32-B329-4855-98E6-6BF23E4FE5BC}" name="Applications filed, 2023" dataDxfId="77" dataCellStyle="Comma"/>
    <tableColumn id="3" xr3:uid="{ADBB5B70-F9B3-4F70-9D78-1A7941864D38}" name="Applications filed, 2024" dataDxfId="76" dataCellStyle="Comma"/>
    <tableColumn id="4" xr3:uid="{4B972D42-200D-4D6D-B963-040F5B66894C}" name="Change 2023 to 2024 (%)" dataDxfId="75">
      <calculatedColumnFormula>(Table3548[[#This Row],[Applications filed, 2024]]-Table3548[[#This Row],[Applications filed, 2023]])/Table3548[[#This Row],[Applications filed, 2023]]</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D5D9B60-837F-4C46-9407-B2D28339F64C}" name="Table2.1a" displayName="Table2.1a" ref="A3:J17" totalsRowShown="0" headerRowDxfId="329" dataDxfId="327" headerRowBorderDxfId="328" tableBorderDxfId="326">
  <tableColumns count="10">
    <tableColumn id="1" xr3:uid="{5CFAB2A1-E3D2-413F-969A-7F9B6DC64942}" name="Region" dataDxfId="325"/>
    <tableColumn id="2" xr3:uid="{3D2B0A91-6799-4593-ABDF-7CF46498E987}" name="Applications Filed, 2023" dataDxfId="324" dataCellStyle="Comma"/>
    <tableColumn id="3" xr3:uid="{4489883E-D396-4D1D-81B4-1B281F5AAE8E}" name="Applications Published, 2023" dataDxfId="323" dataCellStyle="Comma"/>
    <tableColumn id="4" xr3:uid="{B2AA2661-52DB-4F44-AA96-AC3FB285F3AF}" name="Patents Granted, 2023" dataDxfId="322" dataCellStyle="Comma"/>
    <tableColumn id="5" xr3:uid="{771264D0-4BDA-457C-9C4F-E46D19B30FAC}" name="Applications Filed, 2024" dataDxfId="321" dataCellStyle="Comma"/>
    <tableColumn id="6" xr3:uid="{B7D19B13-155E-4CF6-953F-9015128FAC91}" name="Applications Published, 2024" dataDxfId="320" dataCellStyle="Comma"/>
    <tableColumn id="7" xr3:uid="{E533046B-32FC-4732-B28A-09A409ED3015}" name="Patents Granted, 2024" dataDxfId="319" dataCellStyle="Comma"/>
    <tableColumn id="8" xr3:uid="{3F3BB9CC-9D0F-49C0-8CFF-4FB42E4EDD1C}" name="Applications Filed % change 2023 to 2024" dataDxfId="318">
      <calculatedColumnFormula>(Table2.1a[[#This Row],[Applications Filed, 2024]]-Table2.1a[[#This Row],[Applications Filed, 2023]])/Table2.1a[[#This Row],[Applications Filed, 2023]]</calculatedColumnFormula>
    </tableColumn>
    <tableColumn id="9" xr3:uid="{E6637963-BC04-4CF3-846D-D974AC948A84}" name="Applications Published % change 2023 to 2024" dataDxfId="317">
      <calculatedColumnFormula>(Table2.1a[[#This Row],[Applications Published, 2024]]-Table2.1a[[#This Row],[Applications Published, 2023]])/Table2.1a[[#This Row],[Applications Published, 2023]]</calculatedColumnFormula>
    </tableColumn>
    <tableColumn id="10" xr3:uid="{845EA3F3-4681-4D41-A72B-15858F89891B}" name="Patents Granted % change 2023 to 2024" dataDxfId="316">
      <calculatedColumnFormula>(Table2.1a[[#This Row],[Patents Granted, 2024]]-Table2.1a[[#This Row],[Patents Granted, 2023]])/Table2.1a[[#This Row],[Patents Granted, 2023]]</calculatedColumnFormula>
    </tableColumn>
  </tableColumns>
  <tableStyleInfo showFirstColumn="1" showLastColumn="1"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229989-1603-47B1-AF87-0C2AB0CF2C05}" name="Table3849" displayName="Table3849" ref="A3:E37" totalsRowShown="0" headerRowDxfId="74" headerRowBorderDxfId="73" tableBorderDxfId="72">
  <autoFilter ref="A3:E37" xr:uid="{00229989-1603-47B1-AF87-0C2AB0CF2C05}">
    <filterColumn colId="0" hiddenButton="1"/>
    <filterColumn colId="1" hiddenButton="1"/>
    <filterColumn colId="2" hiddenButton="1"/>
    <filterColumn colId="3" hiddenButton="1"/>
    <filterColumn colId="4" hiddenButton="1"/>
  </autoFilter>
  <tableColumns count="5">
    <tableColumn id="1" xr3:uid="{48E16F67-5DAD-4443-A350-E3486BE5AED2}" name="Locarno Class Number" dataDxfId="71"/>
    <tableColumn id="2" xr3:uid="{5277E9F6-F4D6-4F4F-ADAA-F3B0C948956D}" name="Class" dataDxfId="70" dataCellStyle="Comma"/>
    <tableColumn id="3" xr3:uid="{0C1A2C51-66D2-40B8-80EA-5B057BB6283D}" name="Applications filed, 2023" dataDxfId="69">
      <calculatedColumnFormula>SUM(C5:C37)</calculatedColumnFormula>
    </tableColumn>
    <tableColumn id="4" xr3:uid="{6C5ED315-3208-4782-96D8-8760942D0001}" name="Applications filed, 2024" dataDxfId="68"/>
    <tableColumn id="5" xr3:uid="{E6A71D3C-FE53-41E0-BC71-95077D277446}" name="Change 2023 to 2024 (%)" dataDxfId="67">
      <calculatedColumnFormula>(Table3849[[#This Row],[Applications filed, 2024]]-Table3849[[#This Row],[Applications filed, 2023]])/Table3849[[#This Row],[Applications filed, 2023]]</calculatedColumnFormula>
    </tableColumn>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4E9519D-7BB1-47A0-B17B-A74644BBC2D3}" name="Table3751" displayName="Table3751" ref="A5:D56" totalsRowShown="0" headerRowBorderDxfId="66">
  <autoFilter ref="A5:D56" xr:uid="{64E9519D-7BB1-47A0-B17B-A74644BBC2D3}">
    <filterColumn colId="0" hiddenButton="1"/>
    <filterColumn colId="1" hiddenButton="1"/>
    <filterColumn colId="2" hiddenButton="1"/>
    <filterColumn colId="3" hiddenButton="1"/>
  </autoFilter>
  <tableColumns count="4">
    <tableColumn id="1" xr3:uid="{E649DD8A-5AD8-4258-B764-67C133B08C0F}" name="Rank" dataDxfId="65"/>
    <tableColumn id="3" xr3:uid="{2C3606AF-F805-4324-A8C2-E2C9F0BB6C8C}" name="Applicant1" dataDxfId="64"/>
    <tableColumn id="4" xr3:uid="{6126DB3F-5564-4C37-92AE-3A373527A877}" name="Designs registered" dataDxfId="63"/>
    <tableColumn id="2" xr3:uid="{A915E8CB-D7FF-4755-9ECF-6760F61DF2E0}" name="Total as a percentage of all design registrations" dataDxfId="62">
      <calculatedColumnFormula>Table3751[[#This Row],[Designs registered]]/'Table 1'!J10</calculatedColumnFormula>
    </tableColumn>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D17AA7F0-96B2-4B5F-972B-0C1EB32953DC}" name="Table3652" displayName="Table3652" ref="A3:C6" totalsRowShown="0" headerRowDxfId="61" dataDxfId="59" headerRowBorderDxfId="60" tableBorderDxfId="58">
  <autoFilter ref="A3:C6" xr:uid="{D17AA7F0-96B2-4B5F-972B-0C1EB32953DC}">
    <filterColumn colId="0" hiddenButton="1"/>
    <filterColumn colId="1" hiddenButton="1"/>
    <filterColumn colId="2" hiddenButton="1"/>
  </autoFilter>
  <tableColumns count="3">
    <tableColumn id="1" xr3:uid="{8EEE6128-AF74-41A7-AF5C-3DE289FCBCF6}" name="Origin of application" dataDxfId="57"/>
    <tableColumn id="2" xr3:uid="{A55B0C2B-F582-4463-B1E1-B7177645674D}" name="2023" dataDxfId="56" dataCellStyle="Comma"/>
    <tableColumn id="3" xr3:uid="{3A2E1CD9-77E3-4751-B904-DE8041DBD71D}" name="2024" dataDxfId="55" dataCellStyle="Comma"/>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B2D2CDD2-25B6-4ABC-B119-26924A1ED799}" name="Table3453" displayName="Table3453" ref="A3:C8" totalsRowShown="0" headerRowDxfId="54" dataDxfId="52" headerRowBorderDxfId="53" tableBorderDxfId="51">
  <autoFilter ref="A3:C8" xr:uid="{B2D2CDD2-25B6-4ABC-B119-26924A1ED799}">
    <filterColumn colId="0" hiddenButton="1"/>
    <filterColumn colId="1" hiddenButton="1"/>
    <filterColumn colId="2" hiddenButton="1"/>
  </autoFilter>
  <tableColumns count="3">
    <tableColumn id="1" xr3:uid="{86E83546-26BC-4080-8E9E-42B422A602C7}" name="Period" dataDxfId="50"/>
    <tableColumn id="2" xr3:uid="{2A85CC2C-A70A-4E9B-903B-9CB4332E3974}" name="2023" dataDxfId="49" dataCellStyle="Comma"/>
    <tableColumn id="3" xr3:uid="{524DF412-B30F-44A8-A39E-D432EE9D5E22}" name="2024" dataDxfId="48" dataCellStyle="Comma"/>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A319F67-8523-4D88-8406-2524850AD1A4}" name="Table33" displayName="Table33" ref="A3:I6" totalsRowShown="0" headerRowDxfId="47" dataDxfId="45" headerRowBorderDxfId="46" tableBorderDxfId="44" dataCellStyle="Comma">
  <autoFilter ref="A3:I6" xr:uid="{FDA563E9-BA93-4F1E-80C4-72CA124AA14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D15498D-CCFD-4678-A724-26C890CA05DF}" name="Hearing outcome" dataDxfId="43"/>
    <tableColumn id="2" xr3:uid="{79AAE60E-3EEB-418F-BA91-CE4F5976F26B}" name="Applications for Patents, 2023" dataDxfId="42"/>
    <tableColumn id="3" xr3:uid="{196FE2F4-BAA2-456D-AACE-55BB3730E02A}" name="Restorations / reinstatements, 2023" dataDxfId="41" dataCellStyle="Comma"/>
    <tableColumn id="4" xr3:uid="{A2DAFD5F-C549-4152-9282-B360F1CCDA58}" name="Supplementary protection certificates2, 2023" dataDxfId="40" dataCellStyle="Comma"/>
    <tableColumn id="5" xr3:uid="{956A1E03-4BE7-49A1-8499-F3A8A55B2F11}" name="Total, 2023" dataDxfId="39" dataCellStyle="Comma"/>
    <tableColumn id="7" xr3:uid="{C6D56B8D-5B88-4567-870B-8A1522494BDB}" name="Applications for Patents, 2024" dataDxfId="38" dataCellStyle="Comma"/>
    <tableColumn id="8" xr3:uid="{4D6BBB39-926A-4CFA-9113-48B269118152}" name="Restorations / reinstatements, 2024" dataDxfId="37" dataCellStyle="Comma"/>
    <tableColumn id="9" xr3:uid="{2C7DBE40-1182-4C06-864B-4AEFE5ADAC14}" name="Supplementary protection certificates2, 2024" dataDxfId="36" dataCellStyle="Comma"/>
    <tableColumn id="10" xr3:uid="{86938AE3-9BA1-4035-927C-9E92B23BA5BF}" name="Total, 2024" dataDxfId="35" dataCellStyle="Comma"/>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A79B0A2-B938-435C-A0CB-9F399E293895}" name="Table19" displayName="Table19" ref="A3:C7" totalsRowShown="0" headerRowDxfId="34" dataDxfId="32" headerRowBorderDxfId="33">
  <autoFilter ref="A3:C7" xr:uid="{6F1E0877-2B30-402F-8909-6F6019DFBB4B}">
    <filterColumn colId="0" hiddenButton="1"/>
    <filterColumn colId="1" hiddenButton="1"/>
    <filterColumn colId="2" hiddenButton="1"/>
  </autoFilter>
  <tableColumns count="3">
    <tableColumn id="1" xr3:uid="{3D39B9A8-428C-401A-94A6-F66326343F5F}" name="Status" dataDxfId="31"/>
    <tableColumn id="2" xr3:uid="{FFA9AB65-D5CA-4883-BCDE-1273868FCBD9}" name="2023" dataDxfId="30" dataCellStyle="Comma"/>
    <tableColumn id="3" xr3:uid="{66B69462-69E8-4165-B55B-B5E713CE5759}" name="2024" dataDxfId="29" dataCellStyle="Comma"/>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2BDD4BC-234A-45F0-B1A0-5979C0761CC1}" name="Table2954" displayName="Table2954" ref="A3:C9" totalsRowShown="0" headerRowBorderDxfId="28" tableBorderDxfId="27">
  <autoFilter ref="A3:C9" xr:uid="{02BDD4BC-234A-45F0-B1A0-5979C0761CC1}">
    <filterColumn colId="0" hiddenButton="1"/>
    <filterColumn colId="1" hiddenButton="1"/>
    <filterColumn colId="2" hiddenButton="1"/>
  </autoFilter>
  <tableColumns count="3">
    <tableColumn id="1" xr3:uid="{095D72CA-577B-4E9C-83DC-501405E18AC7}" name="Status" dataDxfId="26"/>
    <tableColumn id="2" xr3:uid="{9B446B76-BDF7-45CF-A0D3-C4CE3CF4FE36}" name="2023 2" dataDxfId="25" dataCellStyle="Comma"/>
    <tableColumn id="3" xr3:uid="{927C0CE3-B329-48D9-863D-F792C51ABF6E}" name="2024 2" dataDxfId="24"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AC4B5CA-E96E-4DEA-AAAD-C2D47FB2295C}" name="Table2855" displayName="Table2855" ref="A3:C31" totalsRowShown="0" headerRowDxfId="23" headerRowBorderDxfId="22" tableBorderDxfId="21">
  <autoFilter ref="A3:C31" xr:uid="{2AC4B5CA-E96E-4DEA-AAAD-C2D47FB2295C}">
    <filterColumn colId="0" hiddenButton="1"/>
    <filterColumn colId="1" hiddenButton="1"/>
    <filterColumn colId="2" hiddenButton="1"/>
  </autoFilter>
  <tableColumns count="3">
    <tableColumn id="1" xr3:uid="{A5A73985-BF91-499D-82C5-682D69390E67}" name="Status" dataDxfId="20"/>
    <tableColumn id="2" xr3:uid="{AD489D81-292F-4402-B6B6-E1E9686788E7}" name="2023" dataDxfId="19" dataCellStyle="Comma"/>
    <tableColumn id="3" xr3:uid="{9EBA9E11-3EF2-4638-9567-7ADB6ABA7C9F}" name="2024" dataDxfId="18"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E15F833-A90A-43C2-BF52-B57E009C4117}" name="Table2756" displayName="Table2756" ref="A3:C19" totalsRowShown="0" headerRowDxfId="17" dataDxfId="15" headerRowBorderDxfId="16" tableBorderDxfId="14">
  <autoFilter ref="A3:C19" xr:uid="{0E15F833-A90A-43C2-BF52-B57E009C4117}">
    <filterColumn colId="0" hiddenButton="1"/>
    <filterColumn colId="1" hiddenButton="1"/>
    <filterColumn colId="2" hiddenButton="1"/>
  </autoFilter>
  <tableColumns count="3">
    <tableColumn id="1" xr3:uid="{D4C65927-96CF-4BA6-8EFD-BEDF1C64BF84}" name="Status" dataDxfId="13"/>
    <tableColumn id="2" xr3:uid="{883B210B-2DA0-4D72-AE89-25F120F60309}" name="2023" dataDxfId="12" dataCellStyle="Comma"/>
    <tableColumn id="3" xr3:uid="{C078816F-E82F-4747-9696-9F6CCFCCCC10}" name="2024" dataDxfId="11" dataCellStyle="Comma"/>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E350D8E1-FF1E-4198-99C7-F4DBAA1993A5}" name="Table2458" displayName="Table2458" ref="A3:E8" totalsRowShown="0" headerRowDxfId="10" dataDxfId="8" headerRowBorderDxfId="9" tableBorderDxfId="7">
  <autoFilter ref="A3:E8" xr:uid="{E350D8E1-FF1E-4198-99C7-F4DBAA1993A5}">
    <filterColumn colId="0" hiddenButton="1"/>
    <filterColumn colId="1" hiddenButton="1"/>
    <filterColumn colId="2" hiddenButton="1"/>
    <filterColumn colId="3" hiddenButton="1"/>
    <filterColumn colId="4" hiddenButton="1"/>
  </autoFilter>
  <tableColumns count="5">
    <tableColumn id="1" xr3:uid="{47AD767C-3416-4283-876D-31E6FB0275ED}" name="Status" dataDxfId="6"/>
    <tableColumn id="2" xr3:uid="{41558CE9-056E-490B-9CF4-F66E581D083F}" name="Cancellation by Registered Proprietor, 2023" dataDxfId="5"/>
    <tableColumn id="3" xr3:uid="{F70BFC2E-3B6C-41C8-B16C-2A16AB5F7A05}" name="Invalidations by Third Party, 2023" dataDxfId="4"/>
    <tableColumn id="4" xr3:uid="{5F4F3D5E-6B72-44C7-A580-D2D843508075}" name="Cancellation by Registered Proprietor, 2024" dataDxfId="3"/>
    <tableColumn id="5" xr3:uid="{068D8FB1-DF93-45E2-B707-A8445E1A3245}" name="Invalidations by Third Party, 2024" dataDxfId="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47FFE0-828F-4D42-9495-D0F7DD3EAAB7}" name="Table2.1b" displayName="Table2.1b" ref="A3:J113" totalsRowShown="0" headerRowDxfId="315" dataDxfId="313" headerRowBorderDxfId="314">
  <autoFilter ref="A3:J113" xr:uid="{6D78B51B-B295-4962-BC2F-D1F000DC87F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sortState xmlns:xlrd2="http://schemas.microsoft.com/office/spreadsheetml/2017/richdata2" ref="A4:J110">
    <sortCondition ref="A3:A110"/>
  </sortState>
  <tableColumns count="10">
    <tableColumn id="1" xr3:uid="{0E883148-DE02-49DE-B940-C9AF615930CA}" name="Country" dataDxfId="312"/>
    <tableColumn id="2" xr3:uid="{C0ECB230-6981-4044-87A9-066709281824}" name="Applications Filed, 2023" dataDxfId="311" dataCellStyle="Comma"/>
    <tableColumn id="3" xr3:uid="{66046795-B56C-4A61-854B-072A2556A6B5}" name="Applications Published, 2023" dataDxfId="310" dataCellStyle="Comma"/>
    <tableColumn id="4" xr3:uid="{7223414B-D943-42AE-AC2A-B3B87065CC82}" name="Patents Granted, 2023" dataDxfId="309" dataCellStyle="Comma"/>
    <tableColumn id="6" xr3:uid="{FDE773F0-AD56-4660-9AE9-C27989277034}" name="Applications Filed, 20242" dataDxfId="308" dataCellStyle="Comma"/>
    <tableColumn id="7" xr3:uid="{7EB5E7AD-1347-405D-B63D-9D11C8F9A3EA}" name="Applications Published, 20242" dataDxfId="307" dataCellStyle="Comma"/>
    <tableColumn id="8" xr3:uid="{9B6C15C3-427B-4699-8E82-B4D3CF08A09E}" name="Patents Granted, 20242" dataDxfId="306" dataCellStyle="Comma"/>
    <tableColumn id="10" xr3:uid="{EEDC74EF-3ED5-46AF-B730-12898D2C347B}" name="Applications Filed % change 2023 to 2024" dataDxfId="305">
      <calculatedColumnFormula>(Table2.1b[[#This Row],[Applications Filed, 20242]]-Table2.1b[[#This Row],[Applications Filed, 2023]])/Table2.1b[[#This Row],[Applications Filed, 2023]]</calculatedColumnFormula>
    </tableColumn>
    <tableColumn id="11" xr3:uid="{154780C8-B240-424E-8176-DB399B064261}" name="Applications Published % change 2023 to 2024" dataDxfId="304">
      <calculatedColumnFormula>(Table2.1b[[#This Row],[Applications Published, 20242]]-Table2.1b[[#This Row],[Applications Published, 2023]])/Table2.1b[[#This Row],[Applications Published, 2023]]</calculatedColumnFormula>
    </tableColumn>
    <tableColumn id="12" xr3:uid="{31363592-02B4-462D-B9B1-172261897DE6}" name="Patents Granted % change 2023 to 2024" dataDxfId="303">
      <calculatedColumnFormula>(Table2.1b[[#This Row],[Patents Granted, 20242]]-Table2.1b[[#This Row],[Patents Granted, 2023]])/Table2.1b[[#This Row],[Patents Granted, 2023]]</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11384DF-C070-4D69-9EB3-564FE3236A76}" name="Table2.1c" displayName="Table2.1c" ref="A3:G6" totalsRowShown="0" headerRowDxfId="302" dataDxfId="300" headerRowBorderDxfId="301">
  <autoFilter ref="A3:G6" xr:uid="{E3F6D9B2-8941-43E8-A17C-61AD8C5B8A6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D391E56-E5D2-4873-B93F-0C75359D23DD}" name="Year" dataDxfId="299"/>
    <tableColumn id="2" xr3:uid="{BB6D6442-9F89-4AF6-A6DB-E4A6E1FEF3C2}" name="Patents - domestic applications" dataDxfId="298" dataCellStyle="Comma"/>
    <tableColumn id="3" xr3:uid="{CA01976C-48F2-4E03-8625-24A153E9213B}" name="Patents -  PCT applications" dataDxfId="297" dataCellStyle="Comma"/>
    <tableColumn id="4" xr3:uid="{A81C75F7-DB1E-44D1-918B-3AD9AC598DB4}" name="Patents - total applications" dataDxfId="296" dataCellStyle="Comma"/>
    <tableColumn id="5" xr3:uid="{134CD590-04CF-4D9F-B8AE-5CA5CAA71D1E}" name="Patents - domestic grants" dataDxfId="295"/>
    <tableColumn id="6" xr3:uid="{10C33EA5-0CED-4C05-8AE2-5F91D43ABB1E}" name="Patents - PCT grants" dataDxfId="294"/>
    <tableColumn id="7" xr3:uid="{A62CA493-9FA3-4CA7-A2E4-99D44E1028FC}" name="Patents - total grants by IPO of the UK " dataDxfId="29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921BEC9-CBC8-441A-ACE6-277B899F6C01}" name="Table2.2" displayName="Table2.2" ref="A3:H27" totalsRowShown="0" headerRowDxfId="292" headerRowBorderDxfId="291">
  <tableColumns count="8">
    <tableColumn id="1" xr3:uid="{49972D5D-19FD-42A4-80EE-0C1EDADD04A9}" name="IPC code" dataDxfId="290"/>
    <tableColumn id="2" xr3:uid="{3B3A9A72-8194-45F9-A79F-30445D209079}" name="IPC Classification" dataDxfId="289"/>
    <tableColumn id="3" xr3:uid="{EC2E0472-B9E6-4E3E-8D3C-98EC1A2A7980}" name="Applications Published, 2023" dataDxfId="288" dataCellStyle="Comma"/>
    <tableColumn id="4" xr3:uid="{ECD7DFA7-41FC-4A88-B790-E60FEF0403AD}" name="Patents Granted, 2023" dataDxfId="287" dataCellStyle="Comma"/>
    <tableColumn id="6" xr3:uid="{1124070D-6CC3-4BFF-8D6E-1FA11179BC3B}" name="Applications Published, 20242" dataDxfId="286"/>
    <tableColumn id="7" xr3:uid="{AB73074C-D82A-48EB-B0A6-8FCF7E6948A2}" name="Patents Granted, 20242" dataDxfId="285" dataCellStyle="Comma"/>
    <tableColumn id="9" xr3:uid="{28DF2026-049B-439C-B99F-595B8E1D2E88}" name="Applications Published, % change 2023 to 2024" dataDxfId="284">
      <calculatedColumnFormula>(Table2.2[[#This Row],[Applications Published, 20242]]-Table2.2[[#This Row],[Applications Published, 2023]])/Table2.2[[#This Row],[Applications Published, 2023]]</calculatedColumnFormula>
    </tableColumn>
    <tableColumn id="10" xr3:uid="{2CDA98F5-3577-4142-B9B4-FA106FA454F9}" name="Patents Granted, % change 2023 to 2024" dataDxfId="283">
      <calculatedColumnFormula>(Table2.2[[#This Row],[Patents Granted, 20242]]-Table2.2[[#This Row],[Patents Granted, 2023]])/Table2.2[[#This Row],[Patents Granted, 2023]]</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A37BB67-A172-4BCD-B9AE-ECCBB9A3C939}" name="Table2.3a" displayName="Table2.3a" ref="A5:D56" totalsRowShown="0" headerRowBorderDxfId="282">
  <autoFilter ref="A5:D56" xr:uid="{8856D2FA-C69C-45ED-BF5C-62D1AA7C04A6}">
    <filterColumn colId="0" hiddenButton="1"/>
    <filterColumn colId="1" hiddenButton="1"/>
    <filterColumn colId="2" hiddenButton="1"/>
    <filterColumn colId="3" hiddenButton="1"/>
  </autoFilter>
  <tableColumns count="4">
    <tableColumn id="1" xr3:uid="{2ABBEA2E-F6A7-405F-BFF4-BA5824C76314}" name="Rank" dataDxfId="281"/>
    <tableColumn id="2" xr3:uid="{5CAF494F-4F07-4F18-ACE0-AEEBE6E9E0F5}" name="Applicant1" dataDxfId="280" dataCellStyle="Comma"/>
    <tableColumn id="3" xr3:uid="{ACB78E31-0F46-4505-8473-99939FFC2DD7}" name="Patent applications" dataDxfId="279" dataCellStyle="Comma"/>
    <tableColumn id="4" xr3:uid="{1CB84A99-F066-43CC-A78E-EFCEB6FA9ACA}" name="Total as a percentage of all patent applications" dataDxfId="1">
      <calculatedColumnFormula>Table2.3a[[#This Row],[Patent applications]]/'Table 1'!K5</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3477342-1FAA-4A16-A09D-F85EC4CDC34C}" name="Table2.3b" displayName="Table2.3b" ref="A5:D56" totalsRowShown="0" headerRowBorderDxfId="278">
  <autoFilter ref="A5:D56" xr:uid="{35B8DC41-4592-43BD-82A7-0E5435C5EBBC}">
    <filterColumn colId="0" hiddenButton="1"/>
    <filterColumn colId="1" hiddenButton="1"/>
    <filterColumn colId="2" hiddenButton="1"/>
    <filterColumn colId="3" hiddenButton="1"/>
  </autoFilter>
  <tableColumns count="4">
    <tableColumn id="1" xr3:uid="{7D562803-CC92-4630-B618-8E28BCEDA8DD}" name="Rank" dataDxfId="277"/>
    <tableColumn id="2" xr3:uid="{F0224F77-905C-4324-8E71-F6A642B2A198}" name="Applicant1" dataDxfId="276" dataCellStyle="Comma"/>
    <tableColumn id="3" xr3:uid="{DFB6E23E-E1D8-42D7-A01C-59A76878F99E}" name="Patents granted" dataDxfId="275" dataCellStyle="Comma"/>
    <tableColumn id="4" xr3:uid="{31D5F96D-4C3D-4EF3-ADAB-74FC49149185}" name="Total as a percentage of all patent grants" dataDxfId="0">
      <calculatedColumnFormula>Table2.3b[[#This Row],[Patents granted]]/'Table 1'!K7</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2FEBADF-1897-4AB1-8842-C2D97BD23825}" name="Table2.4a" displayName="Table2.4a" ref="A3:C6" totalsRowShown="0" headerRowBorderDxfId="274">
  <tableColumns count="3">
    <tableColumn id="1" xr3:uid="{60BD7BDE-DBD0-44A1-B3B1-88571126FC78}" name="Priority Claim" dataDxfId="273"/>
    <tableColumn id="2" xr3:uid="{881FC1AA-0B1F-4062-9750-F91F25B6E93B}" name="2023" dataDxfId="272" dataCellStyle="Comma"/>
    <tableColumn id="3" xr3:uid="{9B5F86B3-0052-4F7A-A0E4-3A86F1BB1662}" name="2024" dataDxfId="271"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trade-mark-guide" TargetMode="External"/><Relationship Id="rId1" Type="http://schemas.openxmlformats.org/officeDocument/2006/relationships/hyperlink" Target="https://www.gov.uk/government/publications/the-patent-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www.wipo.int/classifications/ipc/en/"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L56"/>
  <sheetViews>
    <sheetView tabSelected="1" workbookViewId="0">
      <selection activeCell="D24" sqref="D24"/>
    </sheetView>
  </sheetViews>
  <sheetFormatPr defaultColWidth="8.77734375" defaultRowHeight="15" x14ac:dyDescent="0.4"/>
  <cols>
    <col min="1" max="1" width="10.77734375" style="5" customWidth="1"/>
    <col min="2" max="2" width="74.5546875" style="5" bestFit="1" customWidth="1"/>
    <col min="3" max="4" width="9.21875" style="5" customWidth="1"/>
    <col min="5" max="16384" width="8.77734375" style="5"/>
  </cols>
  <sheetData>
    <row r="1" spans="1:12" x14ac:dyDescent="0.4">
      <c r="A1" s="1" t="s">
        <v>0</v>
      </c>
      <c r="B1" s="2"/>
      <c r="C1" s="2"/>
      <c r="D1" s="2"/>
      <c r="E1" s="2"/>
      <c r="F1" s="2"/>
      <c r="H1" s="2"/>
      <c r="I1" s="2"/>
      <c r="J1" s="2"/>
      <c r="K1" s="2"/>
    </row>
    <row r="2" spans="1:12" ht="39.75" customHeight="1" x14ac:dyDescent="0.4">
      <c r="A2" s="18" t="s">
        <v>1</v>
      </c>
      <c r="B2" s="19"/>
      <c r="C2" s="19"/>
      <c r="D2" s="19"/>
      <c r="E2" s="19"/>
      <c r="F2" s="19"/>
      <c r="H2" s="19"/>
      <c r="I2" s="19"/>
      <c r="J2" s="19"/>
      <c r="K2" s="19"/>
    </row>
    <row r="3" spans="1:12" x14ac:dyDescent="0.4">
      <c r="A3" s="58" t="s">
        <v>2</v>
      </c>
      <c r="B3" s="19"/>
      <c r="C3" s="19"/>
      <c r="D3" s="19"/>
      <c r="E3" s="19"/>
      <c r="F3" s="19"/>
      <c r="G3" s="20"/>
      <c r="H3" s="19"/>
      <c r="I3" s="19"/>
      <c r="J3" s="19"/>
      <c r="K3" s="19"/>
    </row>
    <row r="4" spans="1:12" ht="30.75" customHeight="1" x14ac:dyDescent="0.4">
      <c r="A4" s="59" t="s">
        <v>3</v>
      </c>
      <c r="B4" s="17"/>
      <c r="C4" s="3"/>
      <c r="D4" s="3"/>
      <c r="E4" s="3"/>
      <c r="F4" s="3"/>
      <c r="H4" s="3"/>
      <c r="I4" s="3"/>
      <c r="J4" s="3"/>
      <c r="K4" s="3"/>
      <c r="L4" s="3"/>
    </row>
    <row r="5" spans="1:12" x14ac:dyDescent="0.4">
      <c r="A5" s="17" t="s">
        <v>4</v>
      </c>
      <c r="B5" s="6" t="s">
        <v>5</v>
      </c>
      <c r="C5" s="3"/>
      <c r="D5" s="3"/>
      <c r="E5" s="3"/>
      <c r="F5" s="3"/>
      <c r="G5" s="3"/>
      <c r="H5" s="3"/>
      <c r="I5" s="3"/>
      <c r="J5" s="3"/>
      <c r="K5" s="3"/>
    </row>
    <row r="6" spans="1:12" x14ac:dyDescent="0.4">
      <c r="A6" s="21" t="s">
        <v>6</v>
      </c>
      <c r="B6" s="75" t="s">
        <v>7</v>
      </c>
      <c r="C6" s="75"/>
      <c r="D6" s="3"/>
      <c r="E6" s="3"/>
      <c r="F6" s="3"/>
      <c r="G6" s="3"/>
      <c r="H6" s="3"/>
      <c r="I6" s="3"/>
      <c r="J6" s="3"/>
      <c r="K6" s="3"/>
    </row>
    <row r="7" spans="1:12" ht="39.75" customHeight="1" x14ac:dyDescent="0.4">
      <c r="A7" s="16" t="s">
        <v>8</v>
      </c>
      <c r="B7" s="75"/>
      <c r="C7" s="75"/>
      <c r="D7" s="3"/>
      <c r="E7" s="3"/>
      <c r="F7" s="3"/>
      <c r="G7" s="3"/>
      <c r="H7" s="3"/>
      <c r="I7" s="3"/>
      <c r="J7" s="3"/>
      <c r="K7" s="3"/>
    </row>
    <row r="8" spans="1:12" x14ac:dyDescent="0.4">
      <c r="A8" s="43" t="s">
        <v>9</v>
      </c>
      <c r="B8" s="75" t="s">
        <v>10</v>
      </c>
      <c r="C8" s="75"/>
      <c r="D8" s="3"/>
      <c r="E8" s="3"/>
      <c r="F8" s="3"/>
      <c r="G8" s="3"/>
      <c r="H8" s="3"/>
      <c r="I8" s="3"/>
      <c r="J8" s="3"/>
      <c r="K8" s="3"/>
    </row>
    <row r="9" spans="1:12" x14ac:dyDescent="0.4">
      <c r="A9" s="43" t="s">
        <v>11</v>
      </c>
      <c r="B9" s="75" t="s">
        <v>12</v>
      </c>
      <c r="C9" s="75"/>
      <c r="D9" s="3"/>
      <c r="E9" s="3"/>
      <c r="F9" s="3"/>
      <c r="G9" s="3"/>
      <c r="H9" s="3"/>
      <c r="I9" s="3"/>
      <c r="J9" s="3"/>
      <c r="K9" s="3"/>
    </row>
    <row r="10" spans="1:12" x14ac:dyDescent="0.4">
      <c r="A10" s="44" t="s">
        <v>13</v>
      </c>
      <c r="B10" s="75" t="s">
        <v>14</v>
      </c>
      <c r="C10" s="75"/>
      <c r="D10" s="3"/>
      <c r="E10" s="3"/>
      <c r="F10" s="3"/>
      <c r="G10" s="3"/>
      <c r="H10" s="3"/>
      <c r="I10" s="3"/>
      <c r="J10" s="3"/>
      <c r="K10" s="3"/>
    </row>
    <row r="11" spans="1:12" x14ac:dyDescent="0.4">
      <c r="A11" s="43" t="s">
        <v>15</v>
      </c>
      <c r="B11" s="75" t="s">
        <v>16</v>
      </c>
      <c r="C11" s="75"/>
      <c r="D11" s="3"/>
      <c r="E11" s="3"/>
      <c r="F11" s="3"/>
      <c r="G11" s="3"/>
      <c r="H11" s="3"/>
      <c r="I11" s="3"/>
      <c r="J11" s="3"/>
      <c r="K11" s="3"/>
    </row>
    <row r="12" spans="1:12" x14ac:dyDescent="0.4">
      <c r="A12" s="43" t="s">
        <v>17</v>
      </c>
      <c r="B12" s="75" t="s">
        <v>18</v>
      </c>
      <c r="C12" s="75"/>
      <c r="D12" s="3"/>
      <c r="E12" s="3"/>
      <c r="F12" s="4"/>
      <c r="G12" s="3"/>
      <c r="H12" s="3"/>
      <c r="I12" s="3"/>
      <c r="J12" s="3"/>
      <c r="K12" s="3"/>
    </row>
    <row r="13" spans="1:12" x14ac:dyDescent="0.4">
      <c r="A13" s="43" t="s">
        <v>19</v>
      </c>
      <c r="B13" s="75" t="s">
        <v>20</v>
      </c>
      <c r="C13" s="75"/>
      <c r="D13" s="3"/>
      <c r="E13" s="4"/>
      <c r="F13" s="4"/>
      <c r="G13" s="4"/>
      <c r="H13" s="4"/>
      <c r="I13" s="4"/>
      <c r="J13" s="4"/>
      <c r="K13" s="4"/>
    </row>
    <row r="14" spans="1:12" x14ac:dyDescent="0.4">
      <c r="A14" s="43" t="s">
        <v>21</v>
      </c>
      <c r="B14" s="75" t="s">
        <v>22</v>
      </c>
      <c r="C14" s="75"/>
      <c r="D14" s="3"/>
      <c r="E14" s="4"/>
      <c r="F14" s="3"/>
      <c r="G14" s="4"/>
      <c r="H14" s="4"/>
      <c r="I14" s="4"/>
      <c r="J14" s="4"/>
      <c r="K14" s="4"/>
    </row>
    <row r="15" spans="1:12" x14ac:dyDescent="0.4">
      <c r="A15" s="43" t="s">
        <v>23</v>
      </c>
      <c r="B15" s="75" t="s">
        <v>24</v>
      </c>
      <c r="C15" s="88"/>
      <c r="D15" s="4"/>
      <c r="E15" s="3"/>
      <c r="F15" s="3"/>
      <c r="G15" s="3"/>
      <c r="H15" s="3"/>
      <c r="I15" s="3"/>
      <c r="J15" s="3"/>
      <c r="K15" s="3"/>
    </row>
    <row r="16" spans="1:12" x14ac:dyDescent="0.4">
      <c r="A16" s="43" t="s">
        <v>25</v>
      </c>
      <c r="B16" s="75" t="s">
        <v>26</v>
      </c>
      <c r="C16" s="88"/>
      <c r="D16" s="4"/>
      <c r="E16" s="3"/>
      <c r="F16" s="3"/>
      <c r="G16" s="3"/>
      <c r="H16" s="3"/>
      <c r="I16" s="3"/>
      <c r="J16" s="3"/>
      <c r="K16" s="3"/>
    </row>
    <row r="17" spans="1:11" x14ac:dyDescent="0.4">
      <c r="A17" s="43" t="s">
        <v>27</v>
      </c>
      <c r="B17" s="3" t="s">
        <v>28</v>
      </c>
      <c r="C17" s="75"/>
      <c r="D17" s="3"/>
      <c r="E17" s="3"/>
      <c r="F17" s="3"/>
      <c r="G17" s="3"/>
      <c r="H17" s="3"/>
      <c r="I17" s="3"/>
      <c r="J17" s="3"/>
      <c r="K17" s="3"/>
    </row>
    <row r="18" spans="1:11" x14ac:dyDescent="0.4">
      <c r="A18" s="43" t="s">
        <v>29</v>
      </c>
      <c r="B18" s="75" t="s">
        <v>30</v>
      </c>
      <c r="C18" s="75"/>
      <c r="D18" s="3"/>
      <c r="E18" s="3"/>
      <c r="F18" s="3"/>
      <c r="G18" s="3"/>
      <c r="H18" s="3"/>
      <c r="I18" s="3"/>
      <c r="J18" s="3"/>
      <c r="K18" s="3"/>
    </row>
    <row r="19" spans="1:11" x14ac:dyDescent="0.4">
      <c r="A19" s="43" t="s">
        <v>31</v>
      </c>
      <c r="B19" s="75" t="s">
        <v>32</v>
      </c>
      <c r="C19" s="75"/>
      <c r="D19" s="3"/>
      <c r="E19" s="3"/>
      <c r="F19" s="3"/>
      <c r="G19" s="3"/>
      <c r="H19" s="3"/>
      <c r="I19" s="3"/>
      <c r="J19" s="3"/>
      <c r="K19" s="3"/>
    </row>
    <row r="20" spans="1:11" x14ac:dyDescent="0.4">
      <c r="A20" s="43" t="s">
        <v>33</v>
      </c>
      <c r="B20" s="75" t="s">
        <v>34</v>
      </c>
      <c r="C20" s="75"/>
      <c r="D20" s="3"/>
      <c r="E20" s="3"/>
      <c r="F20" s="4"/>
      <c r="G20" s="3"/>
      <c r="H20" s="3"/>
      <c r="I20" s="3"/>
      <c r="J20" s="3"/>
      <c r="K20" s="3"/>
    </row>
    <row r="21" spans="1:11" x14ac:dyDescent="0.4">
      <c r="A21" s="43" t="s">
        <v>35</v>
      </c>
      <c r="B21" s="75" t="s">
        <v>36</v>
      </c>
      <c r="C21" s="75"/>
      <c r="D21" s="3"/>
      <c r="E21" s="4"/>
      <c r="F21" s="4"/>
      <c r="G21" s="4"/>
      <c r="H21" s="4"/>
      <c r="I21" s="4"/>
      <c r="J21" s="4"/>
      <c r="K21" s="4"/>
    </row>
    <row r="22" spans="1:11" x14ac:dyDescent="0.4">
      <c r="A22" s="43" t="s">
        <v>37</v>
      </c>
      <c r="B22" s="75" t="s">
        <v>38</v>
      </c>
      <c r="C22" s="75"/>
      <c r="D22" s="3"/>
      <c r="E22" s="4"/>
      <c r="F22" s="4"/>
      <c r="G22" s="4"/>
      <c r="H22" s="4"/>
      <c r="I22" s="4"/>
      <c r="J22" s="4"/>
      <c r="K22" s="4"/>
    </row>
    <row r="23" spans="1:11" x14ac:dyDescent="0.4">
      <c r="A23" s="43" t="s">
        <v>39</v>
      </c>
      <c r="B23" s="75" t="s">
        <v>40</v>
      </c>
      <c r="C23" s="88"/>
      <c r="D23" s="4"/>
      <c r="E23" s="4"/>
      <c r="F23" s="4"/>
      <c r="G23" s="4"/>
      <c r="H23" s="4"/>
      <c r="I23" s="4"/>
      <c r="J23" s="4"/>
      <c r="K23" s="4"/>
    </row>
    <row r="24" spans="1:11" x14ac:dyDescent="0.4">
      <c r="A24" s="43" t="s">
        <v>41</v>
      </c>
      <c r="B24" s="75" t="s">
        <v>42</v>
      </c>
      <c r="C24" s="88"/>
      <c r="D24" s="4"/>
      <c r="E24" s="4"/>
      <c r="F24" s="3"/>
      <c r="G24" s="4"/>
      <c r="H24" s="4"/>
      <c r="I24" s="4"/>
      <c r="J24" s="4"/>
      <c r="K24" s="4"/>
    </row>
    <row r="25" spans="1:11" x14ac:dyDescent="0.4">
      <c r="A25" s="43" t="s">
        <v>43</v>
      </c>
      <c r="B25" s="75" t="s">
        <v>44</v>
      </c>
      <c r="C25" s="88"/>
      <c r="D25" s="4"/>
      <c r="E25" s="3"/>
      <c r="F25" s="3"/>
      <c r="G25" s="3"/>
      <c r="H25" s="3"/>
      <c r="I25" s="3"/>
      <c r="J25" s="3"/>
      <c r="K25" s="3"/>
    </row>
    <row r="26" spans="1:11" ht="44.25" customHeight="1" x14ac:dyDescent="0.4">
      <c r="A26" s="16" t="s">
        <v>45</v>
      </c>
      <c r="B26" s="75"/>
      <c r="C26" s="75"/>
      <c r="D26" s="3"/>
      <c r="E26" s="3"/>
      <c r="F26" s="3"/>
      <c r="G26" s="3"/>
      <c r="H26" s="3"/>
      <c r="I26" s="3"/>
      <c r="J26" s="3"/>
    </row>
    <row r="27" spans="1:11" x14ac:dyDescent="0.4">
      <c r="A27" s="21" t="s">
        <v>46</v>
      </c>
      <c r="B27" s="75" t="s">
        <v>47</v>
      </c>
      <c r="C27" s="75"/>
      <c r="D27" s="3"/>
      <c r="E27" s="3"/>
      <c r="F27" s="3"/>
      <c r="G27" s="3"/>
      <c r="H27" s="3"/>
      <c r="I27" s="3"/>
      <c r="J27" s="3"/>
    </row>
    <row r="28" spans="1:11" x14ac:dyDescent="0.4">
      <c r="A28" s="21" t="s">
        <v>48</v>
      </c>
      <c r="B28" s="75" t="s">
        <v>49</v>
      </c>
      <c r="C28" s="75"/>
      <c r="D28" s="3"/>
      <c r="G28" s="3"/>
      <c r="H28" s="3"/>
      <c r="I28" s="3"/>
      <c r="J28" s="3"/>
    </row>
    <row r="29" spans="1:11" x14ac:dyDescent="0.4">
      <c r="A29" s="21" t="s">
        <v>50</v>
      </c>
      <c r="B29" s="75" t="s">
        <v>51</v>
      </c>
      <c r="C29" s="75"/>
      <c r="D29" s="3"/>
    </row>
    <row r="30" spans="1:11" x14ac:dyDescent="0.4">
      <c r="A30" s="21" t="s">
        <v>52</v>
      </c>
      <c r="B30" s="75" t="s">
        <v>53</v>
      </c>
      <c r="C30" s="70"/>
    </row>
    <row r="31" spans="1:11" x14ac:dyDescent="0.4">
      <c r="A31" s="21" t="s">
        <v>54</v>
      </c>
      <c r="B31" s="75" t="s">
        <v>55</v>
      </c>
      <c r="C31" s="70"/>
    </row>
    <row r="32" spans="1:11" x14ac:dyDescent="0.4">
      <c r="A32" s="21" t="s">
        <v>56</v>
      </c>
      <c r="B32" s="75" t="s">
        <v>57</v>
      </c>
      <c r="C32" s="70"/>
      <c r="E32" s="3"/>
      <c r="F32" s="3"/>
    </row>
    <row r="33" spans="1:11" x14ac:dyDescent="0.4">
      <c r="A33" s="21" t="s">
        <v>58</v>
      </c>
      <c r="B33" s="75" t="s">
        <v>59</v>
      </c>
      <c r="C33" s="70"/>
      <c r="G33" s="3"/>
      <c r="H33" s="3"/>
      <c r="I33" s="3"/>
      <c r="J33" s="3"/>
      <c r="K33" s="3"/>
    </row>
    <row r="34" spans="1:11" x14ac:dyDescent="0.4">
      <c r="A34" s="21" t="s">
        <v>60</v>
      </c>
      <c r="B34" s="75" t="s">
        <v>61</v>
      </c>
      <c r="C34" s="70"/>
      <c r="G34" s="3"/>
      <c r="H34" s="3"/>
      <c r="I34" s="3"/>
      <c r="J34" s="3"/>
      <c r="K34" s="3"/>
    </row>
    <row r="35" spans="1:11" ht="39.75" customHeight="1" x14ac:dyDescent="0.4">
      <c r="A35" s="16" t="s">
        <v>62</v>
      </c>
      <c r="B35" s="70"/>
      <c r="C35" s="70"/>
    </row>
    <row r="36" spans="1:11" x14ac:dyDescent="0.4">
      <c r="A36" s="21" t="s">
        <v>63</v>
      </c>
      <c r="B36" s="75" t="s">
        <v>64</v>
      </c>
      <c r="C36" s="70"/>
      <c r="I36" s="3"/>
    </row>
    <row r="37" spans="1:11" x14ac:dyDescent="0.4">
      <c r="A37" s="44" t="s">
        <v>65</v>
      </c>
      <c r="B37" s="75" t="s">
        <v>66</v>
      </c>
      <c r="C37" s="70"/>
    </row>
    <row r="38" spans="1:11" x14ac:dyDescent="0.4">
      <c r="A38" s="21" t="s">
        <v>67</v>
      </c>
      <c r="B38" s="75" t="s">
        <v>68</v>
      </c>
      <c r="C38" s="70"/>
    </row>
    <row r="39" spans="1:11" x14ac:dyDescent="0.4">
      <c r="A39" s="21" t="s">
        <v>69</v>
      </c>
      <c r="B39" s="75" t="s">
        <v>70</v>
      </c>
      <c r="C39" s="70"/>
    </row>
    <row r="40" spans="1:11" x14ac:dyDescent="0.4">
      <c r="A40" s="21" t="s">
        <v>71</v>
      </c>
      <c r="B40" s="75" t="s">
        <v>72</v>
      </c>
      <c r="C40" s="70"/>
    </row>
    <row r="41" spans="1:11" x14ac:dyDescent="0.4">
      <c r="A41" s="21" t="s">
        <v>73</v>
      </c>
      <c r="B41" s="75" t="s">
        <v>74</v>
      </c>
      <c r="C41" s="70"/>
    </row>
    <row r="42" spans="1:11" x14ac:dyDescent="0.4">
      <c r="A42" s="21" t="s">
        <v>75</v>
      </c>
      <c r="B42" s="75" t="s">
        <v>76</v>
      </c>
      <c r="C42" s="70"/>
    </row>
    <row r="43" spans="1:11" x14ac:dyDescent="0.4">
      <c r="A43" s="21" t="s">
        <v>77</v>
      </c>
      <c r="B43" s="75" t="s">
        <v>78</v>
      </c>
      <c r="C43" s="70"/>
    </row>
    <row r="44" spans="1:11" ht="37.5" customHeight="1" x14ac:dyDescent="0.4">
      <c r="A44" s="16" t="s">
        <v>79</v>
      </c>
      <c r="B44" s="75"/>
      <c r="C44" s="70"/>
    </row>
    <row r="45" spans="1:11" x14ac:dyDescent="0.4">
      <c r="A45" s="21" t="s">
        <v>80</v>
      </c>
      <c r="B45" s="75" t="s">
        <v>81</v>
      </c>
      <c r="C45" s="70"/>
    </row>
    <row r="46" spans="1:11" x14ac:dyDescent="0.4">
      <c r="A46" s="21" t="s">
        <v>82</v>
      </c>
      <c r="B46" s="75" t="s">
        <v>83</v>
      </c>
      <c r="C46" s="70"/>
    </row>
    <row r="47" spans="1:11" x14ac:dyDescent="0.4">
      <c r="A47" s="21" t="s">
        <v>84</v>
      </c>
      <c r="B47" s="75" t="s">
        <v>85</v>
      </c>
      <c r="C47" s="70"/>
    </row>
    <row r="48" spans="1:11" x14ac:dyDescent="0.4">
      <c r="A48" s="21" t="s">
        <v>86</v>
      </c>
      <c r="B48" s="75" t="s">
        <v>87</v>
      </c>
      <c r="C48" s="70"/>
    </row>
    <row r="49" spans="1:3" x14ac:dyDescent="0.4">
      <c r="A49" s="21" t="s">
        <v>88</v>
      </c>
      <c r="B49" s="75" t="s">
        <v>89</v>
      </c>
      <c r="C49" s="70"/>
    </row>
    <row r="50" spans="1:3" x14ac:dyDescent="0.4">
      <c r="A50" s="21" t="s">
        <v>90</v>
      </c>
      <c r="B50" s="75" t="s">
        <v>91</v>
      </c>
      <c r="C50" s="70"/>
    </row>
    <row r="51" spans="1:3" ht="33" customHeight="1" x14ac:dyDescent="0.4">
      <c r="A51" s="16" t="s">
        <v>92</v>
      </c>
      <c r="B51" s="70"/>
      <c r="C51" s="70"/>
    </row>
    <row r="52" spans="1:3" x14ac:dyDescent="0.4">
      <c r="A52" s="43" t="s">
        <v>93</v>
      </c>
      <c r="B52" s="75" t="s">
        <v>94</v>
      </c>
      <c r="C52" s="70"/>
    </row>
    <row r="53" spans="1:3" x14ac:dyDescent="0.4">
      <c r="A53" s="43" t="s">
        <v>95</v>
      </c>
      <c r="B53" s="75" t="s">
        <v>96</v>
      </c>
      <c r="C53" s="70"/>
    </row>
    <row r="54" spans="1:3" x14ac:dyDescent="0.4">
      <c r="A54" s="43" t="s">
        <v>97</v>
      </c>
      <c r="B54" s="75" t="s">
        <v>98</v>
      </c>
      <c r="C54" s="70"/>
    </row>
    <row r="55" spans="1:3" x14ac:dyDescent="0.4">
      <c r="C55" s="3"/>
    </row>
    <row r="56" spans="1:3" x14ac:dyDescent="0.4">
      <c r="C56" s="3"/>
    </row>
  </sheetData>
  <phoneticPr fontId="30" type="noConversion"/>
  <hyperlinks>
    <hyperlink ref="A6" location="'Table 1'!A1" display="Table 1:" xr:uid="{4725E012-6A09-4196-9300-24B32FB079BA}"/>
    <hyperlink ref="A8" location="'Table 2.1a'!A1" display="Table 2.1a:" xr:uid="{35C59FF1-6B28-44A6-BF3A-DA82B9D1E5D2}"/>
    <hyperlink ref="A9" location="'Table 2.1b'!A1" display="Table 2.1b:" xr:uid="{C7E3EAF2-48D5-4492-A319-98407846B178}"/>
    <hyperlink ref="A11" location="'Table 2.2'!A1" display="Table 2.2:" xr:uid="{C118EB00-2DD6-444D-A8D9-8B27E11A1D6D}"/>
    <hyperlink ref="A12" location="'Table 2.3a'!A1" display="Table 2.3a:" xr:uid="{22006A02-1366-437E-BD72-72F191F397A5}"/>
    <hyperlink ref="A13" location="'Table 2.3b'!A1" display="Table 2.3b:" xr:uid="{81735562-CA3A-462F-A9AC-3BD06317B6AA}"/>
    <hyperlink ref="A14" location="'Table 2.4a'!A1" display="Table 2.4a:" xr:uid="{0883933D-86F0-4E38-B5BC-C63A6F691CEE}"/>
    <hyperlink ref="A15" location="'Table 2.4b'!A1" display="Table 2.4b:" xr:uid="{E76559D8-6798-42EC-8FAA-B7EB0AD4F982}"/>
    <hyperlink ref="A16" location="'Table 2.5'!A1" display="Table 2.5:" xr:uid="{1B6F27DD-7F44-4430-8142-C11D59768562}"/>
    <hyperlink ref="A17" location="'Table 2.6'!A1" display="Table 2.6:" xr:uid="{DD50160E-3263-4159-9508-7F256F3DE26F}"/>
    <hyperlink ref="A19" location="'Table 2.8'!A1" display="Table 2.8:" xr:uid="{D9278F59-9C84-4E57-B91B-4C28450CD808}"/>
    <hyperlink ref="A20" location="'Table 2.9a'!A1" display="Table 2.9a:" xr:uid="{EB8D6F3F-2E3E-4828-80DA-9D889184DB9A}"/>
    <hyperlink ref="A21" location="'Table 2.9b'!A1" display="Table 2.9b:" xr:uid="{E4C5A354-AEDC-483E-B743-9884B5932BDE}"/>
    <hyperlink ref="A22" location="'Table 2.9c'!A1" display="Table 2.9c:" xr:uid="{B005F8D7-468D-49AD-8D5E-7681C8E89222}"/>
    <hyperlink ref="A23" location="'Table 2.10'!A1" display="Table 2.10:" xr:uid="{E4238E96-A5D9-44F2-9CD2-D450173B3EA6}"/>
    <hyperlink ref="A24" location="'Table 2.11'!A1" display="Table 2.11:" xr:uid="{DCEB139B-4EEB-4274-9A7A-8F13428ADD4B}"/>
    <hyperlink ref="A25" location="'Table 2.12'!A1" display="Table 2.12:" xr:uid="{2113E474-EF26-417C-A9BB-A1C58D6EE177}"/>
    <hyperlink ref="A27" location="'Table 3.1a'!A1" display="Table 3.1a:" xr:uid="{2732ADEF-4013-4D37-8116-719C42743197}"/>
    <hyperlink ref="A28" location="'Table 3.1b'!A1" display="Table 3.1b:" xr:uid="{80E58812-FA42-409A-8032-513B4167E439}"/>
    <hyperlink ref="A29" location="'Table 3.2'!A1" display="Table 3.2:" xr:uid="{BD3680BE-8B1D-4094-8E2F-6E6763670702}"/>
    <hyperlink ref="A30" location="'Table 3.3'!A1" display="Table 3.3:" xr:uid="{88CF0357-1E47-4316-9E63-B045791C484E}"/>
    <hyperlink ref="A31" location="'Table 3.4'!A1" display="Table 3.4:" xr:uid="{290B7AFB-101F-45C5-97DE-6EBA628B3984}"/>
    <hyperlink ref="A32" location="'Table 3.5'!A1" display="Table 3.5:" xr:uid="{AC85B953-AA36-42B0-9454-C0E3ABBF16E0}"/>
    <hyperlink ref="A33" location="'Table 3.6'!A1" display="Table 3.6:" xr:uid="{6CBCED82-5942-4C04-8634-5251D68106C1}"/>
    <hyperlink ref="A38" location="'Table 4.2'!A1" display="Table 4.2:" xr:uid="{C14D82A5-F10E-4E61-AD17-AC02865F2D60}"/>
    <hyperlink ref="A39" location="'Table 4.3'!A1" display="Table 4.3:" xr:uid="{7DBE9BFF-00B3-485D-BCE7-0D9D591BBF80}"/>
    <hyperlink ref="A40" location="'Table 4.4'!A1" display="Table 4.4:" xr:uid="{F33F1212-4D61-4662-A3EF-E703186E229D}"/>
    <hyperlink ref="A41" location="'Table 4.5'!A1" display="Table 4.5:" xr:uid="{AD882DB2-01C0-4342-ADC6-7A351F950C4B}"/>
    <hyperlink ref="A42" location="'Table 4.6'!A1" display="Table 4.6:" xr:uid="{906F915D-5F02-416D-B60E-127904F2B49D}"/>
    <hyperlink ref="A43" location="'Table 4.7'!A1" display="Table 4.7:" xr:uid="{0437CF7E-8003-44C3-917F-6A1C47FC382E}"/>
    <hyperlink ref="A45" location="'Table 5.1'!A1" display="Table 5.1:" xr:uid="{D1F35E43-741F-4F26-A4B4-2E32FD7E6340}"/>
    <hyperlink ref="A46" location="'Table 5.2'!A1" display="Table 5.2:" xr:uid="{3CD62B21-26B3-4520-A138-F834E3301A25}"/>
    <hyperlink ref="A47" location="'Table 5.3'!A1" display="Table 5.3:" xr:uid="{39C979F6-320B-4C94-B343-B4EC9703E783}"/>
    <hyperlink ref="A48" location="'Table 5.4'!A1" display="Table 5.4:" xr:uid="{5B361F2B-2FED-425B-96BF-847C40ACD519}"/>
    <hyperlink ref="A49" location="'Table 5.5'!A1" display="Table 5.5:" xr:uid="{1DB6922C-7FBE-4E71-96AF-DC7E12D1218E}"/>
    <hyperlink ref="A50" location="'Table 5.6'!A1" display="Table 5.6:" xr:uid="{C465FBE1-F8EE-4EDF-B6D8-251B758944D2}"/>
    <hyperlink ref="A52" location="'Annex 1'!A1" display="Annex 1: " xr:uid="{5FC24158-3DAC-475E-87F9-6793CA67AD88}"/>
    <hyperlink ref="A53" location="'Annex 2'!A1" display="Annex 2: " xr:uid="{C958D289-243F-4F39-926E-D8DAE49C4EA1}"/>
    <hyperlink ref="A54" location="'Annex 3'!A1" display="Annex 3: " xr:uid="{9AE8C2A5-E0D0-4F08-9C4A-A67FBAAA8CFF}"/>
    <hyperlink ref="A4" r:id="rId1" xr:uid="{2909A9D0-44FB-4067-A31C-1BDDF67666EA}"/>
    <hyperlink ref="A10" location="'Table 2.1c'!A1" display="Table 2.1c:" xr:uid="{F42CA9D1-4973-4AFD-A8E6-4D6C57EA590B}"/>
    <hyperlink ref="A37" location="'Table 4.1b'!A1" display="Table 4.1b:" xr:uid="{1D7AD621-10B2-4239-8266-6C5DED1BA25B}"/>
    <hyperlink ref="A36" location="'Table 4.1a'!A1" display="Table 4.1a:" xr:uid="{A08E3BAD-7F03-4203-9BE1-6238073C45C1}"/>
    <hyperlink ref="A34" location="'Table 3.7'!A1" display="Table 3.7:" xr:uid="{0AC2CFD6-FAEA-4BC8-88B1-A41A15FB36E8}"/>
    <hyperlink ref="A18" location="'Table 2.7'!A1" display="Table 2.7:" xr:uid="{349421B4-535F-4763-8304-7642ADBE8260}"/>
  </hyperlinks>
  <pageMargins left="0.7" right="0.7" top="0.75" bottom="0.75" header="0.3" footer="0.3"/>
  <pageSetup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8762-635B-42D5-808F-93006EB40FDA}">
  <dimension ref="A1:J9"/>
  <sheetViews>
    <sheetView showGridLines="0" workbookViewId="0">
      <selection activeCell="I11" sqref="I11"/>
    </sheetView>
  </sheetViews>
  <sheetFormatPr defaultColWidth="8.77734375" defaultRowHeight="15" x14ac:dyDescent="0.4"/>
  <cols>
    <col min="1" max="1" width="24.21875" style="5" customWidth="1"/>
    <col min="2" max="2" width="13.6640625" style="5" customWidth="1"/>
    <col min="3" max="10" width="9.77734375" style="5" bestFit="1" customWidth="1"/>
    <col min="11" max="16384" width="8.77734375" style="5"/>
  </cols>
  <sheetData>
    <row r="1" spans="1:10" ht="15.75" x14ac:dyDescent="0.4">
      <c r="A1" s="6" t="s">
        <v>452</v>
      </c>
      <c r="B1" s="6"/>
      <c r="C1" s="6"/>
      <c r="D1" s="345" t="s">
        <v>125</v>
      </c>
      <c r="E1" s="345"/>
      <c r="F1" s="6"/>
      <c r="G1" s="6"/>
      <c r="H1" s="6"/>
      <c r="I1" s="6"/>
      <c r="J1" s="6"/>
    </row>
    <row r="2" spans="1:10" s="34" customFormat="1" ht="39" customHeight="1" x14ac:dyDescent="0.4">
      <c r="A2" s="19" t="s">
        <v>295</v>
      </c>
      <c r="B2" s="90"/>
      <c r="C2" s="90"/>
      <c r="D2" s="90"/>
      <c r="E2" s="89" t="s">
        <v>99</v>
      </c>
      <c r="F2" s="65"/>
    </row>
    <row r="3" spans="1:10" x14ac:dyDescent="0.4">
      <c r="A3" s="100" t="s">
        <v>453</v>
      </c>
      <c r="B3" s="101" t="s">
        <v>136</v>
      </c>
      <c r="C3" s="101" t="s">
        <v>137</v>
      </c>
    </row>
    <row r="4" spans="1:10" x14ac:dyDescent="0.4">
      <c r="A4" s="91" t="s">
        <v>454</v>
      </c>
      <c r="B4" s="187">
        <v>13700</v>
      </c>
      <c r="C4" s="187">
        <v>13800</v>
      </c>
    </row>
    <row r="5" spans="1:10" ht="21.75" customHeight="1" x14ac:dyDescent="0.4">
      <c r="A5" s="9" t="s">
        <v>455</v>
      </c>
      <c r="B5" s="188">
        <v>6300</v>
      </c>
      <c r="C5" s="188">
        <v>5200</v>
      </c>
    </row>
    <row r="6" spans="1:10" x14ac:dyDescent="0.4">
      <c r="A6" s="281" t="s">
        <v>183</v>
      </c>
      <c r="B6" s="318">
        <f>SUM(B4:B5)</f>
        <v>20000</v>
      </c>
      <c r="C6" s="318">
        <f>SUM(C4:C5)</f>
        <v>19000</v>
      </c>
    </row>
    <row r="7" spans="1:10" x14ac:dyDescent="0.4">
      <c r="A7" s="3"/>
      <c r="B7" s="3"/>
      <c r="C7" s="13" t="s">
        <v>145</v>
      </c>
    </row>
    <row r="8" spans="1:10" x14ac:dyDescent="0.4">
      <c r="A8" s="12" t="s">
        <v>99</v>
      </c>
      <c r="B8" s="10"/>
      <c r="C8" s="10"/>
      <c r="D8" s="10"/>
      <c r="E8" s="10"/>
      <c r="F8" s="10"/>
      <c r="G8" s="10"/>
    </row>
    <row r="9" spans="1:10" x14ac:dyDescent="0.4">
      <c r="A9" s="10" t="s">
        <v>456</v>
      </c>
      <c r="B9" s="10"/>
      <c r="C9" s="10"/>
      <c r="D9" s="10"/>
      <c r="E9" s="10"/>
      <c r="F9" s="10"/>
      <c r="G9" s="10"/>
    </row>
  </sheetData>
  <mergeCells count="1">
    <mergeCell ref="D1:E1"/>
  </mergeCells>
  <hyperlinks>
    <hyperlink ref="D1" location="Contents!A1" display="Contents" xr:uid="{BB7CA8B9-82DE-4E49-80EA-396A8CE861E2}"/>
    <hyperlink ref="E2" location="Notes!A1" display="Notes" xr:uid="{902E4B75-E280-4B39-B0D5-7E3395B1E391}"/>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60D70-61F3-4133-A488-B5C8773221A9}">
  <dimension ref="A1:H13"/>
  <sheetViews>
    <sheetView workbookViewId="0">
      <selection activeCell="C6" sqref="C6"/>
    </sheetView>
  </sheetViews>
  <sheetFormatPr defaultColWidth="8.77734375" defaultRowHeight="15" x14ac:dyDescent="0.4"/>
  <cols>
    <col min="1" max="1" width="47.44140625" style="5" customWidth="1"/>
    <col min="2" max="2" width="13.6640625" style="5" customWidth="1"/>
    <col min="3" max="10" width="9.77734375" style="5" bestFit="1" customWidth="1"/>
    <col min="11" max="16384" width="8.77734375" style="5"/>
  </cols>
  <sheetData>
    <row r="1" spans="1:8" ht="15.75" x14ac:dyDescent="0.4">
      <c r="A1" s="6" t="s">
        <v>457</v>
      </c>
      <c r="B1" s="6"/>
      <c r="C1" s="345" t="s">
        <v>125</v>
      </c>
      <c r="D1" s="345"/>
      <c r="E1" s="6"/>
      <c r="F1" s="6"/>
    </row>
    <row r="2" spans="1:8" x14ac:dyDescent="0.4">
      <c r="A2" s="23" t="s">
        <v>295</v>
      </c>
      <c r="B2" s="7"/>
      <c r="C2" s="7"/>
      <c r="D2" s="89" t="s">
        <v>99</v>
      </c>
      <c r="E2" s="7"/>
      <c r="F2" s="8"/>
    </row>
    <row r="3" spans="1:8" ht="27" customHeight="1" x14ac:dyDescent="0.4">
      <c r="A3" s="66" t="s">
        <v>458</v>
      </c>
      <c r="B3" s="98" t="s">
        <v>136</v>
      </c>
      <c r="C3" s="98" t="s">
        <v>137</v>
      </c>
    </row>
    <row r="4" spans="1:8" x14ac:dyDescent="0.4">
      <c r="A4" s="93" t="s">
        <v>459</v>
      </c>
      <c r="B4" s="94">
        <v>16728</v>
      </c>
      <c r="C4" s="94">
        <v>15920</v>
      </c>
    </row>
    <row r="5" spans="1:8" x14ac:dyDescent="0.4">
      <c r="A5" s="36" t="s">
        <v>460</v>
      </c>
      <c r="B5" s="99">
        <v>13142</v>
      </c>
      <c r="C5" s="99">
        <v>12604</v>
      </c>
    </row>
    <row r="6" spans="1:8" x14ac:dyDescent="0.4">
      <c r="A6" s="3"/>
      <c r="B6" s="3"/>
      <c r="C6" s="13" t="s">
        <v>145</v>
      </c>
    </row>
    <row r="7" spans="1:8" x14ac:dyDescent="0.4">
      <c r="A7" s="12" t="s">
        <v>99</v>
      </c>
    </row>
    <row r="8" spans="1:8" x14ac:dyDescent="0.4">
      <c r="A8" s="12" t="s">
        <v>461</v>
      </c>
      <c r="B8" s="40"/>
      <c r="C8" s="40"/>
      <c r="D8" s="40"/>
      <c r="E8" s="40"/>
      <c r="F8" s="40"/>
      <c r="G8" s="40"/>
      <c r="H8" s="40"/>
    </row>
    <row r="9" spans="1:8" x14ac:dyDescent="0.4">
      <c r="A9" s="10" t="s">
        <v>462</v>
      </c>
      <c r="B9" s="40"/>
      <c r="C9" s="40"/>
      <c r="D9" s="40"/>
      <c r="E9" s="40"/>
      <c r="F9" s="40"/>
      <c r="G9" s="40"/>
      <c r="H9" s="40"/>
    </row>
    <row r="10" spans="1:8" x14ac:dyDescent="0.4">
      <c r="A10" s="12" t="s">
        <v>463</v>
      </c>
      <c r="B10" s="40"/>
      <c r="C10" s="40"/>
      <c r="D10" s="40"/>
      <c r="E10" s="40"/>
      <c r="F10" s="40"/>
      <c r="G10" s="40"/>
      <c r="H10" s="40"/>
    </row>
    <row r="11" spans="1:8" x14ac:dyDescent="0.4">
      <c r="A11" s="10" t="s">
        <v>464</v>
      </c>
      <c r="B11" s="10"/>
      <c r="C11" s="10"/>
      <c r="D11" s="10"/>
      <c r="E11" s="10"/>
    </row>
    <row r="12" spans="1:8" x14ac:dyDescent="0.4">
      <c r="A12" s="10" t="s">
        <v>465</v>
      </c>
      <c r="B12" s="10"/>
      <c r="C12" s="10"/>
      <c r="D12" s="10"/>
      <c r="E12" s="10"/>
    </row>
    <row r="13" spans="1:8" x14ac:dyDescent="0.4">
      <c r="A13" s="10"/>
      <c r="B13" s="10"/>
      <c r="C13" s="10"/>
      <c r="D13" s="10"/>
      <c r="E13" s="10"/>
    </row>
  </sheetData>
  <mergeCells count="1">
    <mergeCell ref="C1:D1"/>
  </mergeCells>
  <hyperlinks>
    <hyperlink ref="C1" location="Contents!A1" display="Contents" xr:uid="{FE68105C-B2EC-4E54-8BB3-DE2C26094855}"/>
    <hyperlink ref="D2" location="Notes!A1" display="Notes" xr:uid="{2A2D237D-115B-42E7-98D5-72E87B06AE37}"/>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4586B-F0EC-48DD-86EB-B49D39971435}">
  <dimension ref="A1:L31"/>
  <sheetViews>
    <sheetView workbookViewId="0">
      <selection activeCell="D5" sqref="D5"/>
    </sheetView>
  </sheetViews>
  <sheetFormatPr defaultColWidth="8.77734375" defaultRowHeight="15" x14ac:dyDescent="0.4"/>
  <cols>
    <col min="1" max="1" width="24.21875" style="70" customWidth="1"/>
    <col min="2" max="2" width="14.44140625" style="70" customWidth="1"/>
    <col min="3" max="3" width="15.21875" style="70" customWidth="1"/>
    <col min="4" max="4" width="14" style="70" customWidth="1"/>
    <col min="5" max="5" width="14.44140625" style="70" customWidth="1"/>
    <col min="6" max="6" width="14.21875" style="70" customWidth="1"/>
    <col min="7" max="7" width="11.21875" style="70" customWidth="1"/>
    <col min="8" max="9" width="9.77734375" style="70" bestFit="1" customWidth="1"/>
    <col min="10" max="16384" width="8.77734375" style="70"/>
  </cols>
  <sheetData>
    <row r="1" spans="1:7" ht="15.75" x14ac:dyDescent="0.4">
      <c r="A1" s="68" t="s">
        <v>466</v>
      </c>
      <c r="B1" s="68"/>
      <c r="C1" s="68"/>
      <c r="D1" s="68"/>
      <c r="E1" s="68"/>
      <c r="F1" s="345" t="s">
        <v>125</v>
      </c>
      <c r="G1" s="345"/>
    </row>
    <row r="2" spans="1:7" x14ac:dyDescent="0.4">
      <c r="A2" s="108" t="s">
        <v>295</v>
      </c>
      <c r="B2" s="72"/>
      <c r="C2" s="72"/>
      <c r="D2" s="72"/>
      <c r="F2" s="72"/>
      <c r="G2" s="89" t="s">
        <v>99</v>
      </c>
    </row>
    <row r="3" spans="1:7" s="69" customFormat="1" ht="43.5" x14ac:dyDescent="0.4">
      <c r="A3" s="110" t="s">
        <v>467</v>
      </c>
      <c r="B3" s="190" t="s">
        <v>468</v>
      </c>
      <c r="C3" s="190" t="s">
        <v>469</v>
      </c>
      <c r="D3" s="190" t="s">
        <v>470</v>
      </c>
      <c r="E3" s="190" t="s">
        <v>471</v>
      </c>
      <c r="F3" s="190" t="s">
        <v>472</v>
      </c>
      <c r="G3" s="190" t="s">
        <v>473</v>
      </c>
    </row>
    <row r="4" spans="1:7" x14ac:dyDescent="0.4">
      <c r="A4" s="111"/>
      <c r="B4" s="31"/>
      <c r="C4" s="31"/>
      <c r="D4" s="31"/>
      <c r="E4" s="31"/>
      <c r="F4" s="31"/>
      <c r="G4" s="31"/>
    </row>
    <row r="5" spans="1:7" x14ac:dyDescent="0.4">
      <c r="A5" s="50" t="s">
        <v>474</v>
      </c>
      <c r="B5" s="82">
        <v>7863</v>
      </c>
      <c r="C5" s="82">
        <v>24454</v>
      </c>
      <c r="D5" s="82">
        <v>32317</v>
      </c>
      <c r="E5" s="82">
        <v>7210</v>
      </c>
      <c r="F5" s="82">
        <v>24144</v>
      </c>
      <c r="G5" s="82">
        <v>31354</v>
      </c>
    </row>
    <row r="6" spans="1:7" x14ac:dyDescent="0.4">
      <c r="A6" s="50" t="s">
        <v>475</v>
      </c>
      <c r="B6" s="82">
        <v>6975</v>
      </c>
      <c r="C6" s="82">
        <v>38414</v>
      </c>
      <c r="D6" s="82">
        <v>45389</v>
      </c>
      <c r="E6" s="82">
        <v>6715</v>
      </c>
      <c r="F6" s="82">
        <v>38756</v>
      </c>
      <c r="G6" s="82">
        <v>45471</v>
      </c>
    </row>
    <row r="7" spans="1:7" x14ac:dyDescent="0.4">
      <c r="A7" s="50" t="s">
        <v>476</v>
      </c>
      <c r="B7" s="82">
        <v>6339</v>
      </c>
      <c r="C7" s="82">
        <v>49488</v>
      </c>
      <c r="D7" s="82">
        <v>55827</v>
      </c>
      <c r="E7" s="82">
        <v>6230</v>
      </c>
      <c r="F7" s="82">
        <v>48970</v>
      </c>
      <c r="G7" s="82">
        <v>55200</v>
      </c>
    </row>
    <row r="8" spans="1:7" x14ac:dyDescent="0.4">
      <c r="A8" s="50" t="s">
        <v>477</v>
      </c>
      <c r="B8" s="82">
        <v>6238</v>
      </c>
      <c r="C8" s="82">
        <v>53306</v>
      </c>
      <c r="D8" s="82">
        <v>59544</v>
      </c>
      <c r="E8" s="82">
        <v>5920</v>
      </c>
      <c r="F8" s="82">
        <v>54709</v>
      </c>
      <c r="G8" s="82">
        <v>60629</v>
      </c>
    </row>
    <row r="9" spans="1:7" x14ac:dyDescent="0.4">
      <c r="A9" s="50" t="s">
        <v>478</v>
      </c>
      <c r="B9" s="82">
        <v>5637</v>
      </c>
      <c r="C9" s="82">
        <v>52432</v>
      </c>
      <c r="D9" s="82">
        <v>58069</v>
      </c>
      <c r="E9" s="82">
        <v>5905</v>
      </c>
      <c r="F9" s="82">
        <v>54892</v>
      </c>
      <c r="G9" s="82">
        <v>60797</v>
      </c>
    </row>
    <row r="10" spans="1:7" x14ac:dyDescent="0.4">
      <c r="A10" s="50" t="s">
        <v>479</v>
      </c>
      <c r="B10" s="82">
        <v>5295</v>
      </c>
      <c r="C10" s="82">
        <v>51664</v>
      </c>
      <c r="D10" s="82">
        <v>56959</v>
      </c>
      <c r="E10" s="82">
        <v>5283</v>
      </c>
      <c r="F10" s="82">
        <v>52058</v>
      </c>
      <c r="G10" s="82">
        <v>57341</v>
      </c>
    </row>
    <row r="11" spans="1:7" x14ac:dyDescent="0.4">
      <c r="A11" s="50" t="s">
        <v>480</v>
      </c>
      <c r="B11" s="82">
        <v>4765</v>
      </c>
      <c r="C11" s="82">
        <v>46744</v>
      </c>
      <c r="D11" s="82">
        <v>51509</v>
      </c>
      <c r="E11" s="82">
        <v>4952</v>
      </c>
      <c r="F11" s="82">
        <v>49859</v>
      </c>
      <c r="G11" s="82">
        <v>54811</v>
      </c>
    </row>
    <row r="12" spans="1:7" x14ac:dyDescent="0.4">
      <c r="A12" s="50" t="s">
        <v>481</v>
      </c>
      <c r="B12" s="82">
        <v>4040</v>
      </c>
      <c r="C12" s="82">
        <v>41523</v>
      </c>
      <c r="D12" s="82">
        <v>45563</v>
      </c>
      <c r="E12" s="82">
        <v>4514</v>
      </c>
      <c r="F12" s="82">
        <v>44349</v>
      </c>
      <c r="G12" s="82">
        <v>48863</v>
      </c>
    </row>
    <row r="13" spans="1:7" x14ac:dyDescent="0.4">
      <c r="A13" s="50" t="s">
        <v>482</v>
      </c>
      <c r="B13" s="82">
        <v>3243</v>
      </c>
      <c r="C13" s="82">
        <v>36420</v>
      </c>
      <c r="D13" s="82">
        <v>39663</v>
      </c>
      <c r="E13" s="82">
        <v>3790</v>
      </c>
      <c r="F13" s="82">
        <v>39039</v>
      </c>
      <c r="G13" s="82">
        <v>42829</v>
      </c>
    </row>
    <row r="14" spans="1:7" x14ac:dyDescent="0.4">
      <c r="A14" s="50" t="s">
        <v>483</v>
      </c>
      <c r="B14" s="82">
        <v>2621</v>
      </c>
      <c r="C14" s="82">
        <v>31579</v>
      </c>
      <c r="D14" s="82">
        <v>34200</v>
      </c>
      <c r="E14" s="82">
        <v>3046</v>
      </c>
      <c r="F14" s="82">
        <v>34008</v>
      </c>
      <c r="G14" s="82">
        <v>37054</v>
      </c>
    </row>
    <row r="15" spans="1:7" x14ac:dyDescent="0.4">
      <c r="A15" s="50" t="s">
        <v>484</v>
      </c>
      <c r="B15" s="82">
        <v>2233</v>
      </c>
      <c r="C15" s="82">
        <v>27558</v>
      </c>
      <c r="D15" s="82">
        <v>29791</v>
      </c>
      <c r="E15" s="82">
        <v>2418</v>
      </c>
      <c r="F15" s="82">
        <v>29078</v>
      </c>
      <c r="G15" s="82">
        <v>31496</v>
      </c>
    </row>
    <row r="16" spans="1:7" ht="15" customHeight="1" x14ac:dyDescent="0.4">
      <c r="A16" s="50" t="s">
        <v>485</v>
      </c>
      <c r="B16" s="82">
        <v>2195</v>
      </c>
      <c r="C16" s="82">
        <v>24973</v>
      </c>
      <c r="D16" s="82">
        <v>27168</v>
      </c>
      <c r="E16" s="82">
        <v>2063</v>
      </c>
      <c r="F16" s="82">
        <v>25034</v>
      </c>
      <c r="G16" s="82">
        <v>27097</v>
      </c>
    </row>
    <row r="17" spans="1:12" x14ac:dyDescent="0.4">
      <c r="A17" s="50" t="s">
        <v>486</v>
      </c>
      <c r="B17" s="82">
        <v>2079</v>
      </c>
      <c r="C17" s="82">
        <v>21451</v>
      </c>
      <c r="D17" s="82">
        <v>23530</v>
      </c>
      <c r="E17" s="82">
        <v>1988</v>
      </c>
      <c r="F17" s="82">
        <v>22421</v>
      </c>
      <c r="G17" s="82">
        <v>24409</v>
      </c>
    </row>
    <row r="18" spans="1:12" x14ac:dyDescent="0.4">
      <c r="A18" s="50" t="s">
        <v>487</v>
      </c>
      <c r="B18" s="82">
        <v>1782</v>
      </c>
      <c r="C18" s="82">
        <v>19011</v>
      </c>
      <c r="D18" s="82">
        <v>20793</v>
      </c>
      <c r="E18" s="82">
        <v>1822</v>
      </c>
      <c r="F18" s="82">
        <v>18812</v>
      </c>
      <c r="G18" s="82">
        <v>20634</v>
      </c>
    </row>
    <row r="19" spans="1:12" x14ac:dyDescent="0.4">
      <c r="A19" s="50" t="s">
        <v>488</v>
      </c>
      <c r="B19" s="82">
        <v>1617</v>
      </c>
      <c r="C19" s="82">
        <v>15428</v>
      </c>
      <c r="D19" s="82">
        <v>17045</v>
      </c>
      <c r="E19" s="82">
        <v>1587</v>
      </c>
      <c r="F19" s="82">
        <v>16378</v>
      </c>
      <c r="G19" s="82">
        <v>17965</v>
      </c>
    </row>
    <row r="20" spans="1:12" x14ac:dyDescent="0.4">
      <c r="A20" s="50" t="s">
        <v>489</v>
      </c>
      <c r="B20" s="82">
        <v>1402</v>
      </c>
      <c r="C20" s="82">
        <v>12126</v>
      </c>
      <c r="D20" s="82">
        <v>13528</v>
      </c>
      <c r="E20" s="82">
        <v>1386</v>
      </c>
      <c r="F20" s="82">
        <v>12834</v>
      </c>
      <c r="G20" s="82">
        <v>14220</v>
      </c>
    </row>
    <row r="21" spans="1:12" s="73" customFormat="1" ht="33.75" customHeight="1" x14ac:dyDescent="0.4">
      <c r="A21" s="216" t="s">
        <v>183</v>
      </c>
      <c r="B21" s="217">
        <f>SUM(B5:B20)</f>
        <v>64324</v>
      </c>
      <c r="C21" s="217">
        <f>SUM(C5:C20)</f>
        <v>546571</v>
      </c>
      <c r="D21" s="217">
        <f t="shared" ref="D21" si="0">SUM(D5:D20)</f>
        <v>610895</v>
      </c>
      <c r="E21" s="217">
        <f>SUM(E5:E20)</f>
        <v>64829</v>
      </c>
      <c r="F21" s="217">
        <f t="shared" ref="F21:G21" si="1">SUM(F5:F20)</f>
        <v>565341</v>
      </c>
      <c r="G21" s="217">
        <f t="shared" si="1"/>
        <v>630170</v>
      </c>
    </row>
    <row r="22" spans="1:12" s="73" customFormat="1" ht="28.15" customHeight="1" x14ac:dyDescent="0.4">
      <c r="A22" s="273" t="s">
        <v>490</v>
      </c>
      <c r="B22" s="274"/>
      <c r="C22" s="274"/>
      <c r="D22" s="274"/>
      <c r="E22" s="275">
        <f>(E21-B21)/B21</f>
        <v>7.8508799204029603E-3</v>
      </c>
      <c r="F22" s="275">
        <f>(F21-C21)/C21</f>
        <v>3.4341375594387553E-2</v>
      </c>
      <c r="G22" s="275">
        <f>(G21-D21)/D21</f>
        <v>3.1552067049165571E-2</v>
      </c>
    </row>
    <row r="23" spans="1:12" x14ac:dyDescent="0.4">
      <c r="A23" s="75"/>
      <c r="B23" s="75"/>
      <c r="C23" s="75"/>
      <c r="D23" s="75"/>
      <c r="E23" s="75"/>
      <c r="F23" s="75"/>
      <c r="G23" s="77" t="s">
        <v>145</v>
      </c>
    </row>
    <row r="24" spans="1:12" x14ac:dyDescent="0.4">
      <c r="A24" s="78" t="s">
        <v>99</v>
      </c>
      <c r="B24" s="79"/>
      <c r="C24" s="79"/>
      <c r="D24" s="79"/>
      <c r="E24" s="79"/>
      <c r="F24" s="79"/>
    </row>
    <row r="25" spans="1:12" x14ac:dyDescent="0.4">
      <c r="A25" s="248" t="s">
        <v>491</v>
      </c>
      <c r="B25" s="112"/>
      <c r="C25" s="112"/>
      <c r="D25" s="112"/>
      <c r="E25" s="112"/>
      <c r="F25" s="112"/>
      <c r="G25" s="112"/>
      <c r="H25" s="79"/>
      <c r="I25" s="79"/>
      <c r="J25" s="79"/>
      <c r="K25" s="79"/>
      <c r="L25" s="79"/>
    </row>
    <row r="26" spans="1:12" x14ac:dyDescent="0.4">
      <c r="A26" s="113" t="s">
        <v>492</v>
      </c>
      <c r="B26" s="112"/>
      <c r="C26" s="112"/>
      <c r="D26" s="112"/>
      <c r="E26" s="112"/>
      <c r="F26" s="112"/>
      <c r="G26" s="112"/>
      <c r="H26" s="79"/>
      <c r="I26" s="79"/>
      <c r="J26" s="79"/>
      <c r="K26" s="79"/>
      <c r="L26" s="79"/>
    </row>
    <row r="27" spans="1:12" ht="21.75" customHeight="1" x14ac:dyDescent="0.4">
      <c r="A27" s="79" t="s">
        <v>493</v>
      </c>
      <c r="B27" s="114"/>
      <c r="C27" s="114"/>
      <c r="D27" s="114"/>
      <c r="E27" s="114"/>
      <c r="F27" s="114"/>
      <c r="G27" s="114"/>
      <c r="H27" s="79"/>
      <c r="I27" s="79"/>
      <c r="J27" s="79"/>
      <c r="K27" s="79"/>
      <c r="L27" s="79"/>
    </row>
    <row r="28" spans="1:12" x14ac:dyDescent="0.4">
      <c r="A28" s="79" t="s">
        <v>494</v>
      </c>
      <c r="B28" s="79"/>
      <c r="C28" s="79"/>
      <c r="D28" s="79"/>
      <c r="E28" s="79"/>
      <c r="F28" s="79"/>
      <c r="G28" s="79"/>
      <c r="H28" s="79"/>
      <c r="I28" s="79"/>
      <c r="J28" s="79"/>
      <c r="K28" s="79"/>
      <c r="L28" s="79"/>
    </row>
    <row r="29" spans="1:12" x14ac:dyDescent="0.4">
      <c r="A29" s="79" t="s">
        <v>495</v>
      </c>
      <c r="B29" s="79"/>
      <c r="C29" s="79"/>
      <c r="D29" s="79"/>
      <c r="E29" s="79"/>
      <c r="F29" s="79"/>
      <c r="G29" s="79"/>
      <c r="H29" s="79"/>
      <c r="I29" s="79"/>
      <c r="J29" s="79"/>
      <c r="K29" s="79"/>
      <c r="L29" s="79"/>
    </row>
    <row r="30" spans="1:12" x14ac:dyDescent="0.4">
      <c r="A30" s="79"/>
      <c r="B30" s="79"/>
      <c r="C30" s="79"/>
      <c r="D30" s="79"/>
      <c r="E30" s="79"/>
      <c r="F30" s="79"/>
      <c r="G30" s="79"/>
      <c r="H30" s="79"/>
      <c r="I30" s="79"/>
      <c r="J30" s="79"/>
      <c r="K30" s="79"/>
      <c r="L30" s="79"/>
    </row>
    <row r="31" spans="1:12" x14ac:dyDescent="0.4">
      <c r="A31" s="79"/>
      <c r="B31" s="79"/>
      <c r="C31" s="79"/>
      <c r="D31" s="79"/>
      <c r="E31" s="79"/>
      <c r="F31" s="79"/>
      <c r="G31" s="79"/>
      <c r="H31" s="79"/>
      <c r="I31" s="79"/>
      <c r="J31" s="79"/>
      <c r="K31" s="79"/>
      <c r="L31" s="79"/>
    </row>
  </sheetData>
  <mergeCells count="1">
    <mergeCell ref="F1:G1"/>
  </mergeCells>
  <phoneticPr fontId="30" type="noConversion"/>
  <hyperlinks>
    <hyperlink ref="F1" location="Contents!A1" display="Contents" xr:uid="{871CDCEF-3619-4CC8-AF5A-A3E087873207}"/>
    <hyperlink ref="G2" location="Notes!A1" display="Notes" xr:uid="{F5D9BBCE-7795-4A68-AB4B-F0AB495E9A7D}"/>
  </hyperlink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6AF7-1666-42F6-AB20-C756936FF08E}">
  <dimension ref="A1:K9"/>
  <sheetViews>
    <sheetView workbookViewId="0">
      <selection activeCell="A9" sqref="A9"/>
    </sheetView>
  </sheetViews>
  <sheetFormatPr defaultColWidth="8.77734375" defaultRowHeight="15" x14ac:dyDescent="0.4"/>
  <cols>
    <col min="1" max="1" width="24.21875" style="70" customWidth="1"/>
    <col min="2" max="2" width="13.6640625" style="70" customWidth="1"/>
    <col min="3" max="3" width="10.6640625" style="70" customWidth="1"/>
    <col min="4" max="4" width="10.5546875" style="70" customWidth="1"/>
    <col min="5" max="5" width="11.33203125" style="70" customWidth="1"/>
    <col min="6" max="6" width="10.77734375" style="70" customWidth="1"/>
    <col min="7" max="8" width="9.77734375" style="70" bestFit="1" customWidth="1"/>
    <col min="9" max="16384" width="8.77734375" style="70"/>
  </cols>
  <sheetData>
    <row r="1" spans="1:11" ht="15.75" x14ac:dyDescent="0.4">
      <c r="A1" s="68" t="s">
        <v>496</v>
      </c>
      <c r="B1" s="68"/>
      <c r="C1" s="72"/>
      <c r="D1" s="72"/>
      <c r="E1" s="72"/>
      <c r="F1" s="345" t="s">
        <v>125</v>
      </c>
      <c r="G1" s="345"/>
      <c r="H1" s="68"/>
      <c r="I1" s="68"/>
      <c r="J1" s="68"/>
      <c r="K1" s="68"/>
    </row>
    <row r="2" spans="1:11" x14ac:dyDescent="0.4">
      <c r="A2" s="72" t="s">
        <v>295</v>
      </c>
      <c r="B2" s="72"/>
      <c r="C2" s="72"/>
      <c r="D2" s="72"/>
      <c r="E2" s="72"/>
      <c r="F2" s="72"/>
      <c r="G2" s="71" t="s">
        <v>99</v>
      </c>
    </row>
    <row r="3" spans="1:11" ht="58.15" customHeight="1" x14ac:dyDescent="0.4">
      <c r="A3" s="140" t="s">
        <v>497</v>
      </c>
      <c r="B3" s="144" t="s">
        <v>152</v>
      </c>
      <c r="C3" s="144" t="s">
        <v>153</v>
      </c>
      <c r="D3" s="144" t="s">
        <v>154</v>
      </c>
      <c r="E3" s="144" t="s">
        <v>155</v>
      </c>
      <c r="F3" s="144" t="s">
        <v>156</v>
      </c>
      <c r="G3" s="144" t="s">
        <v>157</v>
      </c>
      <c r="H3" s="69"/>
    </row>
    <row r="4" spans="1:11" x14ac:dyDescent="0.4">
      <c r="A4" s="50" t="s">
        <v>498</v>
      </c>
      <c r="B4" s="74">
        <f>Table2.1a[[#This Row],[Applications Filed, 2023]]</f>
        <v>11475</v>
      </c>
      <c r="C4" s="74">
        <f>Table2.1a[[#This Row],[Applications Published, 2023]]</f>
        <v>5593</v>
      </c>
      <c r="D4" s="74">
        <f>Table2.1a[[#This Row],[Patents Granted, 2023]]</f>
        <v>4154</v>
      </c>
      <c r="E4" s="74">
        <f>Table2.1a[[#This Row],[Applications Filed, 2024]]</f>
        <v>11095</v>
      </c>
      <c r="F4" s="74">
        <f>Table2.1a[[#This Row],[Applications Published, 2024]]</f>
        <v>5539</v>
      </c>
      <c r="G4" s="74">
        <f>Table2.1a[[#This Row],[Patents Granted, 2024]]</f>
        <v>4335</v>
      </c>
    </row>
    <row r="5" spans="1:11" ht="15.4" x14ac:dyDescent="0.4">
      <c r="A5" s="50" t="s">
        <v>499</v>
      </c>
      <c r="B5" s="74">
        <f>'Table 2.1b'!B4</f>
        <v>8489</v>
      </c>
      <c r="C5" s="74">
        <f>'Table 2.1b'!C4</f>
        <v>6108</v>
      </c>
      <c r="D5" s="74">
        <f>'Table 2.1b'!D4</f>
        <v>4223</v>
      </c>
      <c r="E5" s="74">
        <f>'Table 2.1b'!E4</f>
        <v>7858</v>
      </c>
      <c r="F5" s="74">
        <f>'Table 2.1b'!F4</f>
        <v>5529</v>
      </c>
      <c r="G5" s="74">
        <f>'Table 2.1b'!G4</f>
        <v>3893</v>
      </c>
    </row>
    <row r="6" spans="1:11" ht="42" customHeight="1" x14ac:dyDescent="0.4">
      <c r="A6" s="204" t="s">
        <v>500</v>
      </c>
      <c r="B6" s="217">
        <f>SUM(B4:B5)</f>
        <v>19964</v>
      </c>
      <c r="C6" s="217">
        <f t="shared" ref="C6:G6" si="0">SUM(C4:C5)</f>
        <v>11701</v>
      </c>
      <c r="D6" s="217">
        <f t="shared" si="0"/>
        <v>8377</v>
      </c>
      <c r="E6" s="217">
        <f t="shared" si="0"/>
        <v>18953</v>
      </c>
      <c r="F6" s="217">
        <f t="shared" si="0"/>
        <v>11068</v>
      </c>
      <c r="G6" s="217">
        <f t="shared" si="0"/>
        <v>8228</v>
      </c>
    </row>
    <row r="7" spans="1:11" x14ac:dyDescent="0.4">
      <c r="A7" s="75"/>
      <c r="B7" s="75"/>
      <c r="C7" s="75"/>
      <c r="D7" s="75"/>
      <c r="E7" s="75"/>
      <c r="F7" s="75"/>
      <c r="G7" s="77" t="s">
        <v>145</v>
      </c>
    </row>
    <row r="8" spans="1:11" x14ac:dyDescent="0.4">
      <c r="A8" s="78" t="s">
        <v>99</v>
      </c>
    </row>
    <row r="9" spans="1:11" x14ac:dyDescent="0.4">
      <c r="A9" s="79" t="s">
        <v>501</v>
      </c>
    </row>
  </sheetData>
  <mergeCells count="1">
    <mergeCell ref="F1:G1"/>
  </mergeCells>
  <phoneticPr fontId="30" type="noConversion"/>
  <hyperlinks>
    <hyperlink ref="F1" location="Contents!A1" display="Contents" xr:uid="{FD5A7C85-37BD-4C62-B5BF-28AE90187A51}"/>
    <hyperlink ref="G2" location="Notes!A1" display="Notes" xr:uid="{4FB016C0-5440-42E6-91BE-07B53D343773}"/>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293F3-5937-48FC-A38B-378EF773C568}">
  <dimension ref="A1:O26"/>
  <sheetViews>
    <sheetView workbookViewId="0">
      <selection activeCell="B18" sqref="B18"/>
    </sheetView>
  </sheetViews>
  <sheetFormatPr defaultColWidth="8.77734375" defaultRowHeight="15" x14ac:dyDescent="0.4"/>
  <cols>
    <col min="1" max="1" width="8.77734375" style="70"/>
    <col min="2" max="2" width="23.5546875" style="70" customWidth="1"/>
    <col min="3" max="16384" width="8.77734375" style="70"/>
  </cols>
  <sheetData>
    <row r="1" spans="1:5" ht="15.75" x14ac:dyDescent="0.4">
      <c r="A1" s="68" t="s">
        <v>502</v>
      </c>
      <c r="B1" s="75"/>
      <c r="D1" s="68"/>
      <c r="E1" s="71" t="s">
        <v>125</v>
      </c>
    </row>
    <row r="2" spans="1:5" x14ac:dyDescent="0.4">
      <c r="A2" s="108" t="s">
        <v>503</v>
      </c>
      <c r="B2" s="75"/>
      <c r="D2" s="72"/>
      <c r="E2" s="89" t="s">
        <v>99</v>
      </c>
    </row>
    <row r="3" spans="1:5" ht="29.25" customHeight="1" x14ac:dyDescent="0.4">
      <c r="A3" s="272" t="s">
        <v>296</v>
      </c>
      <c r="B3" s="276" t="s">
        <v>504</v>
      </c>
      <c r="E3" s="71"/>
    </row>
    <row r="4" spans="1:5" x14ac:dyDescent="0.4">
      <c r="A4" s="80">
        <v>2009</v>
      </c>
      <c r="B4" s="119">
        <v>138</v>
      </c>
    </row>
    <row r="5" spans="1:5" x14ac:dyDescent="0.4">
      <c r="A5" s="83">
        <v>2010</v>
      </c>
      <c r="B5" s="148">
        <v>260</v>
      </c>
      <c r="C5" s="109"/>
    </row>
    <row r="6" spans="1:5" x14ac:dyDescent="0.4">
      <c r="A6" s="83">
        <v>2011</v>
      </c>
      <c r="B6" s="148">
        <v>329</v>
      </c>
      <c r="C6" s="109"/>
    </row>
    <row r="7" spans="1:5" x14ac:dyDescent="0.4">
      <c r="A7" s="83">
        <v>2012</v>
      </c>
      <c r="B7" s="148">
        <v>257</v>
      </c>
      <c r="C7" s="109"/>
    </row>
    <row r="8" spans="1:5" x14ac:dyDescent="0.4">
      <c r="A8" s="83">
        <v>2013</v>
      </c>
      <c r="B8" s="148">
        <v>310</v>
      </c>
      <c r="C8" s="109"/>
    </row>
    <row r="9" spans="1:5" x14ac:dyDescent="0.4">
      <c r="A9" s="83">
        <v>2014</v>
      </c>
      <c r="B9" s="148">
        <v>350</v>
      </c>
      <c r="C9" s="109"/>
    </row>
    <row r="10" spans="1:5" x14ac:dyDescent="0.4">
      <c r="A10" s="83">
        <v>2015</v>
      </c>
      <c r="B10" s="148">
        <v>321</v>
      </c>
      <c r="C10" s="109"/>
    </row>
    <row r="11" spans="1:5" x14ac:dyDescent="0.4">
      <c r="A11" s="83">
        <v>2016</v>
      </c>
      <c r="B11" s="148">
        <v>266</v>
      </c>
      <c r="C11" s="109"/>
    </row>
    <row r="12" spans="1:5" x14ac:dyDescent="0.4">
      <c r="A12" s="83">
        <v>2017</v>
      </c>
      <c r="B12" s="148">
        <v>383</v>
      </c>
      <c r="C12" s="109"/>
    </row>
    <row r="13" spans="1:5" x14ac:dyDescent="0.4">
      <c r="A13" s="83">
        <v>2018</v>
      </c>
      <c r="B13" s="148">
        <v>297</v>
      </c>
      <c r="C13" s="109"/>
    </row>
    <row r="14" spans="1:5" x14ac:dyDescent="0.4">
      <c r="A14" s="83">
        <v>2019</v>
      </c>
      <c r="B14" s="149">
        <v>286</v>
      </c>
      <c r="C14" s="109"/>
    </row>
    <row r="15" spans="1:5" x14ac:dyDescent="0.4">
      <c r="A15" s="83">
        <v>2020</v>
      </c>
      <c r="B15" s="148">
        <v>402</v>
      </c>
      <c r="C15" s="109"/>
    </row>
    <row r="16" spans="1:5" s="105" customFormat="1" x14ac:dyDescent="0.4">
      <c r="A16" s="50">
        <v>2021</v>
      </c>
      <c r="B16" s="120">
        <v>454</v>
      </c>
      <c r="C16" s="182"/>
    </row>
    <row r="17" spans="1:15" s="105" customFormat="1" x14ac:dyDescent="0.35">
      <c r="A17" s="83">
        <v>2022</v>
      </c>
      <c r="B17" s="148">
        <v>499</v>
      </c>
      <c r="C17" s="182"/>
    </row>
    <row r="18" spans="1:15" s="105" customFormat="1" x14ac:dyDescent="0.35">
      <c r="A18" s="83">
        <v>2023</v>
      </c>
      <c r="B18" s="148">
        <v>560</v>
      </c>
      <c r="C18" s="182"/>
    </row>
    <row r="19" spans="1:15" s="105" customFormat="1" x14ac:dyDescent="0.35">
      <c r="A19" s="312">
        <v>2024</v>
      </c>
      <c r="B19" s="254">
        <v>559</v>
      </c>
      <c r="C19" s="182"/>
    </row>
    <row r="20" spans="1:15" x14ac:dyDescent="0.4">
      <c r="A20" s="209"/>
      <c r="B20" s="77" t="s">
        <v>145</v>
      </c>
    </row>
    <row r="21" spans="1:15" x14ac:dyDescent="0.4">
      <c r="A21" s="78" t="s">
        <v>99</v>
      </c>
      <c r="B21" s="79"/>
    </row>
    <row r="22" spans="1:15" x14ac:dyDescent="0.4">
      <c r="A22" s="79" t="s">
        <v>505</v>
      </c>
      <c r="B22" s="79"/>
      <c r="C22" s="79"/>
      <c r="D22" s="79"/>
      <c r="E22" s="79"/>
      <c r="F22" s="79"/>
      <c r="G22" s="79"/>
      <c r="H22" s="79"/>
      <c r="I22" s="79"/>
      <c r="J22" s="79"/>
      <c r="K22" s="79"/>
      <c r="L22" s="79"/>
      <c r="M22" s="79"/>
      <c r="N22" s="79"/>
      <c r="O22" s="79"/>
    </row>
    <row r="23" spans="1:15" x14ac:dyDescent="0.4">
      <c r="A23" s="79"/>
      <c r="B23" s="79"/>
      <c r="C23" s="79"/>
      <c r="D23" s="79"/>
      <c r="E23" s="79"/>
      <c r="F23" s="79"/>
      <c r="G23" s="79"/>
      <c r="H23" s="79"/>
      <c r="I23" s="79"/>
      <c r="J23" s="79"/>
      <c r="K23" s="79"/>
      <c r="L23" s="79"/>
      <c r="M23" s="79"/>
      <c r="N23" s="79"/>
      <c r="O23" s="79"/>
    </row>
    <row r="24" spans="1:15" x14ac:dyDescent="0.4">
      <c r="A24" s="79"/>
      <c r="B24" s="79"/>
    </row>
    <row r="25" spans="1:15" x14ac:dyDescent="0.4">
      <c r="A25" s="79"/>
      <c r="B25" s="79"/>
    </row>
    <row r="26" spans="1:15" x14ac:dyDescent="0.4">
      <c r="A26" s="79"/>
      <c r="B26" s="79"/>
    </row>
  </sheetData>
  <hyperlinks>
    <hyperlink ref="E1" location="Contents!A1" display="Contents" xr:uid="{5E0D67DB-1106-40AE-BE3F-5E5B1B8BCBEC}"/>
    <hyperlink ref="E2" location="Notes!A1" display="Notes" xr:uid="{A1EFE898-D48D-4A20-A279-B7FD8BAA4B35}"/>
  </hyperlink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2574-9807-4E65-B142-A6B0D34FBC6F}">
  <dimension ref="A1:I12"/>
  <sheetViews>
    <sheetView zoomScaleNormal="100" workbookViewId="0">
      <selection activeCell="G8" sqref="G8"/>
    </sheetView>
  </sheetViews>
  <sheetFormatPr defaultColWidth="8.77734375" defaultRowHeight="15" x14ac:dyDescent="0.4"/>
  <cols>
    <col min="1" max="1" width="15.21875" style="70" customWidth="1"/>
    <col min="2" max="2" width="21.6640625" style="70" customWidth="1"/>
    <col min="3" max="3" width="15.6640625" style="70" customWidth="1"/>
    <col min="4" max="4" width="10.6640625" style="70" customWidth="1"/>
    <col min="5" max="5" width="14.21875" style="70" customWidth="1"/>
    <col min="6" max="6" width="18.21875" style="70" customWidth="1"/>
    <col min="7" max="7" width="10.6640625" style="70" customWidth="1"/>
    <col min="8" max="10" width="8.77734375" style="70"/>
    <col min="11" max="11" width="20.5546875" style="70" bestFit="1" customWidth="1"/>
    <col min="12" max="12" width="25.33203125" style="70" bestFit="1" customWidth="1"/>
    <col min="13" max="13" width="13" style="70" bestFit="1" customWidth="1"/>
    <col min="14" max="14" width="23" style="70" bestFit="1" customWidth="1"/>
    <col min="15" max="15" width="28.6640625" style="70" bestFit="1" customWidth="1"/>
    <col min="16" max="16" width="15" style="70" bestFit="1" customWidth="1"/>
    <col min="17" max="16384" width="8.77734375" style="70"/>
  </cols>
  <sheetData>
    <row r="1" spans="1:9" ht="15.75" x14ac:dyDescent="0.4">
      <c r="A1" s="68" t="s">
        <v>506</v>
      </c>
      <c r="B1" s="68"/>
      <c r="C1" s="68"/>
      <c r="D1" s="68"/>
      <c r="E1" s="68"/>
      <c r="F1" s="68"/>
      <c r="G1" s="71" t="s">
        <v>125</v>
      </c>
    </row>
    <row r="2" spans="1:9" s="105" customFormat="1" ht="30.75" customHeight="1" x14ac:dyDescent="0.4">
      <c r="A2" s="103" t="s">
        <v>295</v>
      </c>
      <c r="B2" s="104"/>
      <c r="C2" s="104"/>
      <c r="D2" s="104"/>
      <c r="E2" s="104"/>
      <c r="F2" s="72"/>
      <c r="G2" s="89" t="s">
        <v>99</v>
      </c>
      <c r="I2" s="89"/>
    </row>
    <row r="3" spans="1:9" ht="27.75" x14ac:dyDescent="0.4">
      <c r="A3" s="211" t="s">
        <v>507</v>
      </c>
      <c r="B3" s="144" t="s">
        <v>508</v>
      </c>
      <c r="C3" s="144" t="s">
        <v>509</v>
      </c>
      <c r="D3" s="212" t="s">
        <v>510</v>
      </c>
      <c r="E3" s="144" t="s">
        <v>511</v>
      </c>
      <c r="F3" s="144" t="s">
        <v>512</v>
      </c>
      <c r="G3" s="212" t="s">
        <v>513</v>
      </c>
    </row>
    <row r="4" spans="1:9" ht="21" customHeight="1" x14ac:dyDescent="0.4">
      <c r="A4" s="115" t="s">
        <v>514</v>
      </c>
      <c r="B4" s="75">
        <v>48</v>
      </c>
      <c r="C4" s="75">
        <v>0</v>
      </c>
      <c r="D4" s="277">
        <v>48</v>
      </c>
      <c r="E4" s="75">
        <v>57</v>
      </c>
      <c r="F4" s="75">
        <v>7</v>
      </c>
      <c r="G4" s="277">
        <v>64</v>
      </c>
    </row>
    <row r="5" spans="1:9" x14ac:dyDescent="0.4">
      <c r="A5" s="106" t="s">
        <v>515</v>
      </c>
      <c r="B5" s="75">
        <v>74</v>
      </c>
      <c r="C5" s="75">
        <v>6</v>
      </c>
      <c r="D5" s="260">
        <v>80</v>
      </c>
      <c r="E5" s="75">
        <v>80</v>
      </c>
      <c r="F5" s="75">
        <v>1</v>
      </c>
      <c r="G5" s="260">
        <v>81</v>
      </c>
    </row>
    <row r="6" spans="1:9" s="107" customFormat="1" x14ac:dyDescent="0.4">
      <c r="A6" s="106" t="s">
        <v>516</v>
      </c>
      <c r="B6" s="75">
        <v>7</v>
      </c>
      <c r="C6" s="75">
        <v>1</v>
      </c>
      <c r="D6" s="260">
        <v>8</v>
      </c>
      <c r="E6" s="75">
        <v>7</v>
      </c>
      <c r="F6" s="75">
        <v>1</v>
      </c>
      <c r="G6" s="260">
        <v>8</v>
      </c>
      <c r="H6" s="70"/>
    </row>
    <row r="7" spans="1:9" s="107" customFormat="1" ht="21" customHeight="1" x14ac:dyDescent="0.4">
      <c r="A7" s="31" t="s">
        <v>517</v>
      </c>
      <c r="B7" s="75">
        <v>39</v>
      </c>
      <c r="C7" s="75">
        <v>3</v>
      </c>
      <c r="D7" s="260">
        <v>42</v>
      </c>
      <c r="E7" s="75">
        <v>40</v>
      </c>
      <c r="F7" s="75">
        <v>3</v>
      </c>
      <c r="G7" s="260">
        <v>43</v>
      </c>
      <c r="H7" s="70"/>
    </row>
    <row r="8" spans="1:9" x14ac:dyDescent="0.4">
      <c r="A8" s="116"/>
      <c r="B8" s="86"/>
      <c r="C8" s="86"/>
      <c r="D8" s="86"/>
      <c r="E8" s="86"/>
      <c r="F8" s="86"/>
      <c r="G8" s="87" t="s">
        <v>145</v>
      </c>
    </row>
    <row r="9" spans="1:9" x14ac:dyDescent="0.4">
      <c r="A9" s="78" t="s">
        <v>99</v>
      </c>
    </row>
    <row r="10" spans="1:9" x14ac:dyDescent="0.4">
      <c r="A10" s="79" t="s">
        <v>518</v>
      </c>
      <c r="B10" s="79"/>
      <c r="C10" s="79"/>
      <c r="D10" s="79"/>
      <c r="E10" s="79"/>
      <c r="F10" s="79"/>
      <c r="G10" s="79"/>
    </row>
    <row r="11" spans="1:9" x14ac:dyDescent="0.4">
      <c r="A11" s="256" t="s">
        <v>519</v>
      </c>
      <c r="B11" s="114"/>
      <c r="C11" s="114"/>
      <c r="D11" s="114"/>
      <c r="E11" s="114"/>
      <c r="F11" s="114"/>
      <c r="G11" s="114"/>
    </row>
    <row r="12" spans="1:9" ht="15" customHeight="1" x14ac:dyDescent="0.4">
      <c r="A12" s="79"/>
      <c r="B12" s="79"/>
      <c r="C12" s="79"/>
      <c r="D12" s="79"/>
      <c r="E12" s="79"/>
      <c r="F12" s="79"/>
      <c r="G12" s="79"/>
    </row>
  </sheetData>
  <phoneticPr fontId="30" type="noConversion"/>
  <hyperlinks>
    <hyperlink ref="G1" location="Contents!A1" display="Contents" xr:uid="{D1BFD12D-ADC5-43EE-9424-ED9FE82E3BED}"/>
    <hyperlink ref="G2" location="Notes!A1" display="Notes" xr:uid="{5FB8BC8B-0BE1-4C41-91BA-BA5208EA4E5B}"/>
  </hyperlink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1E3B-9D73-4B48-9FFC-E7027B166AA6}">
  <dimension ref="A1:F32"/>
  <sheetViews>
    <sheetView workbookViewId="0">
      <selection activeCell="F29" sqref="F29"/>
    </sheetView>
  </sheetViews>
  <sheetFormatPr defaultColWidth="8.77734375" defaultRowHeight="15" x14ac:dyDescent="0.4"/>
  <cols>
    <col min="1" max="1" width="11" style="70" customWidth="1"/>
    <col min="2" max="3" width="10.21875" style="70" customWidth="1"/>
    <col min="4" max="4" width="13.5546875" style="70" customWidth="1"/>
    <col min="5" max="5" width="14.21875" style="70" customWidth="1"/>
    <col min="6" max="6" width="17.6640625" style="70" customWidth="1"/>
    <col min="7" max="7" width="10.21875" style="70" customWidth="1"/>
    <col min="8" max="16384" width="8.77734375" style="70"/>
  </cols>
  <sheetData>
    <row r="1" spans="1:6" ht="15.75" x14ac:dyDescent="0.4">
      <c r="A1" s="68" t="s">
        <v>520</v>
      </c>
      <c r="B1" s="68"/>
      <c r="C1" s="68"/>
      <c r="D1" s="68"/>
      <c r="E1" s="68"/>
      <c r="F1" s="71" t="s">
        <v>125</v>
      </c>
    </row>
    <row r="2" spans="1:6" x14ac:dyDescent="0.4">
      <c r="A2" s="72" t="s">
        <v>521</v>
      </c>
      <c r="B2" s="72"/>
      <c r="C2" s="72"/>
      <c r="D2" s="72"/>
      <c r="E2" s="72"/>
      <c r="F2" s="89" t="s">
        <v>99</v>
      </c>
    </row>
    <row r="3" spans="1:6" s="118" customFormat="1" ht="62.65" customHeight="1" x14ac:dyDescent="0.4">
      <c r="A3" s="211" t="s">
        <v>296</v>
      </c>
      <c r="B3" s="212" t="s">
        <v>183</v>
      </c>
      <c r="C3" s="212" t="s">
        <v>522</v>
      </c>
      <c r="D3" s="212" t="s">
        <v>523</v>
      </c>
      <c r="E3" s="212" t="s">
        <v>524</v>
      </c>
      <c r="F3" s="212" t="s">
        <v>525</v>
      </c>
    </row>
    <row r="4" spans="1:6" ht="27.75" customHeight="1" x14ac:dyDescent="0.4">
      <c r="A4" s="80">
        <v>2000</v>
      </c>
      <c r="B4" s="119">
        <v>87</v>
      </c>
      <c r="C4" s="119">
        <v>67</v>
      </c>
      <c r="D4" s="119">
        <v>20</v>
      </c>
      <c r="E4" s="119">
        <v>3</v>
      </c>
      <c r="F4" s="119">
        <v>84</v>
      </c>
    </row>
    <row r="5" spans="1:6" x14ac:dyDescent="0.4">
      <c r="A5" s="50">
        <v>2001</v>
      </c>
      <c r="B5" s="120">
        <v>102</v>
      </c>
      <c r="C5" s="120">
        <v>86</v>
      </c>
      <c r="D5" s="120">
        <v>16</v>
      </c>
      <c r="E5" s="120">
        <v>0</v>
      </c>
      <c r="F5" s="120">
        <v>102</v>
      </c>
    </row>
    <row r="6" spans="1:6" x14ac:dyDescent="0.4">
      <c r="A6" s="50">
        <v>2002</v>
      </c>
      <c r="B6" s="120">
        <v>127</v>
      </c>
      <c r="C6" s="120">
        <v>117</v>
      </c>
      <c r="D6" s="120">
        <v>10</v>
      </c>
      <c r="E6" s="120">
        <v>4</v>
      </c>
      <c r="F6" s="120">
        <v>123</v>
      </c>
    </row>
    <row r="7" spans="1:6" x14ac:dyDescent="0.4">
      <c r="A7" s="50">
        <v>2003</v>
      </c>
      <c r="B7" s="120">
        <v>105</v>
      </c>
      <c r="C7" s="120">
        <v>90</v>
      </c>
      <c r="D7" s="120">
        <v>15</v>
      </c>
      <c r="E7" s="120">
        <v>0</v>
      </c>
      <c r="F7" s="120">
        <v>105</v>
      </c>
    </row>
    <row r="8" spans="1:6" x14ac:dyDescent="0.4">
      <c r="A8" s="50">
        <v>2004</v>
      </c>
      <c r="B8" s="120">
        <v>77</v>
      </c>
      <c r="C8" s="120">
        <v>73</v>
      </c>
      <c r="D8" s="120">
        <v>4</v>
      </c>
      <c r="E8" s="120">
        <v>1</v>
      </c>
      <c r="F8" s="120">
        <v>76</v>
      </c>
    </row>
    <row r="9" spans="1:6" x14ac:dyDescent="0.4">
      <c r="A9" s="50">
        <v>2005</v>
      </c>
      <c r="B9" s="120">
        <v>77</v>
      </c>
      <c r="C9" s="120">
        <v>70</v>
      </c>
      <c r="D9" s="120">
        <v>7</v>
      </c>
      <c r="E9" s="120">
        <v>9</v>
      </c>
      <c r="F9" s="120">
        <v>68</v>
      </c>
    </row>
    <row r="10" spans="1:6" x14ac:dyDescent="0.4">
      <c r="A10" s="50">
        <v>2006</v>
      </c>
      <c r="B10" s="120">
        <v>61</v>
      </c>
      <c r="C10" s="120">
        <v>51</v>
      </c>
      <c r="D10" s="120">
        <v>10</v>
      </c>
      <c r="E10" s="120">
        <v>0</v>
      </c>
      <c r="F10" s="120">
        <v>61</v>
      </c>
    </row>
    <row r="11" spans="1:6" x14ac:dyDescent="0.4">
      <c r="A11" s="50">
        <v>2007</v>
      </c>
      <c r="B11" s="120">
        <v>71</v>
      </c>
      <c r="C11" s="120">
        <v>56</v>
      </c>
      <c r="D11" s="120">
        <v>15</v>
      </c>
      <c r="E11" s="120">
        <v>3</v>
      </c>
      <c r="F11" s="120">
        <v>68</v>
      </c>
    </row>
    <row r="12" spans="1:6" x14ac:dyDescent="0.4">
      <c r="A12" s="50">
        <v>2008</v>
      </c>
      <c r="B12" s="120">
        <v>101</v>
      </c>
      <c r="C12" s="120">
        <v>98</v>
      </c>
      <c r="D12" s="120">
        <v>3</v>
      </c>
      <c r="E12" s="120">
        <v>2</v>
      </c>
      <c r="F12" s="120">
        <v>99</v>
      </c>
    </row>
    <row r="13" spans="1:6" x14ac:dyDescent="0.4">
      <c r="A13" s="50">
        <v>2009</v>
      </c>
      <c r="B13" s="120">
        <v>97</v>
      </c>
      <c r="C13" s="120">
        <v>83</v>
      </c>
      <c r="D13" s="120">
        <v>14</v>
      </c>
      <c r="E13" s="120">
        <v>2</v>
      </c>
      <c r="F13" s="120">
        <v>95</v>
      </c>
    </row>
    <row r="14" spans="1:6" x14ac:dyDescent="0.4">
      <c r="A14" s="50">
        <v>2010</v>
      </c>
      <c r="B14" s="120">
        <v>92</v>
      </c>
      <c r="C14" s="120">
        <v>87</v>
      </c>
      <c r="D14" s="120">
        <v>5</v>
      </c>
      <c r="E14" s="120">
        <v>0</v>
      </c>
      <c r="F14" s="120">
        <v>82</v>
      </c>
    </row>
    <row r="15" spans="1:6" x14ac:dyDescent="0.4">
      <c r="A15" s="50">
        <v>2011</v>
      </c>
      <c r="B15" s="120">
        <v>81</v>
      </c>
      <c r="C15" s="120">
        <v>71</v>
      </c>
      <c r="D15" s="120">
        <v>10</v>
      </c>
      <c r="E15" s="120">
        <v>0</v>
      </c>
      <c r="F15" s="120">
        <v>81</v>
      </c>
    </row>
    <row r="16" spans="1:6" x14ac:dyDescent="0.4">
      <c r="A16" s="50">
        <v>2012</v>
      </c>
      <c r="B16" s="120">
        <v>42</v>
      </c>
      <c r="C16" s="120">
        <v>38</v>
      </c>
      <c r="D16" s="120">
        <v>4</v>
      </c>
      <c r="E16" s="120">
        <v>0</v>
      </c>
      <c r="F16" s="120">
        <v>42</v>
      </c>
    </row>
    <row r="17" spans="1:6" x14ac:dyDescent="0.4">
      <c r="A17" s="50">
        <v>2013</v>
      </c>
      <c r="B17" s="120">
        <v>82</v>
      </c>
      <c r="C17" s="120">
        <v>77</v>
      </c>
      <c r="D17" s="120">
        <v>5</v>
      </c>
      <c r="E17" s="120">
        <v>0</v>
      </c>
      <c r="F17" s="120">
        <v>82</v>
      </c>
    </row>
    <row r="18" spans="1:6" x14ac:dyDescent="0.4">
      <c r="A18" s="50">
        <v>2014</v>
      </c>
      <c r="B18" s="120">
        <v>56</v>
      </c>
      <c r="C18" s="120">
        <v>56</v>
      </c>
      <c r="D18" s="120">
        <v>0</v>
      </c>
      <c r="E18" s="120">
        <v>0</v>
      </c>
      <c r="F18" s="120">
        <v>56</v>
      </c>
    </row>
    <row r="19" spans="1:6" x14ac:dyDescent="0.4">
      <c r="A19" s="50">
        <v>2015</v>
      </c>
      <c r="B19" s="120">
        <v>51</v>
      </c>
      <c r="C19" s="120">
        <v>48</v>
      </c>
      <c r="D19" s="120">
        <v>3</v>
      </c>
      <c r="E19" s="120">
        <v>0</v>
      </c>
      <c r="F19" s="120">
        <v>42</v>
      </c>
    </row>
    <row r="20" spans="1:6" x14ac:dyDescent="0.4">
      <c r="A20" s="50">
        <v>2016</v>
      </c>
      <c r="B20" s="120">
        <v>53</v>
      </c>
      <c r="C20" s="120">
        <v>47</v>
      </c>
      <c r="D20" s="120">
        <v>6</v>
      </c>
      <c r="E20" s="120">
        <v>0</v>
      </c>
      <c r="F20" s="120">
        <v>46</v>
      </c>
    </row>
    <row r="21" spans="1:6" x14ac:dyDescent="0.4">
      <c r="A21" s="50">
        <v>2017</v>
      </c>
      <c r="B21" s="120">
        <v>40</v>
      </c>
      <c r="C21" s="120">
        <v>29</v>
      </c>
      <c r="D21" s="120">
        <v>11</v>
      </c>
      <c r="E21" s="120">
        <v>0</v>
      </c>
      <c r="F21" s="120">
        <v>29</v>
      </c>
    </row>
    <row r="22" spans="1:6" x14ac:dyDescent="0.4">
      <c r="A22" s="50">
        <v>2018</v>
      </c>
      <c r="B22" s="120">
        <v>66</v>
      </c>
      <c r="C22" s="120">
        <v>47</v>
      </c>
      <c r="D22" s="120">
        <v>19</v>
      </c>
      <c r="E22" s="120">
        <v>0</v>
      </c>
      <c r="F22" s="120">
        <v>47</v>
      </c>
    </row>
    <row r="23" spans="1:6" x14ac:dyDescent="0.4">
      <c r="A23" s="50">
        <v>2019</v>
      </c>
      <c r="B23" s="149">
        <v>51</v>
      </c>
      <c r="C23" s="149">
        <v>48</v>
      </c>
      <c r="D23" s="149">
        <v>3</v>
      </c>
      <c r="E23" s="149">
        <v>0</v>
      </c>
      <c r="F23" s="149">
        <v>47</v>
      </c>
    </row>
    <row r="24" spans="1:6" x14ac:dyDescent="0.4">
      <c r="A24" s="50">
        <v>2020</v>
      </c>
      <c r="B24" s="120">
        <v>34</v>
      </c>
      <c r="C24" s="120">
        <v>26</v>
      </c>
      <c r="D24" s="120">
        <v>8</v>
      </c>
      <c r="E24" s="120">
        <v>0</v>
      </c>
      <c r="F24" s="120">
        <v>24</v>
      </c>
    </row>
    <row r="25" spans="1:6" x14ac:dyDescent="0.4">
      <c r="A25" s="50">
        <v>2021</v>
      </c>
      <c r="B25" s="120">
        <v>45</v>
      </c>
      <c r="C25" s="120">
        <v>36</v>
      </c>
      <c r="D25" s="120">
        <v>9</v>
      </c>
      <c r="E25" s="120">
        <v>0</v>
      </c>
      <c r="F25" s="120">
        <v>36</v>
      </c>
    </row>
    <row r="26" spans="1:6" x14ac:dyDescent="0.4">
      <c r="A26" s="50">
        <v>2022</v>
      </c>
      <c r="B26" s="120">
        <v>61</v>
      </c>
      <c r="C26" s="120">
        <v>51</v>
      </c>
      <c r="D26" s="120">
        <v>10</v>
      </c>
      <c r="E26" s="120">
        <v>0</v>
      </c>
      <c r="F26" s="120">
        <v>49</v>
      </c>
    </row>
    <row r="27" spans="1:6" x14ac:dyDescent="0.4">
      <c r="A27" s="50">
        <v>2023</v>
      </c>
      <c r="B27" s="120">
        <v>35</v>
      </c>
      <c r="C27" s="120">
        <v>27</v>
      </c>
      <c r="D27" s="120">
        <v>8</v>
      </c>
      <c r="E27" s="120">
        <v>0</v>
      </c>
      <c r="F27" s="120">
        <v>27</v>
      </c>
    </row>
    <row r="28" spans="1:6" x14ac:dyDescent="0.4">
      <c r="A28" s="50">
        <v>2024</v>
      </c>
      <c r="B28" s="120">
        <v>61</v>
      </c>
      <c r="C28" s="120">
        <v>51</v>
      </c>
      <c r="D28" s="120">
        <v>10</v>
      </c>
      <c r="E28" s="120">
        <v>1</v>
      </c>
      <c r="F28" s="120">
        <v>48</v>
      </c>
    </row>
    <row r="29" spans="1:6" x14ac:dyDescent="0.4">
      <c r="A29" s="75"/>
      <c r="B29" s="75"/>
      <c r="C29" s="77"/>
      <c r="D29" s="77"/>
      <c r="E29" s="77"/>
      <c r="F29" s="77" t="s">
        <v>145</v>
      </c>
    </row>
    <row r="30" spans="1:6" ht="20.65" customHeight="1" x14ac:dyDescent="0.4">
      <c r="A30" s="78" t="s">
        <v>99</v>
      </c>
    </row>
    <row r="31" spans="1:6" ht="15" customHeight="1" x14ac:dyDescent="0.4">
      <c r="A31" s="79" t="s">
        <v>526</v>
      </c>
      <c r="B31" s="79"/>
      <c r="C31" s="79"/>
      <c r="D31" s="79"/>
      <c r="E31" s="79"/>
      <c r="F31" s="79"/>
    </row>
    <row r="32" spans="1:6" x14ac:dyDescent="0.4">
      <c r="A32" s="79"/>
      <c r="B32" s="79"/>
      <c r="C32" s="79"/>
      <c r="D32" s="79"/>
      <c r="E32" s="79"/>
      <c r="F32" s="79"/>
    </row>
  </sheetData>
  <hyperlinks>
    <hyperlink ref="F1" location="Contents!A1" display="Contents" xr:uid="{DBA26FAC-FCE9-4A4A-A510-41BE1004F187}"/>
    <hyperlink ref="F2" location="Notes!A1" display="Notes" xr:uid="{24460C33-410B-44F9-A8B1-DD7D1EFD679A}"/>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3285-FAC2-4074-A768-0BBC9C5F6AEA}">
  <dimension ref="A1:I32"/>
  <sheetViews>
    <sheetView workbookViewId="0">
      <selection activeCell="B29" sqref="B29"/>
    </sheetView>
  </sheetViews>
  <sheetFormatPr defaultColWidth="8.77734375" defaultRowHeight="15" x14ac:dyDescent="0.4"/>
  <cols>
    <col min="1" max="1" width="10.77734375" style="5" customWidth="1"/>
    <col min="2" max="2" width="13" style="5" customWidth="1"/>
    <col min="3" max="3" width="4.5546875" style="5" customWidth="1"/>
    <col min="4" max="5" width="10.21875" style="5" customWidth="1"/>
    <col min="6" max="6" width="4.5546875" style="5" customWidth="1"/>
    <col min="7" max="8" width="11.5546875" style="5" customWidth="1"/>
    <col min="9" max="9" width="4.5546875" style="5" customWidth="1"/>
    <col min="10" max="10" width="11.5546875" style="5" customWidth="1"/>
    <col min="11" max="16384" width="8.77734375" style="5"/>
  </cols>
  <sheetData>
    <row r="1" spans="1:9" ht="15.75" x14ac:dyDescent="0.4">
      <c r="A1" s="6" t="s">
        <v>527</v>
      </c>
      <c r="B1" s="6"/>
      <c r="C1" s="6"/>
      <c r="D1" s="6"/>
      <c r="E1" s="6"/>
      <c r="F1" s="6"/>
      <c r="G1" s="68"/>
      <c r="H1" s="71" t="s">
        <v>125</v>
      </c>
      <c r="I1" s="6"/>
    </row>
    <row r="2" spans="1:9" x14ac:dyDescent="0.4">
      <c r="A2" s="7" t="s">
        <v>521</v>
      </c>
      <c r="B2" s="7"/>
      <c r="C2" s="7"/>
      <c r="D2" s="7"/>
      <c r="E2" s="7"/>
      <c r="F2" s="7"/>
      <c r="G2" s="72"/>
      <c r="H2" s="89" t="s">
        <v>99</v>
      </c>
      <c r="I2" s="7"/>
    </row>
    <row r="3" spans="1:9" s="25" customFormat="1" ht="40.5" customHeight="1" x14ac:dyDescent="0.4">
      <c r="A3" s="176" t="s">
        <v>296</v>
      </c>
      <c r="B3" s="97" t="s">
        <v>528</v>
      </c>
      <c r="G3" s="5"/>
    </row>
    <row r="4" spans="1:9" x14ac:dyDescent="0.4">
      <c r="A4" s="213">
        <v>2000</v>
      </c>
      <c r="B4" s="278">
        <v>43</v>
      </c>
    </row>
    <row r="5" spans="1:9" x14ac:dyDescent="0.4">
      <c r="A5" s="9">
        <v>2001</v>
      </c>
      <c r="B5" s="279">
        <v>39</v>
      </c>
    </row>
    <row r="6" spans="1:9" x14ac:dyDescent="0.4">
      <c r="A6" s="9">
        <v>2002</v>
      </c>
      <c r="B6" s="279">
        <v>46</v>
      </c>
    </row>
    <row r="7" spans="1:9" x14ac:dyDescent="0.4">
      <c r="A7" s="9">
        <v>2003</v>
      </c>
      <c r="B7" s="279">
        <v>33</v>
      </c>
    </row>
    <row r="8" spans="1:9" x14ac:dyDescent="0.4">
      <c r="A8" s="9">
        <v>2004</v>
      </c>
      <c r="B8" s="279">
        <v>26</v>
      </c>
    </row>
    <row r="9" spans="1:9" x14ac:dyDescent="0.4">
      <c r="A9" s="9">
        <v>2005</v>
      </c>
      <c r="B9" s="279">
        <v>76</v>
      </c>
    </row>
    <row r="10" spans="1:9" x14ac:dyDescent="0.4">
      <c r="A10" s="9">
        <v>2006</v>
      </c>
      <c r="B10" s="279">
        <v>97</v>
      </c>
    </row>
    <row r="11" spans="1:9" x14ac:dyDescent="0.4">
      <c r="A11" s="9">
        <v>2007</v>
      </c>
      <c r="B11" s="279">
        <v>184</v>
      </c>
    </row>
    <row r="12" spans="1:9" x14ac:dyDescent="0.4">
      <c r="A12" s="9">
        <v>2008</v>
      </c>
      <c r="B12" s="279">
        <v>68</v>
      </c>
    </row>
    <row r="13" spans="1:9" x14ac:dyDescent="0.4">
      <c r="A13" s="9">
        <v>2009</v>
      </c>
      <c r="B13" s="279">
        <v>153</v>
      </c>
    </row>
    <row r="14" spans="1:9" x14ac:dyDescent="0.4">
      <c r="A14" s="9">
        <v>2010</v>
      </c>
      <c r="B14" s="279">
        <v>79</v>
      </c>
    </row>
    <row r="15" spans="1:9" x14ac:dyDescent="0.4">
      <c r="A15" s="9">
        <v>2011</v>
      </c>
      <c r="B15" s="279">
        <v>59</v>
      </c>
    </row>
    <row r="16" spans="1:9" x14ac:dyDescent="0.4">
      <c r="A16" s="9">
        <v>2012</v>
      </c>
      <c r="B16" s="279">
        <v>21</v>
      </c>
    </row>
    <row r="17" spans="1:9" x14ac:dyDescent="0.4">
      <c r="A17" s="9">
        <v>2013</v>
      </c>
      <c r="B17" s="279">
        <v>186</v>
      </c>
    </row>
    <row r="18" spans="1:9" x14ac:dyDescent="0.4">
      <c r="A18" s="9">
        <v>2014</v>
      </c>
      <c r="B18" s="279">
        <v>51</v>
      </c>
    </row>
    <row r="19" spans="1:9" x14ac:dyDescent="0.4">
      <c r="A19" s="9">
        <v>2015</v>
      </c>
      <c r="B19" s="279">
        <v>17</v>
      </c>
    </row>
    <row r="20" spans="1:9" x14ac:dyDescent="0.4">
      <c r="A20" s="9">
        <v>2016</v>
      </c>
      <c r="B20" s="279">
        <v>10</v>
      </c>
    </row>
    <row r="21" spans="1:9" x14ac:dyDescent="0.4">
      <c r="A21" s="9">
        <v>2017</v>
      </c>
      <c r="B21" s="279">
        <v>17</v>
      </c>
    </row>
    <row r="22" spans="1:9" x14ac:dyDescent="0.4">
      <c r="A22" s="9">
        <v>2018</v>
      </c>
      <c r="B22" s="279">
        <v>6</v>
      </c>
    </row>
    <row r="23" spans="1:9" x14ac:dyDescent="0.4">
      <c r="A23" s="9">
        <v>2019</v>
      </c>
      <c r="B23" s="279">
        <v>3</v>
      </c>
    </row>
    <row r="24" spans="1:9" x14ac:dyDescent="0.4">
      <c r="A24" s="9">
        <v>2020</v>
      </c>
      <c r="B24" s="279">
        <v>4</v>
      </c>
    </row>
    <row r="25" spans="1:9" x14ac:dyDescent="0.4">
      <c r="A25" s="9">
        <v>2021</v>
      </c>
      <c r="B25" s="279">
        <v>5</v>
      </c>
    </row>
    <row r="26" spans="1:9" x14ac:dyDescent="0.4">
      <c r="A26" s="9">
        <v>2022</v>
      </c>
      <c r="B26" s="279">
        <v>10</v>
      </c>
    </row>
    <row r="27" spans="1:9" x14ac:dyDescent="0.4">
      <c r="A27" s="9">
        <v>2023</v>
      </c>
      <c r="B27" s="279">
        <v>15</v>
      </c>
    </row>
    <row r="28" spans="1:9" x14ac:dyDescent="0.4">
      <c r="A28" s="9">
        <v>2024</v>
      </c>
      <c r="B28" s="279">
        <v>7</v>
      </c>
    </row>
    <row r="29" spans="1:9" x14ac:dyDescent="0.4">
      <c r="A29" s="63"/>
      <c r="B29" s="64" t="s">
        <v>145</v>
      </c>
      <c r="C29" s="13"/>
      <c r="D29" s="13"/>
      <c r="E29" s="13"/>
      <c r="F29" s="13"/>
      <c r="I29" s="13"/>
    </row>
    <row r="30" spans="1:9" x14ac:dyDescent="0.4">
      <c r="A30" s="12" t="s">
        <v>99</v>
      </c>
      <c r="G30" s="10"/>
    </row>
    <row r="31" spans="1:9" ht="15" customHeight="1" x14ac:dyDescent="0.4">
      <c r="A31" s="10" t="s">
        <v>529</v>
      </c>
      <c r="B31" s="10"/>
      <c r="C31" s="10"/>
      <c r="D31" s="10"/>
      <c r="E31" s="10"/>
      <c r="F31" s="10"/>
      <c r="H31" s="10"/>
      <c r="I31" s="10"/>
    </row>
    <row r="32" spans="1:9" x14ac:dyDescent="0.4">
      <c r="A32"/>
      <c r="B32"/>
    </row>
  </sheetData>
  <hyperlinks>
    <hyperlink ref="H1" location="Contents!A1" display="Contents" xr:uid="{8BC10D86-AF98-4AEB-877E-A4B798EEC283}"/>
    <hyperlink ref="H2" location="Notes!A1" display="Notes" xr:uid="{A3E7637C-FF0E-4010-83BA-172ADA1657B1}"/>
  </hyperlink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15BB-30F5-42D3-B7D7-178B972B120F}">
  <dimension ref="A1:G32"/>
  <sheetViews>
    <sheetView workbookViewId="0">
      <selection activeCell="B3" sqref="B3"/>
    </sheetView>
  </sheetViews>
  <sheetFormatPr defaultColWidth="8.77734375" defaultRowHeight="15" x14ac:dyDescent="0.4"/>
  <cols>
    <col min="1" max="1" width="11" style="5" customWidth="1"/>
    <col min="2" max="2" width="18.21875" style="5" customWidth="1"/>
    <col min="3" max="3" width="4.5546875" style="5" customWidth="1"/>
    <col min="4" max="5" width="10.21875" style="5" customWidth="1"/>
    <col min="6" max="6" width="11.5546875" style="5" customWidth="1"/>
    <col min="7" max="7" width="4.5546875" style="5" customWidth="1"/>
    <col min="8" max="8" width="11.5546875" style="5" customWidth="1"/>
    <col min="9" max="16384" width="8.77734375" style="5"/>
  </cols>
  <sheetData>
    <row r="1" spans="1:7" ht="15.75" x14ac:dyDescent="0.4">
      <c r="A1" s="6" t="s">
        <v>530</v>
      </c>
      <c r="B1" s="6"/>
      <c r="C1" s="6"/>
      <c r="D1" s="6"/>
      <c r="E1" s="6"/>
      <c r="F1" s="71" t="s">
        <v>125</v>
      </c>
      <c r="G1" s="6"/>
    </row>
    <row r="2" spans="1:7" x14ac:dyDescent="0.4">
      <c r="A2" s="7" t="s">
        <v>521</v>
      </c>
      <c r="B2" s="7"/>
      <c r="C2" s="7"/>
      <c r="D2" s="7"/>
      <c r="F2" s="89" t="s">
        <v>99</v>
      </c>
      <c r="G2" s="7"/>
    </row>
    <row r="3" spans="1:7" s="121" customFormat="1" ht="29.25" customHeight="1" x14ac:dyDescent="0.4">
      <c r="A3" s="176" t="s">
        <v>531</v>
      </c>
      <c r="B3" s="97" t="s">
        <v>532</v>
      </c>
    </row>
    <row r="4" spans="1:7" x14ac:dyDescent="0.4">
      <c r="A4" s="93">
        <v>2000</v>
      </c>
      <c r="B4" s="63">
        <v>28</v>
      </c>
      <c r="C4" s="3"/>
    </row>
    <row r="5" spans="1:7" x14ac:dyDescent="0.4">
      <c r="A5" s="9">
        <v>2001</v>
      </c>
      <c r="B5" s="3">
        <v>41</v>
      </c>
      <c r="C5" s="3"/>
    </row>
    <row r="6" spans="1:7" x14ac:dyDescent="0.4">
      <c r="A6" s="9">
        <v>2002</v>
      </c>
      <c r="B6" s="3">
        <v>42</v>
      </c>
      <c r="C6" s="3"/>
    </row>
    <row r="7" spans="1:7" x14ac:dyDescent="0.4">
      <c r="A7" s="9">
        <v>2003</v>
      </c>
      <c r="B7" s="3">
        <v>58</v>
      </c>
      <c r="C7" s="3"/>
    </row>
    <row r="8" spans="1:7" x14ac:dyDescent="0.4">
      <c r="A8" s="9">
        <v>2004</v>
      </c>
      <c r="B8" s="3">
        <v>44</v>
      </c>
      <c r="C8" s="3"/>
    </row>
    <row r="9" spans="1:7" x14ac:dyDescent="0.4">
      <c r="A9" s="9">
        <v>2005</v>
      </c>
      <c r="B9" s="3">
        <v>32</v>
      </c>
      <c r="C9" s="3"/>
    </row>
    <row r="10" spans="1:7" x14ac:dyDescent="0.4">
      <c r="A10" s="9">
        <v>2006</v>
      </c>
      <c r="B10" s="3">
        <v>33</v>
      </c>
      <c r="C10" s="3"/>
    </row>
    <row r="11" spans="1:7" x14ac:dyDescent="0.4">
      <c r="A11" s="9">
        <v>2007</v>
      </c>
      <c r="B11" s="3">
        <v>32</v>
      </c>
      <c r="C11" s="3"/>
    </row>
    <row r="12" spans="1:7" x14ac:dyDescent="0.4">
      <c r="A12" s="9">
        <v>2008</v>
      </c>
      <c r="B12" s="3">
        <v>40</v>
      </c>
      <c r="C12" s="3"/>
    </row>
    <row r="13" spans="1:7" x14ac:dyDescent="0.4">
      <c r="A13" s="9">
        <v>2009</v>
      </c>
      <c r="B13" s="3">
        <v>58</v>
      </c>
      <c r="C13" s="3"/>
    </row>
    <row r="14" spans="1:7" x14ac:dyDescent="0.4">
      <c r="A14" s="9">
        <v>2010</v>
      </c>
      <c r="B14" s="3">
        <v>79</v>
      </c>
      <c r="C14" s="3"/>
    </row>
    <row r="15" spans="1:7" x14ac:dyDescent="0.4">
      <c r="A15" s="9">
        <v>2011</v>
      </c>
      <c r="B15" s="3">
        <v>70</v>
      </c>
      <c r="C15" s="3"/>
    </row>
    <row r="16" spans="1:7" x14ac:dyDescent="0.4">
      <c r="A16" s="9">
        <v>2012</v>
      </c>
      <c r="B16" s="3">
        <v>37</v>
      </c>
      <c r="C16" s="3"/>
    </row>
    <row r="17" spans="1:7" x14ac:dyDescent="0.4">
      <c r="A17" s="9">
        <v>2013</v>
      </c>
      <c r="B17" s="3">
        <v>60</v>
      </c>
      <c r="C17" s="3"/>
    </row>
    <row r="18" spans="1:7" x14ac:dyDescent="0.4">
      <c r="A18" s="9">
        <v>2014</v>
      </c>
      <c r="B18" s="3">
        <v>41</v>
      </c>
      <c r="C18" s="3"/>
    </row>
    <row r="19" spans="1:7" x14ac:dyDescent="0.4">
      <c r="A19" s="9">
        <v>2015</v>
      </c>
      <c r="B19" s="3">
        <v>45</v>
      </c>
      <c r="C19" s="3"/>
    </row>
    <row r="20" spans="1:7" x14ac:dyDescent="0.4">
      <c r="A20" s="9">
        <v>2016</v>
      </c>
      <c r="B20" s="3">
        <v>48</v>
      </c>
      <c r="C20" s="3"/>
    </row>
    <row r="21" spans="1:7" x14ac:dyDescent="0.4">
      <c r="A21" s="9">
        <v>2017</v>
      </c>
      <c r="B21" s="3">
        <v>39</v>
      </c>
      <c r="C21" s="3"/>
    </row>
    <row r="22" spans="1:7" x14ac:dyDescent="0.4">
      <c r="A22" s="9">
        <v>2018</v>
      </c>
      <c r="B22" s="3">
        <v>65</v>
      </c>
      <c r="C22" s="3"/>
    </row>
    <row r="23" spans="1:7" x14ac:dyDescent="0.4">
      <c r="A23" s="9">
        <v>2019</v>
      </c>
      <c r="B23" s="3">
        <v>49</v>
      </c>
    </row>
    <row r="24" spans="1:7" x14ac:dyDescent="0.4">
      <c r="A24" s="9">
        <v>2020</v>
      </c>
      <c r="B24" s="3">
        <v>30</v>
      </c>
    </row>
    <row r="25" spans="1:7" x14ac:dyDescent="0.4">
      <c r="A25" s="9">
        <v>2021</v>
      </c>
      <c r="B25" s="56">
        <v>41</v>
      </c>
    </row>
    <row r="26" spans="1:7" x14ac:dyDescent="0.4">
      <c r="A26" s="9">
        <v>2022</v>
      </c>
      <c r="B26" s="56">
        <v>54</v>
      </c>
    </row>
    <row r="27" spans="1:7" x14ac:dyDescent="0.4">
      <c r="A27" s="9">
        <v>2023</v>
      </c>
      <c r="B27" s="56">
        <v>31</v>
      </c>
    </row>
    <row r="28" spans="1:7" x14ac:dyDescent="0.4">
      <c r="A28" s="9">
        <v>2024</v>
      </c>
      <c r="B28" s="56">
        <v>54</v>
      </c>
    </row>
    <row r="29" spans="1:7" s="34" customFormat="1" ht="27" customHeight="1" x14ac:dyDescent="0.4">
      <c r="A29" s="122"/>
      <c r="B29" s="123" t="s">
        <v>145</v>
      </c>
      <c r="C29" s="124"/>
      <c r="D29" s="124"/>
      <c r="E29" s="124"/>
      <c r="G29" s="124"/>
    </row>
    <row r="30" spans="1:7" x14ac:dyDescent="0.4">
      <c r="A30" s="12" t="s">
        <v>99</v>
      </c>
    </row>
    <row r="31" spans="1:7" ht="15" customHeight="1" x14ac:dyDescent="0.4">
      <c r="A31" s="10" t="s">
        <v>533</v>
      </c>
      <c r="B31" s="10"/>
      <c r="C31" s="10"/>
      <c r="D31" s="10"/>
      <c r="E31" s="10"/>
      <c r="F31" s="10"/>
      <c r="G31" s="10"/>
    </row>
    <row r="32" spans="1:7" x14ac:dyDescent="0.4">
      <c r="A32" s="10"/>
      <c r="B32" s="10"/>
      <c r="C32" s="10"/>
      <c r="D32" s="10"/>
    </row>
  </sheetData>
  <hyperlinks>
    <hyperlink ref="F1" location="Contents!A1" display="Contents" xr:uid="{D0BD9729-E67A-4F05-AC27-0305B3AD1EAF}"/>
    <hyperlink ref="F2" location="Notes!A1" display="Notes" xr:uid="{80E737A5-46BC-4C81-ABC3-C9C7D93DF15B}"/>
  </hyperlinks>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5297-F0CD-462B-B2B2-7F4DA22837CF}">
  <dimension ref="A1:I14"/>
  <sheetViews>
    <sheetView workbookViewId="0">
      <selection activeCell="F3" sqref="F3"/>
    </sheetView>
  </sheetViews>
  <sheetFormatPr defaultColWidth="8.77734375" defaultRowHeight="15" x14ac:dyDescent="0.4"/>
  <cols>
    <col min="1" max="1" width="27.5546875" style="5" customWidth="1"/>
    <col min="2" max="2" width="14.44140625" style="5" customWidth="1"/>
    <col min="3" max="3" width="17.6640625" style="5" customWidth="1"/>
    <col min="4" max="4" width="14" style="5" customWidth="1"/>
    <col min="5" max="5" width="17.21875" style="5" customWidth="1"/>
    <col min="6" max="6" width="18.6640625" style="5" customWidth="1"/>
    <col min="7" max="7" width="14" style="5" customWidth="1"/>
    <col min="8" max="9" width="9.77734375" style="5" bestFit="1" customWidth="1"/>
    <col min="10" max="16384" width="8.77734375" style="5"/>
  </cols>
  <sheetData>
    <row r="1" spans="1:9" ht="15.75" x14ac:dyDescent="0.4">
      <c r="A1" s="6" t="s">
        <v>534</v>
      </c>
      <c r="B1" s="6"/>
      <c r="C1" s="6"/>
      <c r="D1" s="6"/>
      <c r="E1" s="6"/>
      <c r="G1" s="71" t="s">
        <v>125</v>
      </c>
      <c r="H1" s="6"/>
    </row>
    <row r="2" spans="1:9" x14ac:dyDescent="0.4">
      <c r="A2" s="23" t="s">
        <v>295</v>
      </c>
      <c r="B2" s="7"/>
      <c r="C2" s="7"/>
      <c r="D2" s="7"/>
      <c r="G2" s="89" t="s">
        <v>99</v>
      </c>
      <c r="H2" s="7"/>
      <c r="I2" s="8"/>
    </row>
    <row r="3" spans="1:9" s="14" customFormat="1" ht="61.5" customHeight="1" x14ac:dyDescent="0.4">
      <c r="A3" s="102" t="s">
        <v>535</v>
      </c>
      <c r="B3" s="190" t="s">
        <v>468</v>
      </c>
      <c r="C3" s="190" t="s">
        <v>536</v>
      </c>
      <c r="D3" s="190" t="s">
        <v>470</v>
      </c>
      <c r="E3" s="190" t="s">
        <v>471</v>
      </c>
      <c r="F3" s="190" t="s">
        <v>537</v>
      </c>
      <c r="G3" s="131" t="s">
        <v>473</v>
      </c>
      <c r="H3" s="121"/>
      <c r="I3" s="5"/>
    </row>
    <row r="4" spans="1:9" x14ac:dyDescent="0.4">
      <c r="A4" s="91" t="s">
        <v>538</v>
      </c>
      <c r="B4" s="166">
        <v>1771</v>
      </c>
      <c r="C4" s="166">
        <v>6504</v>
      </c>
      <c r="D4" s="166">
        <v>8275</v>
      </c>
      <c r="E4" s="166">
        <v>1826</v>
      </c>
      <c r="F4" s="166">
        <v>7332</v>
      </c>
      <c r="G4" s="166">
        <v>9158</v>
      </c>
    </row>
    <row r="5" spans="1:9" x14ac:dyDescent="0.4">
      <c r="A5" s="9" t="s">
        <v>539</v>
      </c>
      <c r="B5" s="166">
        <v>320</v>
      </c>
      <c r="C5" s="166">
        <v>886</v>
      </c>
      <c r="D5" s="166">
        <v>1206</v>
      </c>
      <c r="E5" s="166">
        <v>308</v>
      </c>
      <c r="F5" s="166">
        <v>1064</v>
      </c>
      <c r="G5" s="166">
        <v>1372</v>
      </c>
    </row>
    <row r="6" spans="1:9" x14ac:dyDescent="0.4">
      <c r="A6" s="9" t="s">
        <v>540</v>
      </c>
      <c r="B6" s="166">
        <v>135</v>
      </c>
      <c r="C6" s="166">
        <v>546</v>
      </c>
      <c r="D6" s="166">
        <v>681</v>
      </c>
      <c r="E6" s="166">
        <v>153</v>
      </c>
      <c r="F6" s="166">
        <v>603</v>
      </c>
      <c r="G6" s="166">
        <v>756</v>
      </c>
    </row>
    <row r="7" spans="1:9" x14ac:dyDescent="0.4">
      <c r="A7" s="9" t="s">
        <v>541</v>
      </c>
      <c r="B7" s="166">
        <v>125</v>
      </c>
      <c r="C7" s="166">
        <v>504</v>
      </c>
      <c r="D7" s="166">
        <v>629</v>
      </c>
      <c r="E7" s="166">
        <v>86</v>
      </c>
      <c r="F7" s="166">
        <v>582</v>
      </c>
      <c r="G7" s="166">
        <v>668</v>
      </c>
    </row>
    <row r="8" spans="1:9" x14ac:dyDescent="0.4">
      <c r="A8" s="9" t="s">
        <v>542</v>
      </c>
      <c r="B8" s="166">
        <v>169</v>
      </c>
      <c r="C8" s="166">
        <v>1110</v>
      </c>
      <c r="D8" s="166">
        <v>1279</v>
      </c>
      <c r="E8" s="166">
        <v>174</v>
      </c>
      <c r="F8" s="166">
        <v>1183</v>
      </c>
      <c r="G8" s="166">
        <v>1357</v>
      </c>
    </row>
    <row r="9" spans="1:9" x14ac:dyDescent="0.4">
      <c r="A9" s="9" t="s">
        <v>543</v>
      </c>
      <c r="B9" s="166">
        <v>466</v>
      </c>
      <c r="C9" s="166">
        <v>2023</v>
      </c>
      <c r="D9" s="166">
        <v>2489</v>
      </c>
      <c r="E9" s="166">
        <v>590</v>
      </c>
      <c r="F9" s="166">
        <v>2236</v>
      </c>
      <c r="G9" s="166">
        <v>2826</v>
      </c>
    </row>
    <row r="10" spans="1:9" ht="27.75" customHeight="1" x14ac:dyDescent="0.4">
      <c r="A10" s="220" t="s">
        <v>183</v>
      </c>
      <c r="B10" s="221">
        <f>SUM(B4:B9)</f>
        <v>2986</v>
      </c>
      <c r="C10" s="221">
        <f t="shared" ref="C10:G10" si="0">SUM(C4:C9)</f>
        <v>11573</v>
      </c>
      <c r="D10" s="221">
        <f t="shared" si="0"/>
        <v>14559</v>
      </c>
      <c r="E10" s="221">
        <f>SUM(E4:E9)</f>
        <v>3137</v>
      </c>
      <c r="F10" s="221">
        <f t="shared" si="0"/>
        <v>13000</v>
      </c>
      <c r="G10" s="221">
        <f t="shared" si="0"/>
        <v>16137</v>
      </c>
    </row>
    <row r="11" spans="1:9" ht="27.75" customHeight="1" x14ac:dyDescent="0.4">
      <c r="A11" s="222" t="s">
        <v>490</v>
      </c>
      <c r="B11" s="223"/>
      <c r="C11" s="223"/>
      <c r="D11" s="223"/>
      <c r="E11" s="224">
        <f>((E10-B10)/B10)</f>
        <v>5.0569323509711987E-2</v>
      </c>
      <c r="F11" s="224">
        <f t="shared" ref="F11" si="1">((F10-C10)/C10)</f>
        <v>0.12330424263371641</v>
      </c>
      <c r="G11" s="224">
        <f>((G10-D10)/D10)</f>
        <v>0.1083865650113332</v>
      </c>
    </row>
    <row r="12" spans="1:9" x14ac:dyDescent="0.4">
      <c r="A12" s="3"/>
      <c r="B12" s="3"/>
      <c r="C12" s="3"/>
      <c r="D12" s="3"/>
      <c r="E12" s="3"/>
      <c r="F12" s="3"/>
      <c r="G12" s="13" t="s">
        <v>145</v>
      </c>
    </row>
    <row r="13" spans="1:9" x14ac:dyDescent="0.4">
      <c r="A13" s="12" t="s">
        <v>99</v>
      </c>
      <c r="B13" s="10"/>
      <c r="C13" s="10"/>
      <c r="D13" s="10"/>
      <c r="E13" s="10"/>
      <c r="F13" s="10"/>
    </row>
    <row r="14" spans="1:9" x14ac:dyDescent="0.4">
      <c r="A14" s="12" t="s">
        <v>544</v>
      </c>
      <c r="B14" s="12"/>
      <c r="C14" s="12"/>
      <c r="D14" s="12"/>
      <c r="E14" s="12"/>
      <c r="F14" s="12"/>
      <c r="G14" s="12"/>
    </row>
  </sheetData>
  <phoneticPr fontId="30" type="noConversion"/>
  <hyperlinks>
    <hyperlink ref="G1" location="Contents!A1" display="Contents" xr:uid="{D4EBACB2-A725-438D-A430-4A399684AC11}"/>
    <hyperlink ref="G2" location="Notes!A1" display="Notes" xr:uid="{E47BAAE2-71DC-4266-A0F2-92B9DDB1238B}"/>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dimension ref="A1:O42"/>
  <sheetViews>
    <sheetView showGridLines="0" workbookViewId="0">
      <selection activeCell="A2" sqref="A2"/>
    </sheetView>
  </sheetViews>
  <sheetFormatPr defaultColWidth="8.77734375" defaultRowHeight="13.5" x14ac:dyDescent="0.35"/>
  <cols>
    <col min="1" max="1" width="130" style="3" bestFit="1" customWidth="1"/>
    <col min="2" max="16384" width="8.77734375" style="3"/>
  </cols>
  <sheetData>
    <row r="1" spans="1:15" ht="13.9" x14ac:dyDescent="0.35">
      <c r="A1" s="45" t="s">
        <v>99</v>
      </c>
    </row>
    <row r="2" spans="1:15" ht="32.25" customHeight="1" x14ac:dyDescent="0.35">
      <c r="A2" s="62" t="s">
        <v>100</v>
      </c>
    </row>
    <row r="3" spans="1:15" s="79" customFormat="1" ht="55.15" customHeight="1" x14ac:dyDescent="0.35">
      <c r="A3" s="54" t="s">
        <v>101</v>
      </c>
    </row>
    <row r="4" spans="1:15" ht="82.5" customHeight="1" x14ac:dyDescent="0.35">
      <c r="A4" s="54" t="s">
        <v>102</v>
      </c>
      <c r="B4" s="55"/>
      <c r="C4" s="55"/>
      <c r="D4" s="55"/>
      <c r="E4" s="55"/>
      <c r="F4" s="55"/>
      <c r="G4" s="55"/>
      <c r="H4" s="55"/>
      <c r="I4" s="55"/>
      <c r="J4" s="55"/>
      <c r="K4" s="55"/>
      <c r="L4" s="55"/>
      <c r="M4" s="55"/>
      <c r="N4" s="55"/>
      <c r="O4" s="55"/>
    </row>
    <row r="5" spans="1:15" ht="64.5" customHeight="1" x14ac:dyDescent="0.35">
      <c r="A5" s="60" t="s">
        <v>103</v>
      </c>
      <c r="B5" s="55"/>
      <c r="C5" s="55"/>
      <c r="D5" s="55"/>
      <c r="E5" s="55"/>
      <c r="F5" s="55"/>
      <c r="G5" s="55"/>
      <c r="H5" s="55"/>
      <c r="I5" s="55"/>
      <c r="J5" s="55"/>
      <c r="K5" s="55"/>
      <c r="L5" s="55"/>
      <c r="M5" s="55"/>
      <c r="N5" s="55"/>
      <c r="O5" s="55"/>
    </row>
    <row r="6" spans="1:15" ht="70.5" customHeight="1" x14ac:dyDescent="0.35">
      <c r="A6" s="55" t="s">
        <v>104</v>
      </c>
      <c r="B6" s="55"/>
      <c r="C6" s="55"/>
      <c r="D6" s="55"/>
      <c r="E6" s="55"/>
      <c r="F6" s="55"/>
      <c r="G6" s="55"/>
      <c r="H6" s="55"/>
      <c r="I6" s="55"/>
      <c r="J6" s="55"/>
      <c r="K6" s="55"/>
      <c r="L6" s="55"/>
      <c r="M6" s="55"/>
      <c r="N6" s="55"/>
      <c r="O6" s="55"/>
    </row>
    <row r="7" spans="1:15" ht="66.400000000000006" customHeight="1" x14ac:dyDescent="0.35">
      <c r="A7" s="60" t="s">
        <v>105</v>
      </c>
      <c r="B7" s="61"/>
      <c r="C7" s="61"/>
      <c r="D7" s="61"/>
      <c r="E7" s="61"/>
      <c r="F7" s="61"/>
      <c r="G7" s="61"/>
      <c r="H7" s="61"/>
      <c r="I7" s="61"/>
      <c r="J7" s="61"/>
      <c r="K7" s="61"/>
      <c r="L7" s="61"/>
      <c r="M7" s="61"/>
      <c r="N7" s="61"/>
      <c r="O7" s="61"/>
    </row>
    <row r="8" spans="1:15" ht="48" customHeight="1" x14ac:dyDescent="0.35">
      <c r="A8" s="61" t="s">
        <v>106</v>
      </c>
      <c r="B8" s="61"/>
      <c r="C8" s="61"/>
      <c r="D8" s="61"/>
      <c r="E8" s="61"/>
      <c r="F8" s="61"/>
      <c r="G8" s="61"/>
      <c r="H8" s="61"/>
      <c r="I8" s="61"/>
      <c r="J8" s="61"/>
      <c r="K8" s="61"/>
      <c r="L8" s="61"/>
      <c r="M8" s="61"/>
      <c r="N8" s="61"/>
    </row>
    <row r="9" spans="1:15" ht="44.25" customHeight="1" x14ac:dyDescent="0.4">
      <c r="A9" s="6" t="s">
        <v>107</v>
      </c>
    </row>
    <row r="10" spans="1:15" x14ac:dyDescent="0.35">
      <c r="A10" s="3" t="s">
        <v>108</v>
      </c>
    </row>
    <row r="11" spans="1:15" x14ac:dyDescent="0.35">
      <c r="A11" s="152" t="s">
        <v>109</v>
      </c>
    </row>
    <row r="12" spans="1:15" x14ac:dyDescent="0.35">
      <c r="A12" s="153" t="s">
        <v>110</v>
      </c>
    </row>
    <row r="13" spans="1:15" x14ac:dyDescent="0.35">
      <c r="A13" s="154" t="s">
        <v>111</v>
      </c>
    </row>
    <row r="14" spans="1:15" ht="30.75" customHeight="1" x14ac:dyDescent="0.4">
      <c r="A14" s="6" t="s">
        <v>112</v>
      </c>
    </row>
    <row r="15" spans="1:15" x14ac:dyDescent="0.35">
      <c r="A15" s="3" t="s">
        <v>113</v>
      </c>
    </row>
    <row r="16" spans="1:15" x14ac:dyDescent="0.35">
      <c r="A16" s="43" t="s">
        <v>114</v>
      </c>
    </row>
    <row r="17" spans="1:1" x14ac:dyDescent="0.35">
      <c r="A17" s="43" t="s">
        <v>115</v>
      </c>
    </row>
    <row r="18" spans="1:1" x14ac:dyDescent="0.35">
      <c r="A18" s="43" t="s">
        <v>116</v>
      </c>
    </row>
    <row r="19" spans="1:1" x14ac:dyDescent="0.35">
      <c r="A19" s="43" t="s">
        <v>117</v>
      </c>
    </row>
    <row r="20" spans="1:1" x14ac:dyDescent="0.35">
      <c r="A20" s="43" t="s">
        <v>118</v>
      </c>
    </row>
    <row r="21" spans="1:1" x14ac:dyDescent="0.35">
      <c r="A21" s="43" t="s">
        <v>119</v>
      </c>
    </row>
    <row r="24" spans="1:1" ht="17.649999999999999" customHeight="1" x14ac:dyDescent="0.35">
      <c r="A24" s="245" t="s">
        <v>120</v>
      </c>
    </row>
    <row r="25" spans="1:1" s="215" customFormat="1" x14ac:dyDescent="0.35">
      <c r="A25" s="3" t="s">
        <v>121</v>
      </c>
    </row>
    <row r="26" spans="1:1" s="215" customFormat="1" x14ac:dyDescent="0.35">
      <c r="A26" s="3" t="s">
        <v>122</v>
      </c>
    </row>
    <row r="27" spans="1:1" s="215" customFormat="1" x14ac:dyDescent="0.35">
      <c r="A27" s="215" t="s">
        <v>123</v>
      </c>
    </row>
    <row r="28" spans="1:1" s="215" customFormat="1" x14ac:dyDescent="0.35"/>
    <row r="29" spans="1:1" s="215" customFormat="1" x14ac:dyDescent="0.35"/>
    <row r="30" spans="1:1" s="215" customFormat="1" x14ac:dyDescent="0.35"/>
    <row r="31" spans="1:1" s="215" customFormat="1" x14ac:dyDescent="0.35"/>
    <row r="32" spans="1:1" s="215" customFormat="1" x14ac:dyDescent="0.35"/>
    <row r="33" s="215" customFormat="1" x14ac:dyDescent="0.35"/>
    <row r="34" s="215" customFormat="1" x14ac:dyDescent="0.35"/>
    <row r="35" s="215" customFormat="1" x14ac:dyDescent="0.35"/>
    <row r="36" s="215" customFormat="1" x14ac:dyDescent="0.35"/>
    <row r="37" s="215" customFormat="1" x14ac:dyDescent="0.35"/>
    <row r="38" s="215" customFormat="1" x14ac:dyDescent="0.35"/>
    <row r="39" s="215" customFormat="1" x14ac:dyDescent="0.35"/>
    <row r="40" s="215" customFormat="1" x14ac:dyDescent="0.35"/>
    <row r="41" s="215" customFormat="1" x14ac:dyDescent="0.35"/>
    <row r="42" s="215" customFormat="1" x14ac:dyDescent="0.35"/>
  </sheetData>
  <phoneticPr fontId="30" type="noConversion"/>
  <hyperlinks>
    <hyperlink ref="A13" location="'Annex 3'!A1" display="Annex 3: Designs" xr:uid="{AB15F347-6E95-4221-B613-92E53215B594}"/>
    <hyperlink ref="A12" location="'Annex 2'!A1" display="Annex 2: Trade Marks" xr:uid="{E92E6BE6-D366-4DE0-A530-CBD9AE1A37D7}"/>
    <hyperlink ref="A11" location="'Annex 1'!A1" display="Annex 1: Patents" xr:uid="{AA1ECF60-66C7-4181-8BB4-BA8C1B3E912D}"/>
    <hyperlink ref="A16" r:id="rId1" xr:uid="{605FDFAB-944C-46AD-AB96-D31B53C050A5}"/>
    <hyperlink ref="A17" r:id="rId2" xr:uid="{59E4210F-94FE-4ADD-8E0E-56F2395EA03C}"/>
    <hyperlink ref="A18" r:id="rId3" xr:uid="{2D966A34-5A21-48E3-8B7A-3489C7BC4707}"/>
    <hyperlink ref="A19" r:id="rId4" xr:uid="{CEA893C5-548D-4F08-A127-CB5361EC7939}"/>
    <hyperlink ref="A20" r:id="rId5" xr:uid="{9A56F926-7AEF-4C8C-B6B0-3AE4C59433EB}"/>
    <hyperlink ref="A21" r:id="rId6" xr:uid="{48305AF1-FB30-453B-8FA7-5188EDE74BAB}"/>
  </hyperlinks>
  <pageMargins left="0.7" right="0.7" top="0.75" bottom="0.75" header="0.3" footer="0.3"/>
  <pageSetup orientation="portrait"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0E8F9-F515-4F52-95C9-826647B1AB5F}">
  <dimension ref="A1:G17"/>
  <sheetViews>
    <sheetView workbookViewId="0">
      <selection activeCell="C12" sqref="C12"/>
    </sheetView>
  </sheetViews>
  <sheetFormatPr defaultColWidth="8.77734375" defaultRowHeight="15" x14ac:dyDescent="0.4"/>
  <cols>
    <col min="1" max="1" width="9.21875" style="5" customWidth="1"/>
    <col min="2" max="2" width="19.33203125" style="5" customWidth="1"/>
    <col min="3" max="9" width="9.77734375" style="5" bestFit="1" customWidth="1"/>
    <col min="10" max="16384" width="8.77734375" style="5"/>
  </cols>
  <sheetData>
    <row r="1" spans="1:7" ht="15.75" x14ac:dyDescent="0.4">
      <c r="A1" s="344" t="s">
        <v>545</v>
      </c>
      <c r="B1" s="6"/>
      <c r="D1" s="71" t="s">
        <v>125</v>
      </c>
      <c r="E1" s="6"/>
    </row>
    <row r="2" spans="1:7" x14ac:dyDescent="0.4">
      <c r="A2" s="23" t="s">
        <v>546</v>
      </c>
      <c r="B2" s="7"/>
      <c r="D2" s="89" t="s">
        <v>99</v>
      </c>
      <c r="E2" s="7"/>
    </row>
    <row r="3" spans="1:7" ht="40.5" customHeight="1" x14ac:dyDescent="0.4">
      <c r="A3" s="66" t="s">
        <v>296</v>
      </c>
      <c r="B3" s="98" t="s">
        <v>547</v>
      </c>
    </row>
    <row r="4" spans="1:7" x14ac:dyDescent="0.4">
      <c r="A4" s="93">
        <v>2015</v>
      </c>
      <c r="B4" s="94">
        <v>1228</v>
      </c>
    </row>
    <row r="5" spans="1:7" x14ac:dyDescent="0.4">
      <c r="A5" s="9">
        <v>2016</v>
      </c>
      <c r="B5" s="15">
        <v>1306</v>
      </c>
    </row>
    <row r="6" spans="1:7" x14ac:dyDescent="0.4">
      <c r="A6" s="9">
        <v>2017</v>
      </c>
      <c r="B6" s="15">
        <v>1101</v>
      </c>
    </row>
    <row r="7" spans="1:7" x14ac:dyDescent="0.4">
      <c r="A7" s="9">
        <v>2018</v>
      </c>
      <c r="B7" s="15">
        <v>1615</v>
      </c>
    </row>
    <row r="8" spans="1:7" x14ac:dyDescent="0.4">
      <c r="A8" s="9">
        <v>2019</v>
      </c>
      <c r="B8" s="166">
        <v>1351</v>
      </c>
    </row>
    <row r="9" spans="1:7" x14ac:dyDescent="0.4">
      <c r="A9" s="9">
        <v>2020</v>
      </c>
      <c r="B9" s="26">
        <v>1054</v>
      </c>
    </row>
    <row r="10" spans="1:7" x14ac:dyDescent="0.4">
      <c r="A10" s="9">
        <v>2021</v>
      </c>
      <c r="B10" s="26">
        <v>1213</v>
      </c>
    </row>
    <row r="11" spans="1:7" x14ac:dyDescent="0.4">
      <c r="A11" s="9">
        <v>2022</v>
      </c>
      <c r="B11" s="15">
        <v>1058</v>
      </c>
    </row>
    <row r="12" spans="1:7" x14ac:dyDescent="0.4">
      <c r="A12" s="9">
        <v>2023</v>
      </c>
      <c r="B12" s="15">
        <v>2046</v>
      </c>
    </row>
    <row r="13" spans="1:7" x14ac:dyDescent="0.4">
      <c r="A13" s="317">
        <v>2024</v>
      </c>
      <c r="B13" s="323">
        <v>2128</v>
      </c>
    </row>
    <row r="14" spans="1:7" x14ac:dyDescent="0.4">
      <c r="A14" s="3"/>
      <c r="B14" s="13" t="s">
        <v>145</v>
      </c>
    </row>
    <row r="15" spans="1:7" x14ac:dyDescent="0.4">
      <c r="A15" s="12" t="s">
        <v>99</v>
      </c>
    </row>
    <row r="16" spans="1:7" ht="19.149999999999999" customHeight="1" x14ac:dyDescent="0.4">
      <c r="A16" s="10" t="s">
        <v>548</v>
      </c>
      <c r="B16" s="10"/>
      <c r="C16" s="10"/>
      <c r="D16" s="10"/>
      <c r="E16" s="10"/>
      <c r="F16" s="10"/>
      <c r="G16" s="10"/>
    </row>
    <row r="17" spans="1:1" x14ac:dyDescent="0.4">
      <c r="A17" s="10" t="s">
        <v>549</v>
      </c>
    </row>
  </sheetData>
  <hyperlinks>
    <hyperlink ref="D1" location="Contents!A1" display="Contents" xr:uid="{BB40BB0B-3C45-471F-88B1-A8FBE5E029EE}"/>
    <hyperlink ref="D2" location="Notes!A1" display="Notes" xr:uid="{1040FA19-E82A-4AD2-BA32-F6F94DD662BF}"/>
  </hyperlinks>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751B5-959D-4DB7-8784-1DD50E018BA9}">
  <dimension ref="A1:I20"/>
  <sheetViews>
    <sheetView workbookViewId="0">
      <selection activeCell="H23" sqref="H23"/>
    </sheetView>
  </sheetViews>
  <sheetFormatPr defaultColWidth="8.77734375" defaultRowHeight="15" x14ac:dyDescent="0.4"/>
  <cols>
    <col min="1" max="1" width="27.6640625" style="5" customWidth="1"/>
    <col min="2" max="2" width="12.21875" style="5" customWidth="1"/>
    <col min="3" max="3" width="15" style="5" customWidth="1"/>
    <col min="4" max="4" width="13.21875" style="5" customWidth="1"/>
    <col min="5" max="5" width="14.21875" style="5" customWidth="1"/>
    <col min="6" max="6" width="15" style="5" customWidth="1"/>
    <col min="7" max="7" width="13.21875" style="5" customWidth="1"/>
    <col min="8" max="16384" width="8.77734375" style="5"/>
  </cols>
  <sheetData>
    <row r="1" spans="1:9" ht="15.75" x14ac:dyDescent="0.4">
      <c r="A1" s="6" t="s">
        <v>550</v>
      </c>
      <c r="B1" s="6"/>
      <c r="C1" s="6"/>
      <c r="D1" s="6"/>
      <c r="E1" s="6"/>
      <c r="F1" s="6"/>
      <c r="H1" s="71" t="s">
        <v>125</v>
      </c>
      <c r="I1" s="6"/>
    </row>
    <row r="2" spans="1:9" x14ac:dyDescent="0.4">
      <c r="A2" s="23" t="s">
        <v>295</v>
      </c>
      <c r="B2" s="7"/>
      <c r="C2" s="7"/>
      <c r="D2" s="7"/>
      <c r="E2" s="7"/>
      <c r="F2" s="7"/>
      <c r="H2" s="89" t="s">
        <v>99</v>
      </c>
      <c r="I2" s="7"/>
    </row>
    <row r="3" spans="1:9" s="28" customFormat="1" ht="41.25" customHeight="1" x14ac:dyDescent="0.4">
      <c r="A3" s="6" t="s">
        <v>551</v>
      </c>
      <c r="B3" s="97" t="s">
        <v>552</v>
      </c>
      <c r="C3" s="97" t="s">
        <v>553</v>
      </c>
      <c r="D3" s="97" t="s">
        <v>554</v>
      </c>
      <c r="E3" s="97" t="s">
        <v>555</v>
      </c>
      <c r="F3" s="97" t="s">
        <v>556</v>
      </c>
      <c r="G3" s="97" t="s">
        <v>557</v>
      </c>
      <c r="I3" s="5"/>
    </row>
    <row r="4" spans="1:9" s="117" customFormat="1" ht="34.5" customHeight="1" x14ac:dyDescent="0.4">
      <c r="A4" s="126" t="s">
        <v>558</v>
      </c>
      <c r="B4" s="167">
        <v>13</v>
      </c>
      <c r="C4" s="167">
        <v>1</v>
      </c>
      <c r="D4" s="167">
        <v>7</v>
      </c>
      <c r="E4" s="167">
        <v>12</v>
      </c>
      <c r="F4" s="167">
        <v>0</v>
      </c>
      <c r="G4" s="167">
        <v>5</v>
      </c>
      <c r="H4" s="127"/>
      <c r="I4" s="5"/>
    </row>
    <row r="5" spans="1:9" s="28" customFormat="1" ht="15.4" x14ac:dyDescent="0.4">
      <c r="A5" s="54" t="s">
        <v>559</v>
      </c>
      <c r="B5" s="168">
        <v>105</v>
      </c>
      <c r="C5" s="168">
        <v>5</v>
      </c>
      <c r="D5" s="168">
        <v>96</v>
      </c>
      <c r="E5" s="168">
        <v>93</v>
      </c>
      <c r="F5" s="168">
        <v>14</v>
      </c>
      <c r="G5" s="168">
        <v>71</v>
      </c>
      <c r="H5" s="51"/>
      <c r="I5" s="5"/>
    </row>
    <row r="6" spans="1:9" s="28" customFormat="1" ht="15.4" x14ac:dyDescent="0.4">
      <c r="A6" s="54" t="s">
        <v>560</v>
      </c>
      <c r="B6" s="168">
        <v>15</v>
      </c>
      <c r="C6" s="168">
        <v>0</v>
      </c>
      <c r="D6" s="168">
        <v>15</v>
      </c>
      <c r="E6" s="168">
        <v>5</v>
      </c>
      <c r="F6" s="168">
        <v>0</v>
      </c>
      <c r="G6" s="168">
        <v>3</v>
      </c>
      <c r="H6" s="51"/>
      <c r="I6" s="5"/>
    </row>
    <row r="7" spans="1:9" ht="15.4" x14ac:dyDescent="0.4">
      <c r="A7" s="54" t="s">
        <v>561</v>
      </c>
      <c r="B7" s="168">
        <v>186</v>
      </c>
      <c r="C7" s="168">
        <v>4</v>
      </c>
      <c r="D7" s="168">
        <v>164</v>
      </c>
      <c r="E7" s="168">
        <v>186</v>
      </c>
      <c r="F7" s="168">
        <v>1</v>
      </c>
      <c r="G7" s="168">
        <v>161</v>
      </c>
    </row>
    <row r="8" spans="1:9" ht="15.4" x14ac:dyDescent="0.4">
      <c r="A8" s="54" t="s">
        <v>562</v>
      </c>
      <c r="B8" s="168">
        <v>14</v>
      </c>
      <c r="C8" s="168">
        <v>0</v>
      </c>
      <c r="D8" s="168">
        <v>8</v>
      </c>
      <c r="E8" s="168">
        <v>12</v>
      </c>
      <c r="F8" s="168">
        <v>1</v>
      </c>
      <c r="G8" s="168">
        <v>9</v>
      </c>
    </row>
    <row r="9" spans="1:9" ht="15.4" x14ac:dyDescent="0.4">
      <c r="A9" s="54" t="s">
        <v>563</v>
      </c>
      <c r="B9" s="168">
        <v>114</v>
      </c>
      <c r="C9" s="168">
        <v>5</v>
      </c>
      <c r="D9" s="168">
        <v>78</v>
      </c>
      <c r="E9" s="168">
        <v>91</v>
      </c>
      <c r="F9" s="168">
        <v>2</v>
      </c>
      <c r="G9" s="168">
        <v>58</v>
      </c>
    </row>
    <row r="10" spans="1:9" ht="30.75" customHeight="1" x14ac:dyDescent="0.4">
      <c r="A10" s="39" t="s">
        <v>183</v>
      </c>
      <c r="B10" s="225">
        <f>SUM(B4:B9)</f>
        <v>447</v>
      </c>
      <c r="C10" s="225">
        <f t="shared" ref="C10:D10" si="0">SUM(C4:C9)</f>
        <v>15</v>
      </c>
      <c r="D10" s="225">
        <f t="shared" si="0"/>
        <v>368</v>
      </c>
      <c r="E10" s="225">
        <f>SUM(E4:E9)</f>
        <v>399</v>
      </c>
      <c r="F10" s="225">
        <f t="shared" ref="F10" si="1">SUM(F4:F9)</f>
        <v>18</v>
      </c>
      <c r="G10" s="225">
        <f t="shared" ref="G10" si="2">SUM(G4:G9)</f>
        <v>307</v>
      </c>
    </row>
    <row r="11" spans="1:9" x14ac:dyDescent="0.4">
      <c r="A11" s="3"/>
      <c r="G11" s="13" t="s">
        <v>145</v>
      </c>
    </row>
    <row r="12" spans="1:9" x14ac:dyDescent="0.4">
      <c r="A12" s="12" t="s">
        <v>99</v>
      </c>
    </row>
    <row r="13" spans="1:9" ht="15" customHeight="1" x14ac:dyDescent="0.4">
      <c r="A13" s="10" t="s">
        <v>564</v>
      </c>
      <c r="B13" s="47"/>
      <c r="C13" s="47"/>
      <c r="D13" s="47"/>
      <c r="E13" s="47"/>
      <c r="F13" s="47"/>
      <c r="G13" s="47"/>
      <c r="H13" s="10"/>
      <c r="I13" s="10"/>
    </row>
    <row r="14" spans="1:9" ht="15" customHeight="1" x14ac:dyDescent="0.4">
      <c r="A14" s="10" t="s">
        <v>565</v>
      </c>
      <c r="B14" s="47"/>
      <c r="C14" s="47"/>
      <c r="D14" s="47"/>
      <c r="E14" s="47"/>
      <c r="F14" s="47"/>
      <c r="G14" s="47"/>
      <c r="H14" s="10"/>
      <c r="I14" s="10"/>
    </row>
    <row r="15" spans="1:9" ht="15" customHeight="1" x14ac:dyDescent="0.4">
      <c r="A15" s="10" t="s">
        <v>566</v>
      </c>
      <c r="B15" s="47"/>
      <c r="C15" s="47"/>
      <c r="D15" s="47"/>
      <c r="E15" s="47"/>
      <c r="F15" s="47"/>
      <c r="G15" s="47"/>
      <c r="H15" s="10"/>
      <c r="I15" s="10"/>
    </row>
    <row r="16" spans="1:9" ht="15" customHeight="1" x14ac:dyDescent="0.4">
      <c r="A16" s="10" t="s">
        <v>567</v>
      </c>
      <c r="B16" s="47"/>
      <c r="C16" s="47"/>
      <c r="D16" s="47"/>
      <c r="E16" s="47"/>
      <c r="F16" s="47"/>
      <c r="G16" s="47"/>
      <c r="H16" s="10"/>
      <c r="I16" s="10"/>
    </row>
    <row r="17" spans="1:9" ht="15" customHeight="1" x14ac:dyDescent="0.4">
      <c r="A17" s="10" t="s">
        <v>568</v>
      </c>
      <c r="B17" s="47"/>
      <c r="C17" s="47"/>
      <c r="D17" s="47"/>
      <c r="E17" s="47"/>
      <c r="F17" s="47"/>
      <c r="G17" s="47"/>
      <c r="H17" s="10"/>
      <c r="I17" s="10"/>
    </row>
    <row r="18" spans="1:9" ht="15" customHeight="1" x14ac:dyDescent="0.4">
      <c r="A18" s="10" t="s">
        <v>569</v>
      </c>
      <c r="B18" s="47"/>
      <c r="C18" s="47"/>
      <c r="D18" s="47"/>
      <c r="E18" s="47"/>
      <c r="F18" s="47"/>
      <c r="G18" s="47"/>
      <c r="H18" s="10"/>
      <c r="I18" s="10"/>
    </row>
    <row r="19" spans="1:9" ht="15" customHeight="1" x14ac:dyDescent="0.4">
      <c r="A19" s="10" t="s">
        <v>570</v>
      </c>
      <c r="B19" s="47"/>
      <c r="C19" s="47"/>
      <c r="D19" s="47"/>
      <c r="E19" s="47"/>
      <c r="F19" s="47"/>
      <c r="G19" s="47"/>
      <c r="H19" s="10"/>
      <c r="I19" s="10"/>
    </row>
    <row r="20" spans="1:9" x14ac:dyDescent="0.4">
      <c r="A20" s="10"/>
      <c r="B20" s="10"/>
      <c r="C20" s="10"/>
      <c r="D20" s="10"/>
      <c r="E20" s="10"/>
      <c r="F20" s="10"/>
      <c r="G20" s="10"/>
      <c r="H20" s="10"/>
      <c r="I20" s="10"/>
    </row>
  </sheetData>
  <hyperlinks>
    <hyperlink ref="H1" location="Contents!A1" display="Contents" xr:uid="{F1AE738A-C942-4A3B-A6D7-B5E0BBE23581}"/>
    <hyperlink ref="H2" location="Notes!A1" display="Notes" xr:uid="{3CCA28DE-4493-4E9F-BD93-BA539E22EA3A}"/>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BEB2-D801-4146-B497-C866430CBA71}">
  <dimension ref="A1:P23"/>
  <sheetViews>
    <sheetView showGridLines="0" zoomScaleNormal="100" workbookViewId="0">
      <selection activeCell="F17" sqref="F17"/>
    </sheetView>
  </sheetViews>
  <sheetFormatPr defaultColWidth="8.77734375" defaultRowHeight="15" x14ac:dyDescent="0.4"/>
  <cols>
    <col min="1" max="1" width="24.21875" style="5" customWidth="1"/>
    <col min="2" max="2" width="14.77734375" style="14" customWidth="1"/>
    <col min="3" max="3" width="15.21875" style="14" customWidth="1"/>
    <col min="4" max="4" width="14.21875" style="14" customWidth="1"/>
    <col min="5" max="5" width="12.6640625" style="14" customWidth="1"/>
    <col min="6" max="6" width="17.21875" style="14" customWidth="1"/>
    <col min="7" max="7" width="14.21875" style="14" customWidth="1"/>
    <col min="8" max="8" width="16.44140625" style="14" customWidth="1"/>
    <col min="9" max="9" width="13.77734375" style="14" customWidth="1"/>
    <col min="10" max="10" width="17.6640625" style="5" customWidth="1"/>
    <col min="11" max="11" width="18.6640625" style="5" customWidth="1"/>
    <col min="12" max="12" width="19.21875" style="5" customWidth="1"/>
    <col min="13" max="13" width="18.21875" style="5" customWidth="1"/>
    <col min="14" max="16384" width="8.77734375" style="5"/>
  </cols>
  <sheetData>
    <row r="1" spans="1:16" ht="15.75" x14ac:dyDescent="0.4">
      <c r="A1" s="6" t="s">
        <v>571</v>
      </c>
      <c r="J1" s="14"/>
      <c r="K1" s="14"/>
      <c r="L1" s="14"/>
      <c r="N1" s="71" t="s">
        <v>125</v>
      </c>
      <c r="O1" s="6"/>
      <c r="P1" s="14"/>
    </row>
    <row r="2" spans="1:16" s="34" customFormat="1" ht="36" customHeight="1" x14ac:dyDescent="0.4">
      <c r="A2" s="90" t="s">
        <v>150</v>
      </c>
      <c r="B2" s="132"/>
      <c r="C2" s="132"/>
      <c r="D2" s="132"/>
      <c r="E2" s="132"/>
      <c r="F2" s="132"/>
      <c r="G2" s="132"/>
      <c r="H2" s="132"/>
      <c r="I2" s="132"/>
      <c r="J2" s="132"/>
      <c r="K2" s="132"/>
      <c r="L2" s="132"/>
      <c r="N2" s="89" t="s">
        <v>99</v>
      </c>
      <c r="O2" s="90"/>
      <c r="P2" s="132"/>
    </row>
    <row r="3" spans="1:16" ht="41.65" x14ac:dyDescent="0.4">
      <c r="A3" s="95" t="s">
        <v>151</v>
      </c>
      <c r="B3" s="131" t="s">
        <v>572</v>
      </c>
      <c r="C3" s="131" t="s">
        <v>573</v>
      </c>
      <c r="D3" s="131" t="s">
        <v>574</v>
      </c>
      <c r="E3" s="266" t="s">
        <v>575</v>
      </c>
      <c r="F3" s="131" t="s">
        <v>576</v>
      </c>
      <c r="G3" s="131" t="s">
        <v>577</v>
      </c>
      <c r="H3" s="131" t="s">
        <v>578</v>
      </c>
      <c r="I3" s="266" t="s">
        <v>579</v>
      </c>
      <c r="J3" s="131" t="s">
        <v>580</v>
      </c>
      <c r="K3" s="131" t="s">
        <v>581</v>
      </c>
      <c r="L3" s="131" t="s">
        <v>582</v>
      </c>
      <c r="M3" s="266" t="s">
        <v>583</v>
      </c>
    </row>
    <row r="4" spans="1:16" x14ac:dyDescent="0.4">
      <c r="A4" s="9"/>
      <c r="B4" s="324"/>
      <c r="C4" s="324"/>
      <c r="D4" s="324"/>
      <c r="E4" s="324"/>
      <c r="F4" s="324"/>
      <c r="G4" s="324"/>
      <c r="H4" s="324"/>
      <c r="I4" s="324"/>
      <c r="J4" s="325"/>
      <c r="K4" s="324"/>
      <c r="L4" s="324"/>
      <c r="M4" s="324"/>
    </row>
    <row r="5" spans="1:16" s="196" customFormat="1" ht="15.4" x14ac:dyDescent="0.45">
      <c r="A5" s="19" t="s">
        <v>161</v>
      </c>
      <c r="B5" s="283">
        <f>SUM(B7:B19)</f>
        <v>85845</v>
      </c>
      <c r="C5" s="283">
        <f t="shared" ref="C5:E5" si="0">SUM(C7:C19)</f>
        <v>192377</v>
      </c>
      <c r="D5" s="283">
        <f t="shared" si="0"/>
        <v>71320</v>
      </c>
      <c r="E5" s="283">
        <f t="shared" si="0"/>
        <v>163555</v>
      </c>
      <c r="F5" s="283">
        <f>SUM(F7:F19)</f>
        <v>90480</v>
      </c>
      <c r="G5" s="283">
        <f>SUM(G7:G19)</f>
        <v>200094</v>
      </c>
      <c r="H5" s="283">
        <f>SUM(H7:H19)</f>
        <v>77614</v>
      </c>
      <c r="I5" s="283">
        <f>SUM(I7:I19)</f>
        <v>173470</v>
      </c>
      <c r="J5" s="326">
        <f>(Table22[[#This Row],[Applications filed, 2024]]-Table22[[#This Row],[Applications filed 2023]])/Table22[[#This Row],[Applications filed 2023]]</f>
        <v>5.3992661191682681E-2</v>
      </c>
      <c r="K5" s="326">
        <f>(Table22[[#This Row],[Total classes in application, 2024]]-Table22[[#This Row],[Total classes in application, 2023]])/Table22[[#This Row],[Total classes in application, 2023]]</f>
        <v>4.0113942934966236E-2</v>
      </c>
      <c r="L5" s="326">
        <f>(Table22[[#This Row],[Trade Marks registered, 2024]]-Table22[[#This Row],[Trade Marks registered, 2023]])/Table22[[#This Row],[Trade Marks registered, 2023]]</f>
        <v>8.8250140213123954E-2</v>
      </c>
      <c r="M5" s="326">
        <f>(Table22[[#This Row],[Total classes registered, 2024]]-Table22[[#This Row],[Total classes registered, 2023]])/Table22[[#This Row],[Total classes registered, 2023]]</f>
        <v>6.0621809177340953E-2</v>
      </c>
    </row>
    <row r="6" spans="1:16" x14ac:dyDescent="0.4">
      <c r="A6" s="9"/>
      <c r="B6" s="279"/>
      <c r="C6" s="279"/>
      <c r="D6" s="280"/>
      <c r="E6" s="280"/>
      <c r="F6" s="279"/>
      <c r="G6" s="279"/>
      <c r="H6" s="280"/>
      <c r="I6" s="280"/>
      <c r="J6" s="327"/>
      <c r="K6" s="327"/>
      <c r="L6" s="327"/>
      <c r="M6" s="327"/>
    </row>
    <row r="7" spans="1:16" ht="15" customHeight="1" x14ac:dyDescent="0.4">
      <c r="A7" s="9" t="s">
        <v>162</v>
      </c>
      <c r="B7" s="280">
        <v>4075</v>
      </c>
      <c r="C7" s="280">
        <v>8920</v>
      </c>
      <c r="D7" s="280">
        <v>3468</v>
      </c>
      <c r="E7" s="280">
        <v>7911</v>
      </c>
      <c r="F7" s="258">
        <v>4052</v>
      </c>
      <c r="G7" s="258">
        <v>8750</v>
      </c>
      <c r="H7" s="258">
        <v>3506</v>
      </c>
      <c r="I7" s="258">
        <v>7790</v>
      </c>
      <c r="J7" s="327">
        <f>(Table22[[#This Row],[Applications filed, 2024]]-Table22[[#This Row],[Applications filed 2023]])/Table22[[#This Row],[Applications filed 2023]]</f>
        <v>-5.644171779141104E-3</v>
      </c>
      <c r="K7" s="327">
        <f>(Table22[[#This Row],[Total classes in application, 2024]]-Table22[[#This Row],[Total classes in application, 2023]])/Table22[[#This Row],[Total classes in application, 2023]]</f>
        <v>-1.905829596412556E-2</v>
      </c>
      <c r="L7" s="327">
        <f>(Table22[[#This Row],[Trade Marks registered, 2024]]-Table22[[#This Row],[Trade Marks registered, 2023]])/Table22[[#This Row],[Trade Marks registered, 2023]]</f>
        <v>1.0957324106113034E-2</v>
      </c>
      <c r="M7" s="327">
        <f>(Table22[[#This Row],[Total classes registered, 2024]]-Table22[[#This Row],[Total classes registered, 2023]])/Table22[[#This Row],[Total classes registered, 2023]]</f>
        <v>-1.5295158639868538E-2</v>
      </c>
    </row>
    <row r="8" spans="1:16" x14ac:dyDescent="0.4">
      <c r="A8" s="9" t="s">
        <v>163</v>
      </c>
      <c r="B8" s="280">
        <v>6333</v>
      </c>
      <c r="C8" s="280">
        <v>14385</v>
      </c>
      <c r="D8" s="280">
        <v>5269</v>
      </c>
      <c r="E8" s="280">
        <v>11795</v>
      </c>
      <c r="F8" s="258">
        <v>6575</v>
      </c>
      <c r="G8" s="258">
        <v>14551</v>
      </c>
      <c r="H8" s="258">
        <v>5742</v>
      </c>
      <c r="I8" s="258">
        <v>13185</v>
      </c>
      <c r="J8" s="327">
        <f>(Table22[[#This Row],[Applications filed, 2024]]-Table22[[#This Row],[Applications filed 2023]])/Table22[[#This Row],[Applications filed 2023]]</f>
        <v>3.8212537501973787E-2</v>
      </c>
      <c r="K8" s="327">
        <f>(Table22[[#This Row],[Total classes in application, 2024]]-Table22[[#This Row],[Total classes in application, 2023]])/Table22[[#This Row],[Total classes in application, 2023]]</f>
        <v>1.1539798401112271E-2</v>
      </c>
      <c r="L8" s="327">
        <f>(Table22[[#This Row],[Trade Marks registered, 2024]]-Table22[[#This Row],[Trade Marks registered, 2023]])/Table22[[#This Row],[Trade Marks registered, 2023]]</f>
        <v>8.9770354906054284E-2</v>
      </c>
      <c r="M8" s="327">
        <f>(Table22[[#This Row],[Total classes registered, 2024]]-Table22[[#This Row],[Total classes registered, 2023]])/Table22[[#This Row],[Total classes registered, 2023]]</f>
        <v>0.11784654514624841</v>
      </c>
    </row>
    <row r="9" spans="1:16" x14ac:dyDescent="0.4">
      <c r="A9" s="9" t="s">
        <v>164</v>
      </c>
      <c r="B9" s="280">
        <v>28384</v>
      </c>
      <c r="C9" s="280">
        <v>65953</v>
      </c>
      <c r="D9" s="280">
        <v>23889</v>
      </c>
      <c r="E9" s="280">
        <v>57572</v>
      </c>
      <c r="F9" s="258">
        <v>30225</v>
      </c>
      <c r="G9" s="258">
        <v>70079</v>
      </c>
      <c r="H9" s="258">
        <v>26162</v>
      </c>
      <c r="I9" s="258">
        <v>60887</v>
      </c>
      <c r="J9" s="327">
        <f>(Table22[[#This Row],[Applications filed, 2024]]-Table22[[#This Row],[Applications filed 2023]])/Table22[[#This Row],[Applications filed 2023]]</f>
        <v>6.4860484780157837E-2</v>
      </c>
      <c r="K9" s="327">
        <f>(Table22[[#This Row],[Total classes in application, 2024]]-Table22[[#This Row],[Total classes in application, 2023]])/Table22[[#This Row],[Total classes in application, 2023]]</f>
        <v>6.2559701605688897E-2</v>
      </c>
      <c r="L9" s="327">
        <f>(Table22[[#This Row],[Trade Marks registered, 2024]]-Table22[[#This Row],[Trade Marks registered, 2023]])/Table22[[#This Row],[Trade Marks registered, 2023]]</f>
        <v>9.5148394658629495E-2</v>
      </c>
      <c r="M9" s="327">
        <f>(Table22[[#This Row],[Total classes registered, 2024]]-Table22[[#This Row],[Total classes registered, 2023]])/Table22[[#This Row],[Total classes registered, 2023]]</f>
        <v>5.7580073646911693E-2</v>
      </c>
    </row>
    <row r="10" spans="1:16" x14ac:dyDescent="0.4">
      <c r="A10" s="9" t="s">
        <v>165</v>
      </c>
      <c r="B10" s="280">
        <v>1777</v>
      </c>
      <c r="C10" s="280">
        <v>3763</v>
      </c>
      <c r="D10" s="280">
        <v>1451</v>
      </c>
      <c r="E10" s="280">
        <v>3247</v>
      </c>
      <c r="F10" s="258">
        <v>1849</v>
      </c>
      <c r="G10" s="258">
        <v>3995</v>
      </c>
      <c r="H10" s="258">
        <v>1537</v>
      </c>
      <c r="I10" s="258">
        <v>3234</v>
      </c>
      <c r="J10" s="327">
        <f>(Table22[[#This Row],[Applications filed, 2024]]-Table22[[#This Row],[Applications filed 2023]])/Table22[[#This Row],[Applications filed 2023]]</f>
        <v>4.0517726505346088E-2</v>
      </c>
      <c r="K10" s="327">
        <f>(Table22[[#This Row],[Total classes in application, 2024]]-Table22[[#This Row],[Total classes in application, 2023]])/Table22[[#This Row],[Total classes in application, 2023]]</f>
        <v>6.1652936486845604E-2</v>
      </c>
      <c r="L10" s="327">
        <f>(Table22[[#This Row],[Trade Marks registered, 2024]]-Table22[[#This Row],[Trade Marks registered, 2023]])/Table22[[#This Row],[Trade Marks registered, 2023]]</f>
        <v>5.9269469331495524E-2</v>
      </c>
      <c r="M10" s="327">
        <f>(Table22[[#This Row],[Total classes registered, 2024]]-Table22[[#This Row],[Total classes registered, 2023]])/Table22[[#This Row],[Total classes registered, 2023]]</f>
        <v>-4.0036957191253468E-3</v>
      </c>
    </row>
    <row r="11" spans="1:16" x14ac:dyDescent="0.4">
      <c r="A11" s="9" t="s">
        <v>166</v>
      </c>
      <c r="B11" s="280">
        <v>9163</v>
      </c>
      <c r="C11" s="280">
        <v>19834</v>
      </c>
      <c r="D11" s="280">
        <v>7423</v>
      </c>
      <c r="E11" s="280">
        <v>15913</v>
      </c>
      <c r="F11" s="258">
        <v>9394</v>
      </c>
      <c r="G11" s="258">
        <v>19954</v>
      </c>
      <c r="H11" s="258">
        <v>7951</v>
      </c>
      <c r="I11" s="258">
        <v>16866</v>
      </c>
      <c r="J11" s="327">
        <f>(Table22[[#This Row],[Applications filed, 2024]]-Table22[[#This Row],[Applications filed 2023]])/Table22[[#This Row],[Applications filed 2023]]</f>
        <v>2.5210084033613446E-2</v>
      </c>
      <c r="K11" s="327">
        <f>(Table22[[#This Row],[Total classes in application, 2024]]-Table22[[#This Row],[Total classes in application, 2023]])/Table22[[#This Row],[Total classes in application, 2023]]</f>
        <v>6.0502167994353128E-3</v>
      </c>
      <c r="L11" s="327">
        <f>(Table22[[#This Row],[Trade Marks registered, 2024]]-Table22[[#This Row],[Trade Marks registered, 2023]])/Table22[[#This Row],[Trade Marks registered, 2023]]</f>
        <v>7.1130270780008081E-2</v>
      </c>
      <c r="M11" s="327">
        <f>(Table22[[#This Row],[Total classes registered, 2024]]-Table22[[#This Row],[Total classes registered, 2023]])/Table22[[#This Row],[Total classes registered, 2023]]</f>
        <v>5.9888141770879158E-2</v>
      </c>
    </row>
    <row r="12" spans="1:16" x14ac:dyDescent="0.4">
      <c r="A12" s="9" t="s">
        <v>167</v>
      </c>
      <c r="B12" s="280">
        <v>1335</v>
      </c>
      <c r="C12" s="280">
        <v>2521</v>
      </c>
      <c r="D12" s="280">
        <v>961</v>
      </c>
      <c r="E12" s="280">
        <v>1938</v>
      </c>
      <c r="F12" s="258">
        <v>1782</v>
      </c>
      <c r="G12" s="258">
        <v>2917</v>
      </c>
      <c r="H12" s="258">
        <v>1607</v>
      </c>
      <c r="I12" s="258">
        <v>2589</v>
      </c>
      <c r="J12" s="327">
        <f>(Table22[[#This Row],[Applications filed, 2024]]-Table22[[#This Row],[Applications filed 2023]])/Table22[[#This Row],[Applications filed 2023]]</f>
        <v>0.33483146067415731</v>
      </c>
      <c r="K12" s="327">
        <f>(Table22[[#This Row],[Total classes in application, 2024]]-Table22[[#This Row],[Total classes in application, 2023]])/Table22[[#This Row],[Total classes in application, 2023]]</f>
        <v>0.15708052360174535</v>
      </c>
      <c r="L12" s="327">
        <f>(Table22[[#This Row],[Trade Marks registered, 2024]]-Table22[[#This Row],[Trade Marks registered, 2023]])/Table22[[#This Row],[Trade Marks registered, 2023]]</f>
        <v>0.67221644120707591</v>
      </c>
      <c r="M12" s="327">
        <f>(Table22[[#This Row],[Total classes registered, 2024]]-Table22[[#This Row],[Total classes registered, 2023]])/Table22[[#This Row],[Total classes registered, 2023]]</f>
        <v>0.33591331269349844</v>
      </c>
    </row>
    <row r="13" spans="1:16" x14ac:dyDescent="0.4">
      <c r="A13" s="9" t="s">
        <v>168</v>
      </c>
      <c r="B13" s="280">
        <v>3911</v>
      </c>
      <c r="C13" s="280">
        <v>9108</v>
      </c>
      <c r="D13" s="280">
        <v>3293</v>
      </c>
      <c r="E13" s="280">
        <v>7878</v>
      </c>
      <c r="F13" s="258">
        <v>4177</v>
      </c>
      <c r="G13" s="258">
        <v>9260</v>
      </c>
      <c r="H13" s="258">
        <v>3513</v>
      </c>
      <c r="I13" s="258">
        <v>8105</v>
      </c>
      <c r="J13" s="327">
        <f>(Table22[[#This Row],[Applications filed, 2024]]-Table22[[#This Row],[Applications filed 2023]])/Table22[[#This Row],[Applications filed 2023]]</f>
        <v>6.8013295832267964E-2</v>
      </c>
      <c r="K13" s="327">
        <f>(Table22[[#This Row],[Total classes in application, 2024]]-Table22[[#This Row],[Total classes in application, 2023]])/Table22[[#This Row],[Total classes in application, 2023]]</f>
        <v>1.668862538427756E-2</v>
      </c>
      <c r="L13" s="327">
        <f>(Table22[[#This Row],[Trade Marks registered, 2024]]-Table22[[#This Row],[Trade Marks registered, 2023]])/Table22[[#This Row],[Trade Marks registered, 2023]]</f>
        <v>6.6808381415122992E-2</v>
      </c>
      <c r="M13" s="327">
        <f>(Table22[[#This Row],[Total classes registered, 2024]]-Table22[[#This Row],[Total classes registered, 2023]])/Table22[[#This Row],[Total classes registered, 2023]]</f>
        <v>2.8814419903528815E-2</v>
      </c>
    </row>
    <row r="14" spans="1:16" x14ac:dyDescent="0.4">
      <c r="A14" s="9" t="s">
        <v>169</v>
      </c>
      <c r="B14" s="280">
        <v>11384</v>
      </c>
      <c r="C14" s="280">
        <v>25626</v>
      </c>
      <c r="D14" s="280">
        <v>9472</v>
      </c>
      <c r="E14" s="280">
        <v>21440</v>
      </c>
      <c r="F14" s="258">
        <v>11826</v>
      </c>
      <c r="G14" s="258">
        <v>26336</v>
      </c>
      <c r="H14" s="258">
        <v>10010</v>
      </c>
      <c r="I14" s="258">
        <v>22593</v>
      </c>
      <c r="J14" s="327">
        <f>(Table22[[#This Row],[Applications filed, 2024]]-Table22[[#This Row],[Applications filed 2023]])/Table22[[#This Row],[Applications filed 2023]]</f>
        <v>3.8826423049894587E-2</v>
      </c>
      <c r="K14" s="327">
        <f>(Table22[[#This Row],[Total classes in application, 2024]]-Table22[[#This Row],[Total classes in application, 2023]])/Table22[[#This Row],[Total classes in application, 2023]]</f>
        <v>2.7706235854210566E-2</v>
      </c>
      <c r="L14" s="327">
        <f>(Table22[[#This Row],[Trade Marks registered, 2024]]-Table22[[#This Row],[Trade Marks registered, 2023]])/Table22[[#This Row],[Trade Marks registered, 2023]]</f>
        <v>5.6798986486486486E-2</v>
      </c>
      <c r="M14" s="327">
        <f>(Table22[[#This Row],[Total classes registered, 2024]]-Table22[[#This Row],[Total classes registered, 2023]])/Table22[[#This Row],[Total classes registered, 2023]]</f>
        <v>5.3777985074626868E-2</v>
      </c>
    </row>
    <row r="15" spans="1:16" x14ac:dyDescent="0.4">
      <c r="A15" s="9" t="s">
        <v>170</v>
      </c>
      <c r="B15" s="280">
        <v>5917</v>
      </c>
      <c r="C15" s="280">
        <v>13260</v>
      </c>
      <c r="D15" s="280">
        <v>4978</v>
      </c>
      <c r="E15" s="280">
        <v>11683</v>
      </c>
      <c r="F15" s="258">
        <v>6266</v>
      </c>
      <c r="G15" s="258">
        <v>13582</v>
      </c>
      <c r="H15" s="258">
        <v>5400</v>
      </c>
      <c r="I15" s="258">
        <v>11905</v>
      </c>
      <c r="J15" s="327">
        <f>(Table22[[#This Row],[Applications filed, 2024]]-Table22[[#This Row],[Applications filed 2023]])/Table22[[#This Row],[Applications filed 2023]]</f>
        <v>5.8982592529998309E-2</v>
      </c>
      <c r="K15" s="327">
        <f>(Table22[[#This Row],[Total classes in application, 2024]]-Table22[[#This Row],[Total classes in application, 2023]])/Table22[[#This Row],[Total classes in application, 2023]]</f>
        <v>2.4283559577677225E-2</v>
      </c>
      <c r="L15" s="327">
        <f>(Table22[[#This Row],[Trade Marks registered, 2024]]-Table22[[#This Row],[Trade Marks registered, 2023]])/Table22[[#This Row],[Trade Marks registered, 2023]]</f>
        <v>8.477300120530333E-2</v>
      </c>
      <c r="M15" s="327">
        <f>(Table22[[#This Row],[Total classes registered, 2024]]-Table22[[#This Row],[Total classes registered, 2023]])/Table22[[#This Row],[Total classes registered, 2023]]</f>
        <v>1.9001968672430026E-2</v>
      </c>
    </row>
    <row r="16" spans="1:16" x14ac:dyDescent="0.4">
      <c r="A16" s="9" t="s">
        <v>171</v>
      </c>
      <c r="B16" s="280">
        <v>2188</v>
      </c>
      <c r="C16" s="280">
        <v>4728</v>
      </c>
      <c r="D16" s="280">
        <v>1749</v>
      </c>
      <c r="E16" s="280">
        <v>3689</v>
      </c>
      <c r="F16" s="258">
        <v>2258</v>
      </c>
      <c r="G16" s="258">
        <v>4667</v>
      </c>
      <c r="H16" s="258">
        <v>1988</v>
      </c>
      <c r="I16" s="258">
        <v>4095</v>
      </c>
      <c r="J16" s="327">
        <f>(Table22[[#This Row],[Applications filed, 2024]]-Table22[[#This Row],[Applications filed 2023]])/Table22[[#This Row],[Applications filed 2023]]</f>
        <v>3.1992687385740404E-2</v>
      </c>
      <c r="K16" s="327">
        <f>(Table22[[#This Row],[Total classes in application, 2024]]-Table22[[#This Row],[Total classes in application, 2023]])/Table22[[#This Row],[Total classes in application, 2023]]</f>
        <v>-1.2901861252115059E-2</v>
      </c>
      <c r="L16" s="327">
        <f>(Table22[[#This Row],[Trade Marks registered, 2024]]-Table22[[#This Row],[Trade Marks registered, 2023]])/Table22[[#This Row],[Trade Marks registered, 2023]]</f>
        <v>0.13664951400800457</v>
      </c>
      <c r="M16" s="327">
        <f>(Table22[[#This Row],[Total classes registered, 2024]]-Table22[[#This Row],[Total classes registered, 2023]])/Table22[[#This Row],[Total classes registered, 2023]]</f>
        <v>0.11005692599620494</v>
      </c>
    </row>
    <row r="17" spans="1:13" x14ac:dyDescent="0.4">
      <c r="A17" s="9" t="s">
        <v>172</v>
      </c>
      <c r="B17" s="280">
        <v>6042</v>
      </c>
      <c r="C17" s="280">
        <v>13053</v>
      </c>
      <c r="D17" s="280">
        <v>4908</v>
      </c>
      <c r="E17" s="280">
        <v>10605</v>
      </c>
      <c r="F17" s="258">
        <v>6491</v>
      </c>
      <c r="G17" s="258">
        <v>14027</v>
      </c>
      <c r="H17" s="258">
        <v>5510</v>
      </c>
      <c r="I17" s="258">
        <v>12104</v>
      </c>
      <c r="J17" s="327">
        <f>(Table22[[#This Row],[Applications filed, 2024]]-Table22[[#This Row],[Applications filed 2023]])/Table22[[#This Row],[Applications filed 2023]]</f>
        <v>7.4313141343925859E-2</v>
      </c>
      <c r="K17" s="327">
        <f>(Table22[[#This Row],[Total classes in application, 2024]]-Table22[[#This Row],[Total classes in application, 2023]])/Table22[[#This Row],[Total classes in application, 2023]]</f>
        <v>7.4618861564391334E-2</v>
      </c>
      <c r="L17" s="327">
        <f>(Table22[[#This Row],[Trade Marks registered, 2024]]-Table22[[#This Row],[Trade Marks registered, 2023]])/Table22[[#This Row],[Trade Marks registered, 2023]]</f>
        <v>0.12265688671556642</v>
      </c>
      <c r="M17" s="327">
        <f>(Table22[[#This Row],[Total classes registered, 2024]]-Table22[[#This Row],[Total classes registered, 2023]])/Table22[[#This Row],[Total classes registered, 2023]]</f>
        <v>0.14134842055634134</v>
      </c>
    </row>
    <row r="18" spans="1:13" x14ac:dyDescent="0.4">
      <c r="A18" s="9" t="s">
        <v>584</v>
      </c>
      <c r="B18" s="280">
        <v>5184</v>
      </c>
      <c r="C18" s="280">
        <v>10902</v>
      </c>
      <c r="D18" s="280">
        <v>4328</v>
      </c>
      <c r="E18" s="280">
        <v>9606</v>
      </c>
      <c r="F18" s="258">
        <v>5335</v>
      </c>
      <c r="G18" s="258">
        <v>11310</v>
      </c>
      <c r="H18" s="258">
        <v>4469</v>
      </c>
      <c r="I18" s="258">
        <v>9549</v>
      </c>
      <c r="J18" s="327">
        <f>(Table22[[#This Row],[Applications filed, 2024]]-Table22[[#This Row],[Applications filed 2023]])/Table22[[#This Row],[Applications filed 2023]]</f>
        <v>2.9128086419753087E-2</v>
      </c>
      <c r="K18" s="327">
        <f>(Table22[[#This Row],[Total classes in application, 2024]]-Table22[[#This Row],[Total classes in application, 2023]])/Table22[[#This Row],[Total classes in application, 2023]]</f>
        <v>3.7424325811777653E-2</v>
      </c>
      <c r="L18" s="327">
        <f>(Table22[[#This Row],[Trade Marks registered, 2024]]-Table22[[#This Row],[Trade Marks registered, 2023]])/Table22[[#This Row],[Trade Marks registered, 2023]]</f>
        <v>3.2578558225508321E-2</v>
      </c>
      <c r="M18" s="327">
        <f>(Table22[[#This Row],[Total classes registered, 2024]]-Table22[[#This Row],[Total classes registered, 2023]])/Table22[[#This Row],[Total classes registered, 2023]]</f>
        <v>-5.933791380387258E-3</v>
      </c>
    </row>
    <row r="19" spans="1:13" ht="15.75" x14ac:dyDescent="0.4">
      <c r="A19" s="91" t="s">
        <v>585</v>
      </c>
      <c r="B19" s="280">
        <v>152</v>
      </c>
      <c r="C19" s="280">
        <v>324</v>
      </c>
      <c r="D19" s="280">
        <v>131</v>
      </c>
      <c r="E19" s="280">
        <v>278</v>
      </c>
      <c r="F19" s="258">
        <v>250</v>
      </c>
      <c r="G19" s="258">
        <v>666</v>
      </c>
      <c r="H19" s="258">
        <v>219</v>
      </c>
      <c r="I19" s="258">
        <v>568</v>
      </c>
      <c r="J19" s="327">
        <f>(Table22[[#This Row],[Applications filed, 2024]]-Table22[[#This Row],[Applications filed 2023]])/Table22[[#This Row],[Applications filed 2023]]</f>
        <v>0.64473684210526316</v>
      </c>
      <c r="K19" s="327">
        <f>(Table22[[#This Row],[Total classes in application, 2024]]-Table22[[#This Row],[Total classes in application, 2023]])/Table22[[#This Row],[Total classes in application, 2023]]</f>
        <v>1.0555555555555556</v>
      </c>
      <c r="L19" s="327">
        <f>(Table22[[#This Row],[Trade Marks registered, 2024]]-Table22[[#This Row],[Trade Marks registered, 2023]])/Table22[[#This Row],[Trade Marks registered, 2023]]</f>
        <v>0.6717557251908397</v>
      </c>
      <c r="M19" s="327">
        <f>(Table22[[#This Row],[Total classes registered, 2024]]-Table22[[#This Row],[Total classes registered, 2023]])/Table22[[#This Row],[Total classes registered, 2023]]</f>
        <v>1.0431654676258992</v>
      </c>
    </row>
    <row r="20" spans="1:13" x14ac:dyDescent="0.4">
      <c r="A20" s="12" t="s">
        <v>99</v>
      </c>
      <c r="M20" s="13" t="s">
        <v>145</v>
      </c>
    </row>
    <row r="21" spans="1:13" x14ac:dyDescent="0.4">
      <c r="A21" s="10" t="s">
        <v>586</v>
      </c>
      <c r="B21" s="47"/>
      <c r="C21" s="47"/>
      <c r="D21" s="47"/>
      <c r="E21" s="47"/>
    </row>
    <row r="22" spans="1:13" x14ac:dyDescent="0.4">
      <c r="A22" s="10" t="s">
        <v>587</v>
      </c>
      <c r="B22" s="47"/>
      <c r="C22" s="47"/>
      <c r="D22" s="47"/>
      <c r="E22" s="47"/>
    </row>
    <row r="23" spans="1:13" x14ac:dyDescent="0.4">
      <c r="A23" s="10" t="s">
        <v>588</v>
      </c>
      <c r="B23" s="47"/>
      <c r="C23" s="47"/>
      <c r="D23" s="47"/>
      <c r="E23" s="47"/>
    </row>
  </sheetData>
  <hyperlinks>
    <hyperlink ref="N1" location="Contents!A1" display="Contents" xr:uid="{462B09EC-10F9-4877-97FF-9EF568E1E9FB}"/>
    <hyperlink ref="N2" location="Notes!A1" display="Notes" xr:uid="{4936C43F-9749-4E9B-A06C-D1DDF47D2200}"/>
  </hyperlink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64F3-4CDD-486D-8028-83610AAB8E92}">
  <dimension ref="A1:Q173"/>
  <sheetViews>
    <sheetView topLeftCell="A139" zoomScaleNormal="100" workbookViewId="0">
      <selection activeCell="F37" sqref="F37"/>
    </sheetView>
  </sheetViews>
  <sheetFormatPr defaultColWidth="8.77734375" defaultRowHeight="15" x14ac:dyDescent="0.4"/>
  <cols>
    <col min="1" max="1" width="26" style="5" customWidth="1"/>
    <col min="2" max="2" width="11" style="14" customWidth="1"/>
    <col min="3" max="3" width="12.77734375" style="14" customWidth="1"/>
    <col min="4" max="4" width="12.44140625" style="14" customWidth="1"/>
    <col min="5" max="5" width="12" style="14" customWidth="1"/>
    <col min="6" max="6" width="11" style="14" customWidth="1"/>
    <col min="7" max="7" width="13.21875" style="14" customWidth="1"/>
    <col min="8" max="8" width="11.88671875" style="14" bestFit="1" customWidth="1"/>
    <col min="9" max="9" width="15.33203125" style="14" customWidth="1"/>
    <col min="10" max="10" width="14.6640625" style="5" customWidth="1"/>
    <col min="11" max="11" width="17.21875" style="5" customWidth="1"/>
    <col min="12" max="12" width="19.88671875" style="5" customWidth="1"/>
    <col min="13" max="13" width="17.5546875" style="5" customWidth="1"/>
    <col min="14" max="16384" width="8.77734375" style="5"/>
  </cols>
  <sheetData>
    <row r="1" spans="1:15" ht="15.75" x14ac:dyDescent="0.4">
      <c r="A1" s="6" t="s">
        <v>589</v>
      </c>
      <c r="J1" s="14"/>
      <c r="K1" s="14"/>
      <c r="L1" s="14"/>
      <c r="M1" s="14"/>
      <c r="N1" s="71" t="s">
        <v>125</v>
      </c>
      <c r="O1" s="14"/>
    </row>
    <row r="2" spans="1:15" s="34" customFormat="1" ht="15" customHeight="1" x14ac:dyDescent="0.4">
      <c r="A2" s="90" t="s">
        <v>295</v>
      </c>
      <c r="B2" s="132"/>
      <c r="C2" s="132"/>
      <c r="D2" s="132"/>
      <c r="E2" s="132"/>
      <c r="F2" s="132"/>
      <c r="G2" s="132"/>
      <c r="H2" s="132"/>
      <c r="I2" s="132"/>
      <c r="J2" s="132"/>
      <c r="K2" s="132"/>
      <c r="L2" s="132"/>
      <c r="M2" s="132"/>
      <c r="N2" s="89" t="s">
        <v>99</v>
      </c>
      <c r="O2" s="132"/>
    </row>
    <row r="3" spans="1:15" ht="73.150000000000006" customHeight="1" x14ac:dyDescent="0.4">
      <c r="A3" s="95" t="s">
        <v>179</v>
      </c>
      <c r="B3" s="131" t="s">
        <v>590</v>
      </c>
      <c r="C3" s="131" t="s">
        <v>573</v>
      </c>
      <c r="D3" s="131" t="s">
        <v>574</v>
      </c>
      <c r="E3" s="266" t="s">
        <v>575</v>
      </c>
      <c r="F3" s="131" t="s">
        <v>576</v>
      </c>
      <c r="G3" s="131" t="s">
        <v>577</v>
      </c>
      <c r="H3" s="131" t="s">
        <v>578</v>
      </c>
      <c r="I3" s="266" t="s">
        <v>579</v>
      </c>
      <c r="J3" s="131" t="s">
        <v>580</v>
      </c>
      <c r="K3" s="131" t="s">
        <v>591</v>
      </c>
      <c r="L3" s="131" t="s">
        <v>582</v>
      </c>
      <c r="M3" s="266" t="s">
        <v>592</v>
      </c>
    </row>
    <row r="4" spans="1:15" s="194" customFormat="1" ht="38.25" customHeight="1" x14ac:dyDescent="0.4">
      <c r="A4" s="336" t="s">
        <v>183</v>
      </c>
      <c r="B4" s="337">
        <f t="shared" ref="B4:I4" si="0">SUM(B5:B167)</f>
        <v>46121</v>
      </c>
      <c r="C4" s="337">
        <f t="shared" si="0"/>
        <v>78648</v>
      </c>
      <c r="D4" s="337">
        <f t="shared" si="0"/>
        <v>39978</v>
      </c>
      <c r="E4" s="337">
        <f t="shared" si="0"/>
        <v>72222</v>
      </c>
      <c r="F4" s="337">
        <f t="shared" si="0"/>
        <v>53575</v>
      </c>
      <c r="G4" s="337">
        <f t="shared" si="0"/>
        <v>87579</v>
      </c>
      <c r="H4" s="337">
        <f t="shared" si="0"/>
        <v>51467</v>
      </c>
      <c r="I4" s="337">
        <f t="shared" si="0"/>
        <v>84076</v>
      </c>
      <c r="J4" s="234">
        <f t="shared" ref="J4:J5" si="1">IF(B4=0,"",(F4-B4)/B4)</f>
        <v>0.16161835172697903</v>
      </c>
      <c r="K4" s="234">
        <f t="shared" ref="K4:K5" si="2">IF(C4=0,"",(G4-C4)/C4)</f>
        <v>0.11355660665242599</v>
      </c>
      <c r="L4" s="234">
        <f t="shared" ref="L4:L5" si="3">IF(D4=0,"",(H4-D4)/D4)</f>
        <v>0.28738306068337588</v>
      </c>
      <c r="M4" s="234">
        <f t="shared" ref="M4:M5" si="4">IF(E4=0,"",(I4-E4)/E4)</f>
        <v>0.16413281271634683</v>
      </c>
    </row>
    <row r="5" spans="1:15" s="96" customFormat="1" x14ac:dyDescent="0.35">
      <c r="A5" s="52" t="s">
        <v>184</v>
      </c>
      <c r="B5" s="338">
        <v>4</v>
      </c>
      <c r="C5" s="338">
        <v>13</v>
      </c>
      <c r="D5" s="338">
        <v>4</v>
      </c>
      <c r="E5" s="338">
        <v>13</v>
      </c>
      <c r="F5" s="338">
        <v>1</v>
      </c>
      <c r="G5" s="338">
        <v>9</v>
      </c>
      <c r="H5" s="338">
        <v>1</v>
      </c>
      <c r="I5" s="338">
        <v>9</v>
      </c>
      <c r="J5" s="234">
        <f t="shared" si="1"/>
        <v>-0.75</v>
      </c>
      <c r="K5" s="234">
        <f t="shared" si="2"/>
        <v>-0.30769230769230771</v>
      </c>
      <c r="L5" s="234">
        <f t="shared" si="3"/>
        <v>-0.75</v>
      </c>
      <c r="M5" s="234">
        <f t="shared" si="4"/>
        <v>-0.30769230769230771</v>
      </c>
    </row>
    <row r="6" spans="1:15" x14ac:dyDescent="0.4">
      <c r="A6" s="52" t="s">
        <v>185</v>
      </c>
      <c r="B6" s="338">
        <v>2</v>
      </c>
      <c r="C6" s="338">
        <v>6</v>
      </c>
      <c r="D6" s="338">
        <v>0</v>
      </c>
      <c r="E6" s="338">
        <v>0</v>
      </c>
      <c r="F6" s="338">
        <v>2</v>
      </c>
      <c r="G6" s="338">
        <v>4</v>
      </c>
      <c r="H6" s="338">
        <v>3</v>
      </c>
      <c r="I6" s="338">
        <v>8</v>
      </c>
      <c r="J6" s="234">
        <f t="shared" ref="J6:J69" si="5">IF(B6=0,"",(F6-B6)/B6)</f>
        <v>0</v>
      </c>
      <c r="K6" s="234">
        <f t="shared" ref="K6:K69" si="6">IF(C6=0,"",(G6-C6)/C6)</f>
        <v>-0.33333333333333331</v>
      </c>
      <c r="L6" s="234" t="str">
        <f t="shared" ref="L6:L69" si="7">IF(D6=0,"",(H6-D6)/D6)</f>
        <v/>
      </c>
      <c r="M6" s="234" t="str">
        <f t="shared" ref="M6:M69" si="8">IF(E6=0,"",(I6-E6)/E6)</f>
        <v/>
      </c>
    </row>
    <row r="7" spans="1:15" x14ac:dyDescent="0.4">
      <c r="A7" s="52" t="s">
        <v>186</v>
      </c>
      <c r="B7" s="338">
        <v>1</v>
      </c>
      <c r="C7" s="338">
        <v>1</v>
      </c>
      <c r="D7" s="338">
        <v>0</v>
      </c>
      <c r="E7" s="338">
        <v>0</v>
      </c>
      <c r="F7" s="338">
        <v>1</v>
      </c>
      <c r="G7" s="338">
        <v>1</v>
      </c>
      <c r="H7" s="338">
        <v>2</v>
      </c>
      <c r="I7" s="338">
        <v>2</v>
      </c>
      <c r="J7" s="234">
        <f t="shared" si="5"/>
        <v>0</v>
      </c>
      <c r="K7" s="234">
        <f t="shared" si="6"/>
        <v>0</v>
      </c>
      <c r="L7" s="234" t="str">
        <f t="shared" si="7"/>
        <v/>
      </c>
      <c r="M7" s="234" t="str">
        <f t="shared" si="8"/>
        <v/>
      </c>
    </row>
    <row r="8" spans="1:15" x14ac:dyDescent="0.4">
      <c r="A8" s="52" t="s">
        <v>593</v>
      </c>
      <c r="B8" s="338">
        <v>6</v>
      </c>
      <c r="C8" s="338">
        <v>21</v>
      </c>
      <c r="D8" s="338">
        <v>11</v>
      </c>
      <c r="E8" s="338">
        <v>106</v>
      </c>
      <c r="F8" s="338">
        <v>8</v>
      </c>
      <c r="G8" s="338">
        <v>15</v>
      </c>
      <c r="H8" s="338">
        <v>10</v>
      </c>
      <c r="I8" s="338">
        <v>24</v>
      </c>
      <c r="J8" s="234">
        <f t="shared" si="5"/>
        <v>0.33333333333333331</v>
      </c>
      <c r="K8" s="234">
        <f t="shared" si="6"/>
        <v>-0.2857142857142857</v>
      </c>
      <c r="L8" s="234">
        <f t="shared" si="7"/>
        <v>-9.0909090909090912E-2</v>
      </c>
      <c r="M8" s="234">
        <f t="shared" si="8"/>
        <v>-0.77358490566037741</v>
      </c>
    </row>
    <row r="9" spans="1:15" x14ac:dyDescent="0.4">
      <c r="A9" s="52" t="s">
        <v>594</v>
      </c>
      <c r="B9" s="338">
        <v>0</v>
      </c>
      <c r="C9" s="338">
        <v>0</v>
      </c>
      <c r="D9" s="338">
        <v>1</v>
      </c>
      <c r="E9" s="338">
        <v>3</v>
      </c>
      <c r="F9" s="338">
        <v>0</v>
      </c>
      <c r="G9" s="338">
        <v>0</v>
      </c>
      <c r="H9" s="338">
        <v>0</v>
      </c>
      <c r="I9" s="338">
        <v>0</v>
      </c>
      <c r="J9" s="234" t="str">
        <f t="shared" si="5"/>
        <v/>
      </c>
      <c r="K9" s="234" t="str">
        <f t="shared" si="6"/>
        <v/>
      </c>
      <c r="L9" s="234">
        <f t="shared" si="7"/>
        <v>-1</v>
      </c>
      <c r="M9" s="234">
        <f t="shared" si="8"/>
        <v>-1</v>
      </c>
    </row>
    <row r="10" spans="1:15" x14ac:dyDescent="0.4">
      <c r="A10" s="52" t="s">
        <v>595</v>
      </c>
      <c r="B10" s="338">
        <v>1</v>
      </c>
      <c r="C10" s="338">
        <v>4</v>
      </c>
      <c r="D10" s="338">
        <v>7</v>
      </c>
      <c r="E10" s="338">
        <v>18</v>
      </c>
      <c r="F10" s="338">
        <v>0</v>
      </c>
      <c r="G10" s="338">
        <v>0</v>
      </c>
      <c r="H10" s="338">
        <v>0</v>
      </c>
      <c r="I10" s="338">
        <v>0</v>
      </c>
      <c r="J10" s="234">
        <f t="shared" si="5"/>
        <v>-1</v>
      </c>
      <c r="K10" s="234">
        <f t="shared" si="6"/>
        <v>-1</v>
      </c>
      <c r="L10" s="234">
        <f t="shared" si="7"/>
        <v>-1</v>
      </c>
      <c r="M10" s="234">
        <f t="shared" si="8"/>
        <v>-1</v>
      </c>
    </row>
    <row r="11" spans="1:15" x14ac:dyDescent="0.4">
      <c r="A11" s="52" t="s">
        <v>187</v>
      </c>
      <c r="B11" s="338">
        <v>45</v>
      </c>
      <c r="C11" s="338">
        <v>57</v>
      </c>
      <c r="D11" s="338">
        <v>43</v>
      </c>
      <c r="E11" s="338">
        <v>54</v>
      </c>
      <c r="F11" s="338">
        <v>44</v>
      </c>
      <c r="G11" s="338">
        <v>70</v>
      </c>
      <c r="H11" s="338">
        <v>36</v>
      </c>
      <c r="I11" s="338">
        <v>57</v>
      </c>
      <c r="J11" s="234">
        <f t="shared" si="5"/>
        <v>-2.2222222222222223E-2</v>
      </c>
      <c r="K11" s="234">
        <f t="shared" si="6"/>
        <v>0.22807017543859648</v>
      </c>
      <c r="L11" s="234">
        <f t="shared" si="7"/>
        <v>-0.16279069767441862</v>
      </c>
      <c r="M11" s="234">
        <f t="shared" si="8"/>
        <v>5.5555555555555552E-2</v>
      </c>
    </row>
    <row r="12" spans="1:15" x14ac:dyDescent="0.4">
      <c r="A12" s="52" t="s">
        <v>188</v>
      </c>
      <c r="B12" s="338">
        <v>3</v>
      </c>
      <c r="C12" s="338">
        <v>4</v>
      </c>
      <c r="D12" s="338">
        <v>3</v>
      </c>
      <c r="E12" s="338">
        <v>6</v>
      </c>
      <c r="F12" s="338">
        <v>24</v>
      </c>
      <c r="G12" s="338">
        <v>26</v>
      </c>
      <c r="H12" s="338">
        <v>24</v>
      </c>
      <c r="I12" s="338">
        <v>26</v>
      </c>
      <c r="J12" s="234">
        <f t="shared" si="5"/>
        <v>7</v>
      </c>
      <c r="K12" s="234">
        <f t="shared" si="6"/>
        <v>5.5</v>
      </c>
      <c r="L12" s="234">
        <f t="shared" si="7"/>
        <v>7</v>
      </c>
      <c r="M12" s="234">
        <f t="shared" si="8"/>
        <v>3.3333333333333335</v>
      </c>
    </row>
    <row r="13" spans="1:15" x14ac:dyDescent="0.4">
      <c r="A13" s="52" t="s">
        <v>596</v>
      </c>
      <c r="B13" s="338">
        <v>0</v>
      </c>
      <c r="C13" s="338">
        <v>0</v>
      </c>
      <c r="D13" s="338">
        <v>1</v>
      </c>
      <c r="E13" s="338">
        <v>1</v>
      </c>
      <c r="F13" s="338">
        <v>1</v>
      </c>
      <c r="G13" s="338">
        <v>3</v>
      </c>
      <c r="H13" s="338">
        <v>0</v>
      </c>
      <c r="I13" s="338">
        <v>0</v>
      </c>
      <c r="J13" s="234" t="str">
        <f t="shared" si="5"/>
        <v/>
      </c>
      <c r="K13" s="234" t="str">
        <f t="shared" si="6"/>
        <v/>
      </c>
      <c r="L13" s="234">
        <f t="shared" si="7"/>
        <v>-1</v>
      </c>
      <c r="M13" s="234">
        <f t="shared" si="8"/>
        <v>-1</v>
      </c>
    </row>
    <row r="14" spans="1:15" x14ac:dyDescent="0.4">
      <c r="A14" s="52" t="s">
        <v>189</v>
      </c>
      <c r="B14" s="338">
        <v>527</v>
      </c>
      <c r="C14" s="338">
        <v>1073</v>
      </c>
      <c r="D14" s="338">
        <v>450</v>
      </c>
      <c r="E14" s="338">
        <v>930</v>
      </c>
      <c r="F14" s="338">
        <v>482</v>
      </c>
      <c r="G14" s="338">
        <v>978</v>
      </c>
      <c r="H14" s="338">
        <v>542</v>
      </c>
      <c r="I14" s="338">
        <v>1117</v>
      </c>
      <c r="J14" s="234">
        <f t="shared" si="5"/>
        <v>-8.5388994307400379E-2</v>
      </c>
      <c r="K14" s="234">
        <f t="shared" si="6"/>
        <v>-8.8536812674743712E-2</v>
      </c>
      <c r="L14" s="234">
        <f t="shared" si="7"/>
        <v>0.20444444444444446</v>
      </c>
      <c r="M14" s="234">
        <f t="shared" si="8"/>
        <v>0.20107526881720431</v>
      </c>
    </row>
    <row r="15" spans="1:15" x14ac:dyDescent="0.4">
      <c r="A15" s="52" t="s">
        <v>190</v>
      </c>
      <c r="B15" s="338">
        <v>79</v>
      </c>
      <c r="C15" s="338">
        <v>213</v>
      </c>
      <c r="D15" s="338">
        <v>73</v>
      </c>
      <c r="E15" s="338">
        <v>227</v>
      </c>
      <c r="F15" s="338">
        <v>84</v>
      </c>
      <c r="G15" s="338">
        <v>277</v>
      </c>
      <c r="H15" s="338">
        <v>97</v>
      </c>
      <c r="I15" s="338">
        <v>288</v>
      </c>
      <c r="J15" s="234">
        <f t="shared" si="5"/>
        <v>6.3291139240506333E-2</v>
      </c>
      <c r="K15" s="234">
        <f t="shared" si="6"/>
        <v>0.30046948356807512</v>
      </c>
      <c r="L15" s="234">
        <f t="shared" si="7"/>
        <v>0.32876712328767121</v>
      </c>
      <c r="M15" s="234">
        <f t="shared" si="8"/>
        <v>0.2687224669603524</v>
      </c>
    </row>
    <row r="16" spans="1:15" x14ac:dyDescent="0.4">
      <c r="A16" s="52" t="s">
        <v>597</v>
      </c>
      <c r="B16" s="338">
        <v>0</v>
      </c>
      <c r="C16" s="338">
        <v>0</v>
      </c>
      <c r="D16" s="338">
        <v>0</v>
      </c>
      <c r="E16" s="338">
        <v>0</v>
      </c>
      <c r="F16" s="338">
        <v>10</v>
      </c>
      <c r="G16" s="338">
        <v>11</v>
      </c>
      <c r="H16" s="338">
        <v>9</v>
      </c>
      <c r="I16" s="338">
        <v>9</v>
      </c>
      <c r="J16" s="234" t="str">
        <f t="shared" si="5"/>
        <v/>
      </c>
      <c r="K16" s="234" t="str">
        <f t="shared" si="6"/>
        <v/>
      </c>
      <c r="L16" s="234" t="str">
        <f t="shared" si="7"/>
        <v/>
      </c>
      <c r="M16" s="234" t="str">
        <f t="shared" si="8"/>
        <v/>
      </c>
    </row>
    <row r="17" spans="1:13" x14ac:dyDescent="0.4">
      <c r="A17" s="52" t="s">
        <v>191</v>
      </c>
      <c r="B17" s="338">
        <v>27</v>
      </c>
      <c r="C17" s="338">
        <v>83</v>
      </c>
      <c r="D17" s="338">
        <v>27</v>
      </c>
      <c r="E17" s="338">
        <v>74</v>
      </c>
      <c r="F17" s="338">
        <v>9</v>
      </c>
      <c r="G17" s="338">
        <v>22</v>
      </c>
      <c r="H17" s="338">
        <v>10</v>
      </c>
      <c r="I17" s="338">
        <v>29</v>
      </c>
      <c r="J17" s="234">
        <f t="shared" si="5"/>
        <v>-0.66666666666666663</v>
      </c>
      <c r="K17" s="234">
        <f t="shared" si="6"/>
        <v>-0.73493975903614461</v>
      </c>
      <c r="L17" s="234">
        <f t="shared" si="7"/>
        <v>-0.62962962962962965</v>
      </c>
      <c r="M17" s="234">
        <f t="shared" si="8"/>
        <v>-0.60810810810810811</v>
      </c>
    </row>
    <row r="18" spans="1:13" x14ac:dyDescent="0.4">
      <c r="A18" s="52" t="s">
        <v>192</v>
      </c>
      <c r="B18" s="338">
        <v>10</v>
      </c>
      <c r="C18" s="338">
        <v>20</v>
      </c>
      <c r="D18" s="338">
        <v>9</v>
      </c>
      <c r="E18" s="338">
        <v>16</v>
      </c>
      <c r="F18" s="338">
        <v>20</v>
      </c>
      <c r="G18" s="338">
        <v>30</v>
      </c>
      <c r="H18" s="338">
        <v>11</v>
      </c>
      <c r="I18" s="338">
        <v>16</v>
      </c>
      <c r="J18" s="234">
        <f t="shared" si="5"/>
        <v>1</v>
      </c>
      <c r="K18" s="234">
        <f t="shared" si="6"/>
        <v>0.5</v>
      </c>
      <c r="L18" s="234">
        <f t="shared" si="7"/>
        <v>0.22222222222222221</v>
      </c>
      <c r="M18" s="234">
        <f t="shared" si="8"/>
        <v>0</v>
      </c>
    </row>
    <row r="19" spans="1:13" x14ac:dyDescent="0.4">
      <c r="A19" s="52" t="s">
        <v>598</v>
      </c>
      <c r="B19" s="338">
        <v>4</v>
      </c>
      <c r="C19" s="338">
        <v>5</v>
      </c>
      <c r="D19" s="338">
        <v>3</v>
      </c>
      <c r="E19" s="338">
        <v>4</v>
      </c>
      <c r="F19" s="338">
        <v>6</v>
      </c>
      <c r="G19" s="338">
        <v>6</v>
      </c>
      <c r="H19" s="338">
        <v>1</v>
      </c>
      <c r="I19" s="338">
        <v>1</v>
      </c>
      <c r="J19" s="234">
        <f t="shared" si="5"/>
        <v>0.5</v>
      </c>
      <c r="K19" s="234">
        <f t="shared" si="6"/>
        <v>0.2</v>
      </c>
      <c r="L19" s="234">
        <f t="shared" si="7"/>
        <v>-0.66666666666666663</v>
      </c>
      <c r="M19" s="234">
        <f t="shared" si="8"/>
        <v>-0.75</v>
      </c>
    </row>
    <row r="20" spans="1:13" x14ac:dyDescent="0.4">
      <c r="A20" s="52" t="s">
        <v>193</v>
      </c>
      <c r="B20" s="338">
        <v>28</v>
      </c>
      <c r="C20" s="338">
        <v>61</v>
      </c>
      <c r="D20" s="338">
        <v>18</v>
      </c>
      <c r="E20" s="338">
        <v>35</v>
      </c>
      <c r="F20" s="338">
        <v>51</v>
      </c>
      <c r="G20" s="338">
        <v>100</v>
      </c>
      <c r="H20" s="338">
        <v>42</v>
      </c>
      <c r="I20" s="338">
        <v>80</v>
      </c>
      <c r="J20" s="234">
        <f t="shared" si="5"/>
        <v>0.8214285714285714</v>
      </c>
      <c r="K20" s="234">
        <f t="shared" si="6"/>
        <v>0.63934426229508201</v>
      </c>
      <c r="L20" s="234">
        <f t="shared" si="7"/>
        <v>1.3333333333333333</v>
      </c>
      <c r="M20" s="234">
        <f t="shared" si="8"/>
        <v>1.2857142857142858</v>
      </c>
    </row>
    <row r="21" spans="1:13" x14ac:dyDescent="0.4">
      <c r="A21" s="52" t="s">
        <v>194</v>
      </c>
      <c r="B21" s="338">
        <v>0</v>
      </c>
      <c r="C21" s="338">
        <v>0</v>
      </c>
      <c r="D21" s="338">
        <v>0</v>
      </c>
      <c r="E21" s="338">
        <v>0</v>
      </c>
      <c r="F21" s="338">
        <v>1</v>
      </c>
      <c r="G21" s="338">
        <v>1</v>
      </c>
      <c r="H21" s="338">
        <v>1</v>
      </c>
      <c r="I21" s="338">
        <v>1</v>
      </c>
      <c r="J21" s="234" t="str">
        <f t="shared" si="5"/>
        <v/>
      </c>
      <c r="K21" s="234" t="str">
        <f t="shared" si="6"/>
        <v/>
      </c>
      <c r="L21" s="234" t="str">
        <f t="shared" si="7"/>
        <v/>
      </c>
      <c r="M21" s="234" t="str">
        <f t="shared" si="8"/>
        <v/>
      </c>
    </row>
    <row r="22" spans="1:13" x14ac:dyDescent="0.4">
      <c r="A22" s="52" t="s">
        <v>195</v>
      </c>
      <c r="B22" s="338">
        <v>237</v>
      </c>
      <c r="C22" s="338">
        <v>665</v>
      </c>
      <c r="D22" s="338">
        <v>228</v>
      </c>
      <c r="E22" s="338">
        <v>699</v>
      </c>
      <c r="F22" s="338">
        <v>310</v>
      </c>
      <c r="G22" s="338">
        <v>690</v>
      </c>
      <c r="H22" s="338">
        <v>284</v>
      </c>
      <c r="I22" s="338">
        <v>685</v>
      </c>
      <c r="J22" s="234">
        <f t="shared" si="5"/>
        <v>0.30801687763713081</v>
      </c>
      <c r="K22" s="234">
        <f t="shared" si="6"/>
        <v>3.7593984962406013E-2</v>
      </c>
      <c r="L22" s="234">
        <f t="shared" si="7"/>
        <v>0.24561403508771928</v>
      </c>
      <c r="M22" s="234">
        <f t="shared" si="8"/>
        <v>-2.0028612303290415E-2</v>
      </c>
    </row>
    <row r="23" spans="1:13" x14ac:dyDescent="0.4">
      <c r="A23" s="52" t="s">
        <v>196</v>
      </c>
      <c r="B23" s="338">
        <v>2</v>
      </c>
      <c r="C23" s="338">
        <v>5</v>
      </c>
      <c r="D23" s="338">
        <v>1</v>
      </c>
      <c r="E23" s="338">
        <v>2</v>
      </c>
      <c r="F23" s="338">
        <v>13</v>
      </c>
      <c r="G23" s="338">
        <v>16</v>
      </c>
      <c r="H23" s="338">
        <v>11</v>
      </c>
      <c r="I23" s="338">
        <v>14</v>
      </c>
      <c r="J23" s="234">
        <f t="shared" si="5"/>
        <v>5.5</v>
      </c>
      <c r="K23" s="234">
        <f t="shared" si="6"/>
        <v>2.2000000000000002</v>
      </c>
      <c r="L23" s="234">
        <f t="shared" si="7"/>
        <v>10</v>
      </c>
      <c r="M23" s="234">
        <f t="shared" si="8"/>
        <v>6</v>
      </c>
    </row>
    <row r="24" spans="1:13" x14ac:dyDescent="0.4">
      <c r="A24" s="52" t="s">
        <v>197</v>
      </c>
      <c r="B24" s="338">
        <v>30</v>
      </c>
      <c r="C24" s="338">
        <v>74</v>
      </c>
      <c r="D24" s="338">
        <v>32</v>
      </c>
      <c r="E24" s="338">
        <v>96</v>
      </c>
      <c r="F24" s="338">
        <v>31</v>
      </c>
      <c r="G24" s="338">
        <v>76</v>
      </c>
      <c r="H24" s="338">
        <v>34</v>
      </c>
      <c r="I24" s="338">
        <v>82</v>
      </c>
      <c r="J24" s="234">
        <f t="shared" si="5"/>
        <v>3.3333333333333333E-2</v>
      </c>
      <c r="K24" s="234">
        <f t="shared" si="6"/>
        <v>2.7027027027027029E-2</v>
      </c>
      <c r="L24" s="234">
        <f t="shared" si="7"/>
        <v>6.25E-2</v>
      </c>
      <c r="M24" s="234">
        <f t="shared" si="8"/>
        <v>-0.14583333333333334</v>
      </c>
    </row>
    <row r="25" spans="1:13" x14ac:dyDescent="0.4">
      <c r="A25" s="52" t="s">
        <v>198</v>
      </c>
      <c r="B25" s="338">
        <v>2</v>
      </c>
      <c r="C25" s="338">
        <v>3</v>
      </c>
      <c r="D25" s="338">
        <v>1</v>
      </c>
      <c r="E25" s="338">
        <v>1</v>
      </c>
      <c r="F25" s="338">
        <v>0</v>
      </c>
      <c r="G25" s="338">
        <v>0</v>
      </c>
      <c r="H25" s="338">
        <v>1</v>
      </c>
      <c r="I25" s="338">
        <v>2</v>
      </c>
      <c r="J25" s="234">
        <f t="shared" si="5"/>
        <v>-1</v>
      </c>
      <c r="K25" s="234">
        <f t="shared" si="6"/>
        <v>-1</v>
      </c>
      <c r="L25" s="234">
        <f t="shared" si="7"/>
        <v>0</v>
      </c>
      <c r="M25" s="234">
        <f t="shared" si="8"/>
        <v>1</v>
      </c>
    </row>
    <row r="26" spans="1:13" x14ac:dyDescent="0.4">
      <c r="A26" s="52" t="s">
        <v>199</v>
      </c>
      <c r="B26" s="338">
        <v>71</v>
      </c>
      <c r="C26" s="338">
        <v>107</v>
      </c>
      <c r="D26" s="338">
        <v>72</v>
      </c>
      <c r="E26" s="338">
        <v>131</v>
      </c>
      <c r="F26" s="338">
        <v>70</v>
      </c>
      <c r="G26" s="338">
        <v>112</v>
      </c>
      <c r="H26" s="338">
        <v>72</v>
      </c>
      <c r="I26" s="338">
        <v>102</v>
      </c>
      <c r="J26" s="234">
        <f t="shared" si="5"/>
        <v>-1.4084507042253521E-2</v>
      </c>
      <c r="K26" s="234">
        <f t="shared" si="6"/>
        <v>4.6728971962616821E-2</v>
      </c>
      <c r="L26" s="234">
        <f t="shared" si="7"/>
        <v>0</v>
      </c>
      <c r="M26" s="234">
        <f t="shared" si="8"/>
        <v>-0.22137404580152673</v>
      </c>
    </row>
    <row r="27" spans="1:13" x14ac:dyDescent="0.4">
      <c r="A27" s="52" t="s">
        <v>200</v>
      </c>
      <c r="B27" s="338">
        <v>163</v>
      </c>
      <c r="C27" s="338">
        <v>280</v>
      </c>
      <c r="D27" s="338">
        <v>176</v>
      </c>
      <c r="E27" s="338">
        <v>364</v>
      </c>
      <c r="F27" s="338">
        <v>149</v>
      </c>
      <c r="G27" s="338">
        <v>356</v>
      </c>
      <c r="H27" s="338">
        <v>152</v>
      </c>
      <c r="I27" s="338">
        <v>340</v>
      </c>
      <c r="J27" s="234">
        <f t="shared" si="5"/>
        <v>-8.5889570552147243E-2</v>
      </c>
      <c r="K27" s="234">
        <f t="shared" si="6"/>
        <v>0.27142857142857141</v>
      </c>
      <c r="L27" s="234">
        <f t="shared" si="7"/>
        <v>-0.13636363636363635</v>
      </c>
      <c r="M27" s="234">
        <f t="shared" si="8"/>
        <v>-6.5934065934065936E-2</v>
      </c>
    </row>
    <row r="28" spans="1:13" x14ac:dyDescent="0.4">
      <c r="A28" s="52" t="s">
        <v>599</v>
      </c>
      <c r="B28" s="338">
        <v>1</v>
      </c>
      <c r="C28" s="338">
        <v>3</v>
      </c>
      <c r="D28" s="338">
        <v>1</v>
      </c>
      <c r="E28" s="338">
        <v>3</v>
      </c>
      <c r="F28" s="338">
        <v>0</v>
      </c>
      <c r="G28" s="338">
        <v>0</v>
      </c>
      <c r="H28" s="338">
        <v>0</v>
      </c>
      <c r="I28" s="338">
        <v>0</v>
      </c>
      <c r="J28" s="234">
        <f t="shared" si="5"/>
        <v>-1</v>
      </c>
      <c r="K28" s="234">
        <f t="shared" si="6"/>
        <v>-1</v>
      </c>
      <c r="L28" s="234">
        <f t="shared" si="7"/>
        <v>-1</v>
      </c>
      <c r="M28" s="234">
        <f t="shared" si="8"/>
        <v>-1</v>
      </c>
    </row>
    <row r="29" spans="1:13" x14ac:dyDescent="0.4">
      <c r="A29" s="52" t="s">
        <v>201</v>
      </c>
      <c r="B29" s="338">
        <v>26</v>
      </c>
      <c r="C29" s="338">
        <v>58</v>
      </c>
      <c r="D29" s="338">
        <v>26</v>
      </c>
      <c r="E29" s="338">
        <v>56</v>
      </c>
      <c r="F29" s="338">
        <v>28</v>
      </c>
      <c r="G29" s="338">
        <v>55</v>
      </c>
      <c r="H29" s="338">
        <v>24</v>
      </c>
      <c r="I29" s="338">
        <v>50</v>
      </c>
      <c r="J29" s="234">
        <f t="shared" si="5"/>
        <v>7.6923076923076927E-2</v>
      </c>
      <c r="K29" s="234">
        <f t="shared" si="6"/>
        <v>-5.1724137931034482E-2</v>
      </c>
      <c r="L29" s="234">
        <f t="shared" si="7"/>
        <v>-7.6923076923076927E-2</v>
      </c>
      <c r="M29" s="234">
        <f t="shared" si="8"/>
        <v>-0.10714285714285714</v>
      </c>
    </row>
    <row r="30" spans="1:13" x14ac:dyDescent="0.4">
      <c r="A30" s="52" t="s">
        <v>600</v>
      </c>
      <c r="B30" s="338">
        <v>2</v>
      </c>
      <c r="C30" s="338">
        <v>8</v>
      </c>
      <c r="D30" s="338">
        <v>1</v>
      </c>
      <c r="E30" s="338">
        <v>4</v>
      </c>
      <c r="F30" s="338">
        <v>0</v>
      </c>
      <c r="G30" s="338">
        <v>0</v>
      </c>
      <c r="H30" s="338">
        <v>0</v>
      </c>
      <c r="I30" s="338">
        <v>0</v>
      </c>
      <c r="J30" s="234">
        <f t="shared" si="5"/>
        <v>-1</v>
      </c>
      <c r="K30" s="234">
        <f t="shared" si="6"/>
        <v>-1</v>
      </c>
      <c r="L30" s="234">
        <f t="shared" si="7"/>
        <v>-1</v>
      </c>
      <c r="M30" s="234">
        <f t="shared" si="8"/>
        <v>-1</v>
      </c>
    </row>
    <row r="31" spans="1:13" x14ac:dyDescent="0.4">
      <c r="A31" s="52" t="s">
        <v>601</v>
      </c>
      <c r="B31" s="338">
        <v>0</v>
      </c>
      <c r="C31" s="338">
        <v>0</v>
      </c>
      <c r="D31" s="338">
        <v>0</v>
      </c>
      <c r="E31" s="338">
        <v>0</v>
      </c>
      <c r="F31" s="338">
        <v>3</v>
      </c>
      <c r="G31" s="338">
        <v>4</v>
      </c>
      <c r="H31" s="338">
        <v>3</v>
      </c>
      <c r="I31" s="338">
        <v>4</v>
      </c>
      <c r="J31" s="234" t="str">
        <f t="shared" si="5"/>
        <v/>
      </c>
      <c r="K31" s="234" t="str">
        <f t="shared" si="6"/>
        <v/>
      </c>
      <c r="L31" s="234" t="str">
        <f t="shared" si="7"/>
        <v/>
      </c>
      <c r="M31" s="234" t="str">
        <f t="shared" si="8"/>
        <v/>
      </c>
    </row>
    <row r="32" spans="1:13" x14ac:dyDescent="0.4">
      <c r="A32" s="52" t="s">
        <v>602</v>
      </c>
      <c r="B32" s="338">
        <v>0</v>
      </c>
      <c r="C32" s="338">
        <v>0</v>
      </c>
      <c r="D32" s="338">
        <v>0</v>
      </c>
      <c r="E32" s="338">
        <v>0</v>
      </c>
      <c r="F32" s="338">
        <v>2</v>
      </c>
      <c r="G32" s="338">
        <v>2</v>
      </c>
      <c r="H32" s="338">
        <v>1</v>
      </c>
      <c r="I32" s="338">
        <v>1</v>
      </c>
      <c r="J32" s="234" t="str">
        <f t="shared" si="5"/>
        <v/>
      </c>
      <c r="K32" s="234" t="str">
        <f t="shared" si="6"/>
        <v/>
      </c>
      <c r="L32" s="234" t="str">
        <f t="shared" si="7"/>
        <v/>
      </c>
      <c r="M32" s="234" t="str">
        <f t="shared" si="8"/>
        <v/>
      </c>
    </row>
    <row r="33" spans="1:13" x14ac:dyDescent="0.4">
      <c r="A33" s="52" t="s">
        <v>202</v>
      </c>
      <c r="B33" s="338">
        <v>710</v>
      </c>
      <c r="C33" s="338">
        <v>1745</v>
      </c>
      <c r="D33" s="338">
        <v>665</v>
      </c>
      <c r="E33" s="338">
        <v>1627</v>
      </c>
      <c r="F33" s="338">
        <v>641</v>
      </c>
      <c r="G33" s="338">
        <v>1478</v>
      </c>
      <c r="H33" s="338">
        <v>613</v>
      </c>
      <c r="I33" s="338">
        <v>1494</v>
      </c>
      <c r="J33" s="234">
        <f t="shared" si="5"/>
        <v>-9.7183098591549291E-2</v>
      </c>
      <c r="K33" s="234">
        <f t="shared" si="6"/>
        <v>-0.15300859598853869</v>
      </c>
      <c r="L33" s="234">
        <f t="shared" si="7"/>
        <v>-7.8195488721804512E-2</v>
      </c>
      <c r="M33" s="234">
        <f t="shared" si="8"/>
        <v>-8.1745543945912727E-2</v>
      </c>
    </row>
    <row r="34" spans="1:13" x14ac:dyDescent="0.4">
      <c r="A34" s="52" t="s">
        <v>603</v>
      </c>
      <c r="B34" s="338">
        <v>165</v>
      </c>
      <c r="C34" s="338">
        <v>485</v>
      </c>
      <c r="D34" s="338">
        <v>111</v>
      </c>
      <c r="E34" s="338">
        <v>317</v>
      </c>
      <c r="F34" s="338">
        <v>202</v>
      </c>
      <c r="G34" s="338">
        <v>556</v>
      </c>
      <c r="H34" s="338">
        <v>196</v>
      </c>
      <c r="I34" s="338">
        <v>559</v>
      </c>
      <c r="J34" s="234">
        <f t="shared" si="5"/>
        <v>0.22424242424242424</v>
      </c>
      <c r="K34" s="234">
        <f t="shared" si="6"/>
        <v>0.14639175257731959</v>
      </c>
      <c r="L34" s="234">
        <f t="shared" si="7"/>
        <v>0.76576576576576572</v>
      </c>
      <c r="M34" s="234">
        <f t="shared" si="8"/>
        <v>0.76340694006309151</v>
      </c>
    </row>
    <row r="35" spans="1:13" x14ac:dyDescent="0.4">
      <c r="A35" s="52" t="s">
        <v>204</v>
      </c>
      <c r="B35" s="338">
        <v>199</v>
      </c>
      <c r="C35" s="338">
        <v>508</v>
      </c>
      <c r="D35" s="338">
        <v>191</v>
      </c>
      <c r="E35" s="338">
        <v>525</v>
      </c>
      <c r="F35" s="338">
        <v>256</v>
      </c>
      <c r="G35" s="338">
        <v>662</v>
      </c>
      <c r="H35" s="338">
        <v>205</v>
      </c>
      <c r="I35" s="338">
        <v>552</v>
      </c>
      <c r="J35" s="234">
        <f t="shared" si="5"/>
        <v>0.28643216080402012</v>
      </c>
      <c r="K35" s="234">
        <f t="shared" si="6"/>
        <v>0.30314960629921262</v>
      </c>
      <c r="L35" s="234">
        <f t="shared" si="7"/>
        <v>7.3298429319371722E-2</v>
      </c>
      <c r="M35" s="234">
        <f t="shared" si="8"/>
        <v>5.1428571428571428E-2</v>
      </c>
    </row>
    <row r="36" spans="1:13" x14ac:dyDescent="0.4">
      <c r="A36" s="52" t="s">
        <v>205</v>
      </c>
      <c r="B36" s="338">
        <v>54</v>
      </c>
      <c r="C36" s="338">
        <v>68</v>
      </c>
      <c r="D36" s="338">
        <v>60</v>
      </c>
      <c r="E36" s="338">
        <v>71</v>
      </c>
      <c r="F36" s="338">
        <v>44</v>
      </c>
      <c r="G36" s="338">
        <v>57</v>
      </c>
      <c r="H36" s="338">
        <v>47</v>
      </c>
      <c r="I36" s="338">
        <v>58</v>
      </c>
      <c r="J36" s="234">
        <f t="shared" si="5"/>
        <v>-0.18518518518518517</v>
      </c>
      <c r="K36" s="234">
        <f t="shared" si="6"/>
        <v>-0.16176470588235295</v>
      </c>
      <c r="L36" s="234">
        <f t="shared" si="7"/>
        <v>-0.21666666666666667</v>
      </c>
      <c r="M36" s="234">
        <f t="shared" si="8"/>
        <v>-0.18309859154929578</v>
      </c>
    </row>
    <row r="37" spans="1:13" x14ac:dyDescent="0.4">
      <c r="A37" s="52" t="s">
        <v>206</v>
      </c>
      <c r="B37" s="338">
        <v>23133</v>
      </c>
      <c r="C37" s="338">
        <v>27739</v>
      </c>
      <c r="D37" s="338">
        <v>18628</v>
      </c>
      <c r="E37" s="338">
        <v>22755</v>
      </c>
      <c r="F37" s="338">
        <v>29824</v>
      </c>
      <c r="G37" s="338">
        <v>35800</v>
      </c>
      <c r="H37" s="338">
        <v>28727</v>
      </c>
      <c r="I37" s="338">
        <v>34086</v>
      </c>
      <c r="J37" s="234">
        <f t="shared" si="5"/>
        <v>0.28924047896943761</v>
      </c>
      <c r="K37" s="234">
        <f t="shared" si="6"/>
        <v>0.29060167994520353</v>
      </c>
      <c r="L37" s="234">
        <f t="shared" si="7"/>
        <v>0.5421408632166631</v>
      </c>
      <c r="M37" s="234">
        <f t="shared" si="8"/>
        <v>0.49795649307844431</v>
      </c>
    </row>
    <row r="38" spans="1:13" x14ac:dyDescent="0.4">
      <c r="A38" s="52" t="s">
        <v>604</v>
      </c>
      <c r="B38" s="338">
        <v>0</v>
      </c>
      <c r="C38" s="338">
        <v>0</v>
      </c>
      <c r="D38" s="338">
        <v>0</v>
      </c>
      <c r="E38" s="338">
        <v>0</v>
      </c>
      <c r="F38" s="338">
        <v>4</v>
      </c>
      <c r="G38" s="338">
        <v>5</v>
      </c>
      <c r="H38" s="338">
        <v>3</v>
      </c>
      <c r="I38" s="338">
        <v>4</v>
      </c>
      <c r="J38" s="234" t="str">
        <f t="shared" si="5"/>
        <v/>
      </c>
      <c r="K38" s="234" t="str">
        <f t="shared" si="6"/>
        <v/>
      </c>
      <c r="L38" s="234" t="str">
        <f t="shared" si="7"/>
        <v/>
      </c>
      <c r="M38" s="234" t="str">
        <f t="shared" si="8"/>
        <v/>
      </c>
    </row>
    <row r="39" spans="1:13" x14ac:dyDescent="0.4">
      <c r="A39" s="52" t="s">
        <v>605</v>
      </c>
      <c r="B39" s="338">
        <v>0</v>
      </c>
      <c r="C39" s="338">
        <v>0</v>
      </c>
      <c r="D39" s="338">
        <v>0</v>
      </c>
      <c r="E39" s="338">
        <v>0</v>
      </c>
      <c r="F39" s="338">
        <v>1</v>
      </c>
      <c r="G39" s="338">
        <v>1</v>
      </c>
      <c r="H39" s="338">
        <v>1</v>
      </c>
      <c r="I39" s="338">
        <v>1</v>
      </c>
      <c r="J39" s="234" t="str">
        <f t="shared" si="5"/>
        <v/>
      </c>
      <c r="K39" s="234" t="str">
        <f t="shared" si="6"/>
        <v/>
      </c>
      <c r="L39" s="234" t="str">
        <f t="shared" si="7"/>
        <v/>
      </c>
      <c r="M39" s="234" t="str">
        <f t="shared" si="8"/>
        <v/>
      </c>
    </row>
    <row r="40" spans="1:13" x14ac:dyDescent="0.4">
      <c r="A40" s="52" t="s">
        <v>207</v>
      </c>
      <c r="B40" s="338">
        <v>9</v>
      </c>
      <c r="C40" s="338">
        <v>10</v>
      </c>
      <c r="D40" s="338">
        <v>7</v>
      </c>
      <c r="E40" s="338">
        <v>8</v>
      </c>
      <c r="F40" s="338">
        <v>16</v>
      </c>
      <c r="G40" s="338">
        <v>27</v>
      </c>
      <c r="H40" s="338">
        <v>17</v>
      </c>
      <c r="I40" s="338">
        <v>27</v>
      </c>
      <c r="J40" s="234">
        <f t="shared" si="5"/>
        <v>0.77777777777777779</v>
      </c>
      <c r="K40" s="234">
        <f t="shared" si="6"/>
        <v>1.7</v>
      </c>
      <c r="L40" s="234">
        <f t="shared" si="7"/>
        <v>1.4285714285714286</v>
      </c>
      <c r="M40" s="234">
        <f t="shared" si="8"/>
        <v>2.375</v>
      </c>
    </row>
    <row r="41" spans="1:13" x14ac:dyDescent="0.4">
      <c r="A41" s="52" t="s">
        <v>606</v>
      </c>
      <c r="B41" s="338">
        <v>0</v>
      </c>
      <c r="C41" s="338">
        <v>0</v>
      </c>
      <c r="D41" s="338">
        <v>0</v>
      </c>
      <c r="E41" s="338">
        <v>0</v>
      </c>
      <c r="F41" s="338">
        <v>10</v>
      </c>
      <c r="G41" s="338">
        <v>11</v>
      </c>
      <c r="H41" s="338">
        <v>1</v>
      </c>
      <c r="I41" s="338">
        <v>2</v>
      </c>
      <c r="J41" s="234" t="str">
        <f t="shared" si="5"/>
        <v/>
      </c>
      <c r="K41" s="234" t="str">
        <f t="shared" si="6"/>
        <v/>
      </c>
      <c r="L41" s="234" t="str">
        <f t="shared" si="7"/>
        <v/>
      </c>
      <c r="M41" s="234" t="str">
        <f t="shared" si="8"/>
        <v/>
      </c>
    </row>
    <row r="42" spans="1:13" x14ac:dyDescent="0.4">
      <c r="A42" s="52" t="s">
        <v>607</v>
      </c>
      <c r="B42" s="338">
        <v>8</v>
      </c>
      <c r="C42" s="338">
        <v>14</v>
      </c>
      <c r="D42" s="338">
        <v>6</v>
      </c>
      <c r="E42" s="338">
        <v>14</v>
      </c>
      <c r="F42" s="338">
        <v>10</v>
      </c>
      <c r="G42" s="338">
        <v>24</v>
      </c>
      <c r="H42" s="338">
        <v>6</v>
      </c>
      <c r="I42" s="338">
        <v>12</v>
      </c>
      <c r="J42" s="234">
        <f t="shared" si="5"/>
        <v>0.25</v>
      </c>
      <c r="K42" s="234">
        <f t="shared" si="6"/>
        <v>0.7142857142857143</v>
      </c>
      <c r="L42" s="234">
        <f t="shared" si="7"/>
        <v>0</v>
      </c>
      <c r="M42" s="234">
        <f t="shared" si="8"/>
        <v>-0.14285714285714285</v>
      </c>
    </row>
    <row r="43" spans="1:13" x14ac:dyDescent="0.4">
      <c r="A43" s="52" t="s">
        <v>208</v>
      </c>
      <c r="B43" s="338">
        <v>12</v>
      </c>
      <c r="C43" s="338">
        <v>21</v>
      </c>
      <c r="D43" s="338">
        <v>11</v>
      </c>
      <c r="E43" s="338">
        <v>21</v>
      </c>
      <c r="F43" s="338">
        <v>11</v>
      </c>
      <c r="G43" s="338">
        <v>20</v>
      </c>
      <c r="H43" s="338">
        <v>7</v>
      </c>
      <c r="I43" s="338">
        <v>16</v>
      </c>
      <c r="J43" s="234">
        <f t="shared" si="5"/>
        <v>-8.3333333333333329E-2</v>
      </c>
      <c r="K43" s="234">
        <f t="shared" si="6"/>
        <v>-4.7619047619047616E-2</v>
      </c>
      <c r="L43" s="234">
        <f t="shared" si="7"/>
        <v>-0.36363636363636365</v>
      </c>
      <c r="M43" s="234">
        <f t="shared" si="8"/>
        <v>-0.23809523809523808</v>
      </c>
    </row>
    <row r="44" spans="1:13" x14ac:dyDescent="0.4">
      <c r="A44" s="52" t="s">
        <v>608</v>
      </c>
      <c r="B44" s="338">
        <v>0</v>
      </c>
      <c r="C44" s="338">
        <v>0</v>
      </c>
      <c r="D44" s="338">
        <v>0</v>
      </c>
      <c r="E44" s="338">
        <v>0</v>
      </c>
      <c r="F44" s="338">
        <v>2</v>
      </c>
      <c r="G44" s="338">
        <v>5</v>
      </c>
      <c r="H44" s="338">
        <v>1</v>
      </c>
      <c r="I44" s="338">
        <v>1</v>
      </c>
      <c r="J44" s="234" t="str">
        <f t="shared" si="5"/>
        <v/>
      </c>
      <c r="K44" s="234" t="str">
        <f t="shared" si="6"/>
        <v/>
      </c>
      <c r="L44" s="234" t="str">
        <f t="shared" si="7"/>
        <v/>
      </c>
      <c r="M44" s="234" t="str">
        <f t="shared" si="8"/>
        <v/>
      </c>
    </row>
    <row r="45" spans="1:13" x14ac:dyDescent="0.4">
      <c r="A45" s="52" t="s">
        <v>609</v>
      </c>
      <c r="B45" s="338">
        <v>12</v>
      </c>
      <c r="C45" s="338">
        <v>25</v>
      </c>
      <c r="D45" s="338">
        <v>15</v>
      </c>
      <c r="E45" s="338">
        <v>37</v>
      </c>
      <c r="F45" s="338">
        <v>12</v>
      </c>
      <c r="G45" s="338">
        <v>19</v>
      </c>
      <c r="H45" s="338">
        <v>10</v>
      </c>
      <c r="I45" s="338">
        <v>15</v>
      </c>
      <c r="J45" s="234">
        <f t="shared" si="5"/>
        <v>0</v>
      </c>
      <c r="K45" s="234">
        <f t="shared" si="6"/>
        <v>-0.24</v>
      </c>
      <c r="L45" s="234">
        <f t="shared" si="7"/>
        <v>-0.33333333333333331</v>
      </c>
      <c r="M45" s="234">
        <f t="shared" si="8"/>
        <v>-0.59459459459459463</v>
      </c>
    </row>
    <row r="46" spans="1:13" x14ac:dyDescent="0.4">
      <c r="A46" s="52" t="s">
        <v>209</v>
      </c>
      <c r="B46" s="338">
        <v>159</v>
      </c>
      <c r="C46" s="338">
        <v>399</v>
      </c>
      <c r="D46" s="338">
        <v>136</v>
      </c>
      <c r="E46" s="338">
        <v>366</v>
      </c>
      <c r="F46" s="338">
        <v>174</v>
      </c>
      <c r="G46" s="338">
        <v>455</v>
      </c>
      <c r="H46" s="338">
        <v>171</v>
      </c>
      <c r="I46" s="338">
        <v>419</v>
      </c>
      <c r="J46" s="234">
        <f t="shared" si="5"/>
        <v>9.4339622641509441E-2</v>
      </c>
      <c r="K46" s="234">
        <f t="shared" si="6"/>
        <v>0.14035087719298245</v>
      </c>
      <c r="L46" s="234">
        <f t="shared" si="7"/>
        <v>0.25735294117647056</v>
      </c>
      <c r="M46" s="234">
        <f t="shared" si="8"/>
        <v>0.1448087431693989</v>
      </c>
    </row>
    <row r="47" spans="1:13" x14ac:dyDescent="0.4">
      <c r="A47" s="52" t="s">
        <v>210</v>
      </c>
      <c r="B47" s="338">
        <v>27</v>
      </c>
      <c r="C47" s="338">
        <v>59</v>
      </c>
      <c r="D47" s="338">
        <v>27</v>
      </c>
      <c r="E47" s="338">
        <v>91</v>
      </c>
      <c r="F47" s="338">
        <v>90</v>
      </c>
      <c r="G47" s="338">
        <v>210</v>
      </c>
      <c r="H47" s="338">
        <v>78</v>
      </c>
      <c r="I47" s="338">
        <v>191</v>
      </c>
      <c r="J47" s="234">
        <f t="shared" si="5"/>
        <v>2.3333333333333335</v>
      </c>
      <c r="K47" s="234">
        <f t="shared" si="6"/>
        <v>2.5593220338983049</v>
      </c>
      <c r="L47" s="234">
        <f t="shared" si="7"/>
        <v>1.8888888888888888</v>
      </c>
      <c r="M47" s="234">
        <f t="shared" si="8"/>
        <v>1.098901098901099</v>
      </c>
    </row>
    <row r="48" spans="1:13" x14ac:dyDescent="0.4">
      <c r="A48" s="52" t="s">
        <v>212</v>
      </c>
      <c r="B48" s="338">
        <v>192</v>
      </c>
      <c r="C48" s="338">
        <v>495</v>
      </c>
      <c r="D48" s="338">
        <v>203</v>
      </c>
      <c r="E48" s="338">
        <v>547</v>
      </c>
      <c r="F48" s="338">
        <v>168</v>
      </c>
      <c r="G48" s="338">
        <v>376</v>
      </c>
      <c r="H48" s="338">
        <v>143</v>
      </c>
      <c r="I48" s="338">
        <v>323</v>
      </c>
      <c r="J48" s="234">
        <f t="shared" si="5"/>
        <v>-0.125</v>
      </c>
      <c r="K48" s="234">
        <f t="shared" si="6"/>
        <v>-0.2404040404040404</v>
      </c>
      <c r="L48" s="234">
        <f t="shared" si="7"/>
        <v>-0.29556650246305421</v>
      </c>
      <c r="M48" s="234">
        <f t="shared" si="8"/>
        <v>-0.40950639853747717</v>
      </c>
    </row>
    <row r="49" spans="1:13" x14ac:dyDescent="0.4">
      <c r="A49" s="52" t="s">
        <v>213</v>
      </c>
      <c r="B49" s="338">
        <v>16</v>
      </c>
      <c r="C49" s="338">
        <v>16</v>
      </c>
      <c r="D49" s="338">
        <v>17</v>
      </c>
      <c r="E49" s="338">
        <v>17</v>
      </c>
      <c r="F49" s="338">
        <v>1</v>
      </c>
      <c r="G49" s="338">
        <v>1</v>
      </c>
      <c r="H49" s="338">
        <v>4</v>
      </c>
      <c r="I49" s="338">
        <v>4</v>
      </c>
      <c r="J49" s="234">
        <f t="shared" si="5"/>
        <v>-0.9375</v>
      </c>
      <c r="K49" s="234">
        <f t="shared" si="6"/>
        <v>-0.9375</v>
      </c>
      <c r="L49" s="234">
        <f t="shared" si="7"/>
        <v>-0.76470588235294112</v>
      </c>
      <c r="M49" s="234">
        <f t="shared" si="8"/>
        <v>-0.76470588235294112</v>
      </c>
    </row>
    <row r="50" spans="1:13" ht="14.25" customHeight="1" x14ac:dyDescent="0.4">
      <c r="A50" s="52" t="s">
        <v>610</v>
      </c>
      <c r="B50" s="338">
        <v>7</v>
      </c>
      <c r="C50" s="338">
        <v>9</v>
      </c>
      <c r="D50" s="338">
        <v>8</v>
      </c>
      <c r="E50" s="338">
        <v>10</v>
      </c>
      <c r="F50" s="338">
        <v>8</v>
      </c>
      <c r="G50" s="338">
        <v>15</v>
      </c>
      <c r="H50" s="338">
        <v>6</v>
      </c>
      <c r="I50" s="338">
        <v>11</v>
      </c>
      <c r="J50" s="234">
        <f t="shared" si="5"/>
        <v>0.14285714285714285</v>
      </c>
      <c r="K50" s="234">
        <f t="shared" si="6"/>
        <v>0.66666666666666663</v>
      </c>
      <c r="L50" s="234">
        <f t="shared" si="7"/>
        <v>-0.25</v>
      </c>
      <c r="M50" s="234">
        <f t="shared" si="8"/>
        <v>0.1</v>
      </c>
    </row>
    <row r="51" spans="1:13" x14ac:dyDescent="0.4">
      <c r="A51" s="52" t="s">
        <v>214</v>
      </c>
      <c r="B51" s="338">
        <v>2</v>
      </c>
      <c r="C51" s="338">
        <v>2</v>
      </c>
      <c r="D51" s="338">
        <v>2</v>
      </c>
      <c r="E51" s="338">
        <v>3</v>
      </c>
      <c r="F51" s="338">
        <v>7</v>
      </c>
      <c r="G51" s="338">
        <v>13</v>
      </c>
      <c r="H51" s="338">
        <v>9</v>
      </c>
      <c r="I51" s="338">
        <v>16</v>
      </c>
      <c r="J51" s="234">
        <f t="shared" si="5"/>
        <v>2.5</v>
      </c>
      <c r="K51" s="234">
        <f t="shared" si="6"/>
        <v>5.5</v>
      </c>
      <c r="L51" s="234">
        <f t="shared" si="7"/>
        <v>3.5</v>
      </c>
      <c r="M51" s="234">
        <f t="shared" si="8"/>
        <v>4.333333333333333</v>
      </c>
    </row>
    <row r="52" spans="1:13" x14ac:dyDescent="0.4">
      <c r="A52" s="52" t="s">
        <v>611</v>
      </c>
      <c r="B52" s="338">
        <v>0</v>
      </c>
      <c r="C52" s="338">
        <v>0</v>
      </c>
      <c r="D52" s="338">
        <v>0</v>
      </c>
      <c r="E52" s="338">
        <v>0</v>
      </c>
      <c r="F52" s="338">
        <v>3</v>
      </c>
      <c r="G52" s="338">
        <v>11</v>
      </c>
      <c r="H52" s="338">
        <v>3</v>
      </c>
      <c r="I52" s="338">
        <v>11</v>
      </c>
      <c r="J52" s="234" t="str">
        <f t="shared" si="5"/>
        <v/>
      </c>
      <c r="K52" s="234" t="str">
        <f t="shared" si="6"/>
        <v/>
      </c>
      <c r="L52" s="234" t="str">
        <f t="shared" si="7"/>
        <v/>
      </c>
      <c r="M52" s="234" t="str">
        <f t="shared" si="8"/>
        <v/>
      </c>
    </row>
    <row r="53" spans="1:13" x14ac:dyDescent="0.4">
      <c r="A53" s="52" t="s">
        <v>612</v>
      </c>
      <c r="B53" s="338">
        <v>0</v>
      </c>
      <c r="C53" s="338">
        <v>0</v>
      </c>
      <c r="D53" s="338">
        <v>0</v>
      </c>
      <c r="E53" s="338">
        <v>0</v>
      </c>
      <c r="F53" s="338">
        <v>1</v>
      </c>
      <c r="G53" s="338">
        <v>1</v>
      </c>
      <c r="H53" s="338">
        <v>1</v>
      </c>
      <c r="I53" s="338">
        <v>1</v>
      </c>
      <c r="J53" s="234" t="str">
        <f t="shared" si="5"/>
        <v/>
      </c>
      <c r="K53" s="234" t="str">
        <f t="shared" si="6"/>
        <v/>
      </c>
      <c r="L53" s="234" t="str">
        <f t="shared" si="7"/>
        <v/>
      </c>
      <c r="M53" s="234" t="str">
        <f t="shared" si="8"/>
        <v/>
      </c>
    </row>
    <row r="54" spans="1:13" x14ac:dyDescent="0.4">
      <c r="A54" s="52" t="s">
        <v>215</v>
      </c>
      <c r="B54" s="338">
        <v>64</v>
      </c>
      <c r="C54" s="338">
        <v>132</v>
      </c>
      <c r="D54" s="338">
        <v>52</v>
      </c>
      <c r="E54" s="338">
        <v>113</v>
      </c>
      <c r="F54" s="338">
        <v>75</v>
      </c>
      <c r="G54" s="338">
        <v>130</v>
      </c>
      <c r="H54" s="338">
        <v>70</v>
      </c>
      <c r="I54" s="338">
        <v>121</v>
      </c>
      <c r="J54" s="234">
        <f t="shared" si="5"/>
        <v>0.171875</v>
      </c>
      <c r="K54" s="234">
        <f t="shared" si="6"/>
        <v>-1.5151515151515152E-2</v>
      </c>
      <c r="L54" s="234">
        <f t="shared" si="7"/>
        <v>0.34615384615384615</v>
      </c>
      <c r="M54" s="234">
        <f t="shared" si="8"/>
        <v>7.0796460176991149E-2</v>
      </c>
    </row>
    <row r="55" spans="1:13" x14ac:dyDescent="0.4">
      <c r="A55" s="52" t="s">
        <v>216</v>
      </c>
      <c r="B55" s="338">
        <v>4</v>
      </c>
      <c r="C55" s="338">
        <v>5</v>
      </c>
      <c r="D55" s="338">
        <v>2</v>
      </c>
      <c r="E55" s="338">
        <v>3</v>
      </c>
      <c r="F55" s="338">
        <v>1</v>
      </c>
      <c r="G55" s="338">
        <v>1</v>
      </c>
      <c r="H55" s="338">
        <v>2</v>
      </c>
      <c r="I55" s="338">
        <v>2</v>
      </c>
      <c r="J55" s="234">
        <f t="shared" si="5"/>
        <v>-0.75</v>
      </c>
      <c r="K55" s="234">
        <f t="shared" si="6"/>
        <v>-0.8</v>
      </c>
      <c r="L55" s="234">
        <f t="shared" si="7"/>
        <v>0</v>
      </c>
      <c r="M55" s="234">
        <f t="shared" si="8"/>
        <v>-0.33333333333333331</v>
      </c>
    </row>
    <row r="56" spans="1:13" x14ac:dyDescent="0.4">
      <c r="A56" s="52" t="s">
        <v>613</v>
      </c>
      <c r="B56" s="338">
        <v>1</v>
      </c>
      <c r="C56" s="338">
        <v>8</v>
      </c>
      <c r="D56" s="338">
        <v>1</v>
      </c>
      <c r="E56" s="338">
        <v>8</v>
      </c>
      <c r="F56" s="338">
        <v>0</v>
      </c>
      <c r="G56" s="338">
        <v>0</v>
      </c>
      <c r="H56" s="338">
        <v>0</v>
      </c>
      <c r="I56" s="338">
        <v>0</v>
      </c>
      <c r="J56" s="234">
        <f t="shared" si="5"/>
        <v>-1</v>
      </c>
      <c r="K56" s="234">
        <f t="shared" si="6"/>
        <v>-1</v>
      </c>
      <c r="L56" s="234">
        <f t="shared" si="7"/>
        <v>-1</v>
      </c>
      <c r="M56" s="234">
        <f t="shared" si="8"/>
        <v>-1</v>
      </c>
    </row>
    <row r="57" spans="1:13" x14ac:dyDescent="0.4">
      <c r="A57" s="52" t="s">
        <v>614</v>
      </c>
      <c r="B57" s="338">
        <v>0</v>
      </c>
      <c r="C57" s="338">
        <v>0</v>
      </c>
      <c r="D57" s="338">
        <v>0</v>
      </c>
      <c r="E57" s="338">
        <v>0</v>
      </c>
      <c r="F57" s="338">
        <v>1</v>
      </c>
      <c r="G57" s="338">
        <v>1</v>
      </c>
      <c r="H57" s="338">
        <v>1</v>
      </c>
      <c r="I57" s="338">
        <v>1</v>
      </c>
      <c r="J57" s="234" t="str">
        <f t="shared" si="5"/>
        <v/>
      </c>
      <c r="K57" s="234" t="str">
        <f t="shared" si="6"/>
        <v/>
      </c>
      <c r="L57" s="234" t="str">
        <f t="shared" si="7"/>
        <v/>
      </c>
      <c r="M57" s="234" t="str">
        <f t="shared" si="8"/>
        <v/>
      </c>
    </row>
    <row r="58" spans="1:13" x14ac:dyDescent="0.4">
      <c r="A58" s="52" t="s">
        <v>217</v>
      </c>
      <c r="B58" s="338">
        <v>71</v>
      </c>
      <c r="C58" s="338">
        <v>243</v>
      </c>
      <c r="D58" s="338">
        <v>66</v>
      </c>
      <c r="E58" s="338">
        <v>204</v>
      </c>
      <c r="F58" s="338">
        <v>87</v>
      </c>
      <c r="G58" s="338">
        <v>277</v>
      </c>
      <c r="H58" s="338">
        <v>82</v>
      </c>
      <c r="I58" s="338">
        <v>277</v>
      </c>
      <c r="J58" s="234">
        <f t="shared" si="5"/>
        <v>0.22535211267605634</v>
      </c>
      <c r="K58" s="234">
        <f t="shared" si="6"/>
        <v>0.13991769547325103</v>
      </c>
      <c r="L58" s="234">
        <f t="shared" si="7"/>
        <v>0.24242424242424243</v>
      </c>
      <c r="M58" s="234">
        <f t="shared" si="8"/>
        <v>0.35784313725490197</v>
      </c>
    </row>
    <row r="59" spans="1:13" x14ac:dyDescent="0.4">
      <c r="A59" s="52" t="s">
        <v>218</v>
      </c>
      <c r="B59" s="338">
        <v>692</v>
      </c>
      <c r="C59" s="338">
        <v>1705</v>
      </c>
      <c r="D59" s="338">
        <v>626</v>
      </c>
      <c r="E59" s="338">
        <v>1875</v>
      </c>
      <c r="F59" s="338">
        <v>728</v>
      </c>
      <c r="G59" s="338">
        <v>1741</v>
      </c>
      <c r="H59" s="338">
        <v>745</v>
      </c>
      <c r="I59" s="338">
        <v>1767</v>
      </c>
      <c r="J59" s="234">
        <f t="shared" si="5"/>
        <v>5.2023121387283239E-2</v>
      </c>
      <c r="K59" s="234">
        <f t="shared" si="6"/>
        <v>2.1114369501466276E-2</v>
      </c>
      <c r="L59" s="234">
        <f t="shared" si="7"/>
        <v>0.19009584664536741</v>
      </c>
      <c r="M59" s="234">
        <f t="shared" si="8"/>
        <v>-5.7599999999999998E-2</v>
      </c>
    </row>
    <row r="60" spans="1:13" x14ac:dyDescent="0.4">
      <c r="A60" s="52" t="s">
        <v>615</v>
      </c>
      <c r="B60" s="338">
        <v>2</v>
      </c>
      <c r="C60" s="338">
        <v>5</v>
      </c>
      <c r="D60" s="338">
        <v>1</v>
      </c>
      <c r="E60" s="338">
        <v>4</v>
      </c>
      <c r="F60" s="338">
        <v>15</v>
      </c>
      <c r="G60" s="338">
        <v>37</v>
      </c>
      <c r="H60" s="338">
        <v>6</v>
      </c>
      <c r="I60" s="338">
        <v>8</v>
      </c>
      <c r="J60" s="234">
        <f t="shared" si="5"/>
        <v>6.5</v>
      </c>
      <c r="K60" s="234">
        <f t="shared" si="6"/>
        <v>6.4</v>
      </c>
      <c r="L60" s="234">
        <f t="shared" si="7"/>
        <v>5</v>
      </c>
      <c r="M60" s="234">
        <f t="shared" si="8"/>
        <v>1</v>
      </c>
    </row>
    <row r="61" spans="1:13" x14ac:dyDescent="0.4">
      <c r="A61" s="52" t="s">
        <v>219</v>
      </c>
      <c r="B61" s="338">
        <v>828</v>
      </c>
      <c r="C61" s="338">
        <v>2472</v>
      </c>
      <c r="D61" s="338">
        <v>849</v>
      </c>
      <c r="E61" s="338">
        <v>2766</v>
      </c>
      <c r="F61" s="338">
        <v>797</v>
      </c>
      <c r="G61" s="338">
        <v>2348</v>
      </c>
      <c r="H61" s="338">
        <v>799</v>
      </c>
      <c r="I61" s="338">
        <v>2309</v>
      </c>
      <c r="J61" s="234">
        <f t="shared" si="5"/>
        <v>-3.7439613526570048E-2</v>
      </c>
      <c r="K61" s="234">
        <f t="shared" si="6"/>
        <v>-5.0161812297734629E-2</v>
      </c>
      <c r="L61" s="234">
        <f t="shared" si="7"/>
        <v>-5.8892815076560662E-2</v>
      </c>
      <c r="M61" s="234">
        <f t="shared" si="8"/>
        <v>-0.16522053506869125</v>
      </c>
    </row>
    <row r="62" spans="1:13" x14ac:dyDescent="0.4">
      <c r="A62" s="52" t="s">
        <v>220</v>
      </c>
      <c r="B62" s="338">
        <v>10</v>
      </c>
      <c r="C62" s="338">
        <v>16</v>
      </c>
      <c r="D62" s="338">
        <v>6</v>
      </c>
      <c r="E62" s="338">
        <v>8</v>
      </c>
      <c r="F62" s="338">
        <v>19</v>
      </c>
      <c r="G62" s="338">
        <v>28</v>
      </c>
      <c r="H62" s="338">
        <v>15</v>
      </c>
      <c r="I62" s="338">
        <v>19</v>
      </c>
      <c r="J62" s="234">
        <f t="shared" si="5"/>
        <v>0.9</v>
      </c>
      <c r="K62" s="234">
        <f t="shared" si="6"/>
        <v>0.75</v>
      </c>
      <c r="L62" s="234">
        <f t="shared" si="7"/>
        <v>1.5</v>
      </c>
      <c r="M62" s="234">
        <f t="shared" si="8"/>
        <v>1.375</v>
      </c>
    </row>
    <row r="63" spans="1:13" x14ac:dyDescent="0.4">
      <c r="A63" s="52" t="s">
        <v>616</v>
      </c>
      <c r="B63" s="338">
        <v>87</v>
      </c>
      <c r="C63" s="338">
        <v>263</v>
      </c>
      <c r="D63" s="338">
        <v>89</v>
      </c>
      <c r="E63" s="338">
        <v>257</v>
      </c>
      <c r="F63" s="338">
        <v>54</v>
      </c>
      <c r="G63" s="338">
        <v>145</v>
      </c>
      <c r="H63" s="338">
        <v>59</v>
      </c>
      <c r="I63" s="338">
        <v>157</v>
      </c>
      <c r="J63" s="234">
        <f t="shared" si="5"/>
        <v>-0.37931034482758619</v>
      </c>
      <c r="K63" s="234">
        <f t="shared" si="6"/>
        <v>-0.44866920152091255</v>
      </c>
      <c r="L63" s="234">
        <f t="shared" si="7"/>
        <v>-0.33707865168539325</v>
      </c>
      <c r="M63" s="234">
        <f t="shared" si="8"/>
        <v>-0.38910505836575876</v>
      </c>
    </row>
    <row r="64" spans="1:13" x14ac:dyDescent="0.4">
      <c r="A64" s="52" t="s">
        <v>221</v>
      </c>
      <c r="B64" s="338">
        <v>32</v>
      </c>
      <c r="C64" s="338">
        <v>76</v>
      </c>
      <c r="D64" s="338">
        <v>25</v>
      </c>
      <c r="E64" s="338">
        <v>68</v>
      </c>
      <c r="F64" s="338">
        <v>26</v>
      </c>
      <c r="G64" s="338">
        <v>59</v>
      </c>
      <c r="H64" s="338">
        <v>30</v>
      </c>
      <c r="I64" s="338">
        <v>57</v>
      </c>
      <c r="J64" s="234">
        <f t="shared" si="5"/>
        <v>-0.1875</v>
      </c>
      <c r="K64" s="234">
        <f t="shared" si="6"/>
        <v>-0.22368421052631579</v>
      </c>
      <c r="L64" s="234">
        <f t="shared" si="7"/>
        <v>0.2</v>
      </c>
      <c r="M64" s="234">
        <f t="shared" si="8"/>
        <v>-0.16176470588235295</v>
      </c>
    </row>
    <row r="65" spans="1:13" x14ac:dyDescent="0.4">
      <c r="A65" s="52" t="s">
        <v>617</v>
      </c>
      <c r="B65" s="338">
        <v>1</v>
      </c>
      <c r="C65" s="338">
        <v>3</v>
      </c>
      <c r="D65" s="338">
        <v>2</v>
      </c>
      <c r="E65" s="338">
        <v>6</v>
      </c>
      <c r="F65" s="338">
        <v>1</v>
      </c>
      <c r="G65" s="338">
        <v>1</v>
      </c>
      <c r="H65" s="338">
        <v>1</v>
      </c>
      <c r="I65" s="338">
        <v>1</v>
      </c>
      <c r="J65" s="234">
        <f t="shared" si="5"/>
        <v>0</v>
      </c>
      <c r="K65" s="234">
        <f t="shared" si="6"/>
        <v>-0.66666666666666663</v>
      </c>
      <c r="L65" s="234">
        <f t="shared" si="7"/>
        <v>-0.5</v>
      </c>
      <c r="M65" s="234">
        <f t="shared" si="8"/>
        <v>-0.83333333333333337</v>
      </c>
    </row>
    <row r="66" spans="1:13" x14ac:dyDescent="0.4">
      <c r="A66" s="52" t="s">
        <v>618</v>
      </c>
      <c r="B66" s="338">
        <v>0</v>
      </c>
      <c r="C66" s="338">
        <v>0</v>
      </c>
      <c r="D66" s="338">
        <v>2</v>
      </c>
      <c r="E66" s="338">
        <v>2</v>
      </c>
      <c r="F66" s="338">
        <v>1</v>
      </c>
      <c r="G66" s="338">
        <v>3</v>
      </c>
      <c r="H66" s="338">
        <v>0</v>
      </c>
      <c r="I66" s="338">
        <v>0</v>
      </c>
      <c r="J66" s="234" t="str">
        <f t="shared" si="5"/>
        <v/>
      </c>
      <c r="K66" s="234" t="str">
        <f t="shared" si="6"/>
        <v/>
      </c>
      <c r="L66" s="234">
        <f t="shared" si="7"/>
        <v>-1</v>
      </c>
      <c r="M66" s="234">
        <f t="shared" si="8"/>
        <v>-1</v>
      </c>
    </row>
    <row r="67" spans="1:13" x14ac:dyDescent="0.4">
      <c r="A67" s="52" t="s">
        <v>222</v>
      </c>
      <c r="B67" s="338">
        <v>0</v>
      </c>
      <c r="C67" s="338">
        <v>0</v>
      </c>
      <c r="D67" s="338">
        <v>0</v>
      </c>
      <c r="E67" s="338">
        <v>0</v>
      </c>
      <c r="F67" s="338">
        <v>3</v>
      </c>
      <c r="G67" s="338">
        <v>4</v>
      </c>
      <c r="H67" s="338">
        <v>2</v>
      </c>
      <c r="I67" s="338">
        <v>3</v>
      </c>
      <c r="J67" s="234" t="str">
        <f t="shared" si="5"/>
        <v/>
      </c>
      <c r="K67" s="234" t="str">
        <f t="shared" si="6"/>
        <v/>
      </c>
      <c r="L67" s="234" t="str">
        <f t="shared" si="7"/>
        <v/>
      </c>
      <c r="M67" s="234" t="str">
        <f t="shared" si="8"/>
        <v/>
      </c>
    </row>
    <row r="68" spans="1:13" x14ac:dyDescent="0.4">
      <c r="A68" s="52" t="s">
        <v>223</v>
      </c>
      <c r="B68" s="338">
        <v>1373</v>
      </c>
      <c r="C68" s="338">
        <v>2101</v>
      </c>
      <c r="D68" s="338">
        <v>1100</v>
      </c>
      <c r="E68" s="338">
        <v>1796</v>
      </c>
      <c r="F68" s="338">
        <v>1503</v>
      </c>
      <c r="G68" s="338">
        <v>2420</v>
      </c>
      <c r="H68" s="338">
        <v>1464</v>
      </c>
      <c r="I68" s="338">
        <v>2299</v>
      </c>
      <c r="J68" s="234">
        <f t="shared" si="5"/>
        <v>9.4683175528040786E-2</v>
      </c>
      <c r="K68" s="234">
        <f t="shared" si="6"/>
        <v>0.15183246073298429</v>
      </c>
      <c r="L68" s="234">
        <f t="shared" si="7"/>
        <v>0.33090909090909093</v>
      </c>
      <c r="M68" s="234">
        <f t="shared" si="8"/>
        <v>0.28006681514476617</v>
      </c>
    </row>
    <row r="69" spans="1:13" x14ac:dyDescent="0.4">
      <c r="A69" s="52" t="s">
        <v>224</v>
      </c>
      <c r="B69" s="338">
        <v>48</v>
      </c>
      <c r="C69" s="338">
        <v>116</v>
      </c>
      <c r="D69" s="338">
        <v>49</v>
      </c>
      <c r="E69" s="338">
        <v>129</v>
      </c>
      <c r="F69" s="338">
        <v>31</v>
      </c>
      <c r="G69" s="338">
        <v>47</v>
      </c>
      <c r="H69" s="338">
        <v>27</v>
      </c>
      <c r="I69" s="338">
        <v>33</v>
      </c>
      <c r="J69" s="234">
        <f t="shared" si="5"/>
        <v>-0.35416666666666669</v>
      </c>
      <c r="K69" s="234">
        <f t="shared" si="6"/>
        <v>-0.59482758620689657</v>
      </c>
      <c r="L69" s="234">
        <f t="shared" si="7"/>
        <v>-0.44897959183673469</v>
      </c>
      <c r="M69" s="234">
        <f t="shared" si="8"/>
        <v>-0.7441860465116279</v>
      </c>
    </row>
    <row r="70" spans="1:13" x14ac:dyDescent="0.4">
      <c r="A70" s="52" t="s">
        <v>225</v>
      </c>
      <c r="B70" s="338">
        <v>8</v>
      </c>
      <c r="C70" s="338">
        <v>15</v>
      </c>
      <c r="D70" s="338">
        <v>9</v>
      </c>
      <c r="E70" s="338">
        <v>18</v>
      </c>
      <c r="F70" s="338">
        <v>5</v>
      </c>
      <c r="G70" s="338">
        <v>11</v>
      </c>
      <c r="H70" s="338">
        <v>6</v>
      </c>
      <c r="I70" s="338">
        <v>11</v>
      </c>
      <c r="J70" s="234">
        <f t="shared" ref="J70:J133" si="9">IF(B70=0,"",(F70-B70)/B70)</f>
        <v>-0.375</v>
      </c>
      <c r="K70" s="234">
        <f t="shared" ref="K70:K133" si="10">IF(C70=0,"",(G70-C70)/C70)</f>
        <v>-0.26666666666666666</v>
      </c>
      <c r="L70" s="234">
        <f t="shared" ref="L70:L133" si="11">IF(D70=0,"",(H70-D70)/D70)</f>
        <v>-0.33333333333333331</v>
      </c>
      <c r="M70" s="234">
        <f t="shared" ref="M70:M133" si="12">IF(E70=0,"",(I70-E70)/E70)</f>
        <v>-0.3888888888888889</v>
      </c>
    </row>
    <row r="71" spans="1:13" x14ac:dyDescent="0.4">
      <c r="A71" s="52" t="s">
        <v>226</v>
      </c>
      <c r="B71" s="338">
        <v>354</v>
      </c>
      <c r="C71" s="338">
        <v>549</v>
      </c>
      <c r="D71" s="338">
        <v>297</v>
      </c>
      <c r="E71" s="338">
        <v>499</v>
      </c>
      <c r="F71" s="338">
        <v>365</v>
      </c>
      <c r="G71" s="338">
        <v>647</v>
      </c>
      <c r="H71" s="338">
        <v>340</v>
      </c>
      <c r="I71" s="338">
        <v>527</v>
      </c>
      <c r="J71" s="234">
        <f t="shared" si="9"/>
        <v>3.1073446327683617E-2</v>
      </c>
      <c r="K71" s="234">
        <f t="shared" si="10"/>
        <v>0.1785063752276867</v>
      </c>
      <c r="L71" s="234">
        <f t="shared" si="11"/>
        <v>0.14478114478114479</v>
      </c>
      <c r="M71" s="234">
        <f t="shared" si="12"/>
        <v>5.6112224448897796E-2</v>
      </c>
    </row>
    <row r="72" spans="1:13" x14ac:dyDescent="0.4">
      <c r="A72" s="52" t="s">
        <v>227</v>
      </c>
      <c r="B72" s="338">
        <v>25</v>
      </c>
      <c r="C72" s="338">
        <v>42</v>
      </c>
      <c r="D72" s="338">
        <v>16</v>
      </c>
      <c r="E72" s="338">
        <v>38</v>
      </c>
      <c r="F72" s="338">
        <v>18</v>
      </c>
      <c r="G72" s="338">
        <v>30</v>
      </c>
      <c r="H72" s="338">
        <v>23</v>
      </c>
      <c r="I72" s="338">
        <v>43</v>
      </c>
      <c r="J72" s="234">
        <f t="shared" si="9"/>
        <v>-0.28000000000000003</v>
      </c>
      <c r="K72" s="234">
        <f t="shared" si="10"/>
        <v>-0.2857142857142857</v>
      </c>
      <c r="L72" s="234">
        <f t="shared" si="11"/>
        <v>0.4375</v>
      </c>
      <c r="M72" s="234">
        <f t="shared" si="12"/>
        <v>0.13157894736842105</v>
      </c>
    </row>
    <row r="73" spans="1:13" x14ac:dyDescent="0.4">
      <c r="A73" s="52" t="s">
        <v>619</v>
      </c>
      <c r="B73" s="338">
        <v>10</v>
      </c>
      <c r="C73" s="338">
        <v>27</v>
      </c>
      <c r="D73" s="338">
        <v>19</v>
      </c>
      <c r="E73" s="338">
        <v>42</v>
      </c>
      <c r="F73" s="338">
        <v>0</v>
      </c>
      <c r="G73" s="338">
        <v>0</v>
      </c>
      <c r="H73" s="338">
        <v>1</v>
      </c>
      <c r="I73" s="338">
        <v>1</v>
      </c>
      <c r="J73" s="234">
        <f t="shared" si="9"/>
        <v>-1</v>
      </c>
      <c r="K73" s="234">
        <f t="shared" si="10"/>
        <v>-1</v>
      </c>
      <c r="L73" s="234">
        <f t="shared" si="11"/>
        <v>-0.94736842105263153</v>
      </c>
      <c r="M73" s="234">
        <f t="shared" si="12"/>
        <v>-0.97619047619047616</v>
      </c>
    </row>
    <row r="74" spans="1:13" x14ac:dyDescent="0.4">
      <c r="A74" s="52" t="s">
        <v>228</v>
      </c>
      <c r="B74" s="338">
        <v>3</v>
      </c>
      <c r="C74" s="338">
        <v>3</v>
      </c>
      <c r="D74" s="338">
        <v>1</v>
      </c>
      <c r="E74" s="338">
        <v>1</v>
      </c>
      <c r="F74" s="338">
        <v>6</v>
      </c>
      <c r="G74" s="338">
        <v>8</v>
      </c>
      <c r="H74" s="338">
        <v>6</v>
      </c>
      <c r="I74" s="338">
        <v>7</v>
      </c>
      <c r="J74" s="234">
        <f t="shared" si="9"/>
        <v>1</v>
      </c>
      <c r="K74" s="234">
        <f t="shared" si="10"/>
        <v>1.6666666666666667</v>
      </c>
      <c r="L74" s="234">
        <f t="shared" si="11"/>
        <v>5</v>
      </c>
      <c r="M74" s="234">
        <f t="shared" si="12"/>
        <v>6</v>
      </c>
    </row>
    <row r="75" spans="1:13" x14ac:dyDescent="0.4">
      <c r="A75" s="52" t="s">
        <v>229</v>
      </c>
      <c r="B75" s="338">
        <v>768</v>
      </c>
      <c r="C75" s="338">
        <v>2002</v>
      </c>
      <c r="D75" s="338">
        <v>718</v>
      </c>
      <c r="E75" s="338">
        <v>1924</v>
      </c>
      <c r="F75" s="338">
        <v>906</v>
      </c>
      <c r="G75" s="338">
        <v>2464</v>
      </c>
      <c r="H75" s="338">
        <v>760</v>
      </c>
      <c r="I75" s="338">
        <v>1921</v>
      </c>
      <c r="J75" s="234">
        <f t="shared" si="9"/>
        <v>0.1796875</v>
      </c>
      <c r="K75" s="234">
        <f t="shared" si="10"/>
        <v>0.23076923076923078</v>
      </c>
      <c r="L75" s="234">
        <f t="shared" si="11"/>
        <v>5.8495821727019497E-2</v>
      </c>
      <c r="M75" s="234">
        <f t="shared" si="12"/>
        <v>-1.5592515592515593E-3</v>
      </c>
    </row>
    <row r="76" spans="1:13" x14ac:dyDescent="0.4">
      <c r="A76" s="52" t="s">
        <v>620</v>
      </c>
      <c r="B76" s="338">
        <v>166</v>
      </c>
      <c r="C76" s="338">
        <v>514</v>
      </c>
      <c r="D76" s="338">
        <v>160</v>
      </c>
      <c r="E76" s="338">
        <v>525</v>
      </c>
      <c r="F76" s="338">
        <v>161</v>
      </c>
      <c r="G76" s="338">
        <v>430</v>
      </c>
      <c r="H76" s="338">
        <v>133</v>
      </c>
      <c r="I76" s="338">
        <v>341</v>
      </c>
      <c r="J76" s="234">
        <f t="shared" si="9"/>
        <v>-3.0120481927710843E-2</v>
      </c>
      <c r="K76" s="234">
        <f t="shared" si="10"/>
        <v>-0.16342412451361868</v>
      </c>
      <c r="L76" s="234">
        <f t="shared" si="11"/>
        <v>-0.16875000000000001</v>
      </c>
      <c r="M76" s="234">
        <f t="shared" si="12"/>
        <v>-0.3504761904761905</v>
      </c>
    </row>
    <row r="77" spans="1:13" x14ac:dyDescent="0.4">
      <c r="A77" s="52" t="s">
        <v>232</v>
      </c>
      <c r="B77" s="338">
        <v>167</v>
      </c>
      <c r="C77" s="338">
        <v>300</v>
      </c>
      <c r="D77" s="338">
        <v>161</v>
      </c>
      <c r="E77" s="338">
        <v>280</v>
      </c>
      <c r="F77" s="338">
        <v>132</v>
      </c>
      <c r="G77" s="338">
        <v>245</v>
      </c>
      <c r="H77" s="338">
        <v>130</v>
      </c>
      <c r="I77" s="338">
        <v>255</v>
      </c>
      <c r="J77" s="234">
        <f t="shared" si="9"/>
        <v>-0.20958083832335328</v>
      </c>
      <c r="K77" s="234">
        <f t="shared" si="10"/>
        <v>-0.18333333333333332</v>
      </c>
      <c r="L77" s="234">
        <f t="shared" si="11"/>
        <v>-0.19254658385093168</v>
      </c>
      <c r="M77" s="234">
        <f t="shared" si="12"/>
        <v>-8.9285714285714288E-2</v>
      </c>
    </row>
    <row r="78" spans="1:13" x14ac:dyDescent="0.4">
      <c r="A78" s="52" t="s">
        <v>233</v>
      </c>
      <c r="B78" s="338">
        <v>567</v>
      </c>
      <c r="C78" s="338">
        <v>1393</v>
      </c>
      <c r="D78" s="338">
        <v>574</v>
      </c>
      <c r="E78" s="338">
        <v>1470</v>
      </c>
      <c r="F78" s="338">
        <v>520</v>
      </c>
      <c r="G78" s="338">
        <v>1382</v>
      </c>
      <c r="H78" s="338">
        <v>535</v>
      </c>
      <c r="I78" s="338">
        <v>1413</v>
      </c>
      <c r="J78" s="234">
        <f t="shared" si="9"/>
        <v>-8.2892416225749554E-2</v>
      </c>
      <c r="K78" s="234">
        <f t="shared" si="10"/>
        <v>-7.8966259870782481E-3</v>
      </c>
      <c r="L78" s="234">
        <f t="shared" si="11"/>
        <v>-6.7944250871080136E-2</v>
      </c>
      <c r="M78" s="234">
        <f t="shared" si="12"/>
        <v>-3.8775510204081633E-2</v>
      </c>
    </row>
    <row r="79" spans="1:13" x14ac:dyDescent="0.4">
      <c r="A79" s="52" t="s">
        <v>234</v>
      </c>
      <c r="B79" s="338">
        <v>6</v>
      </c>
      <c r="C79" s="338">
        <v>10</v>
      </c>
      <c r="D79" s="338">
        <v>5</v>
      </c>
      <c r="E79" s="338">
        <v>7</v>
      </c>
      <c r="F79" s="338">
        <v>24</v>
      </c>
      <c r="G79" s="338">
        <v>107</v>
      </c>
      <c r="H79" s="338">
        <v>7</v>
      </c>
      <c r="I79" s="338">
        <v>11</v>
      </c>
      <c r="J79" s="234">
        <f t="shared" si="9"/>
        <v>3</v>
      </c>
      <c r="K79" s="234">
        <f t="shared" si="10"/>
        <v>9.6999999999999993</v>
      </c>
      <c r="L79" s="234">
        <f t="shared" si="11"/>
        <v>0.4</v>
      </c>
      <c r="M79" s="234">
        <f t="shared" si="12"/>
        <v>0.5714285714285714</v>
      </c>
    </row>
    <row r="80" spans="1:13" x14ac:dyDescent="0.4">
      <c r="A80" s="52" t="s">
        <v>235</v>
      </c>
      <c r="B80" s="338">
        <v>627</v>
      </c>
      <c r="C80" s="338">
        <v>1395</v>
      </c>
      <c r="D80" s="338">
        <v>591</v>
      </c>
      <c r="E80" s="338">
        <v>1422</v>
      </c>
      <c r="F80" s="338">
        <v>558</v>
      </c>
      <c r="G80" s="338">
        <v>1228</v>
      </c>
      <c r="H80" s="338">
        <v>568</v>
      </c>
      <c r="I80" s="338">
        <v>1230</v>
      </c>
      <c r="J80" s="234">
        <f t="shared" si="9"/>
        <v>-0.11004784688995216</v>
      </c>
      <c r="K80" s="234">
        <f t="shared" si="10"/>
        <v>-0.11971326164874552</v>
      </c>
      <c r="L80" s="234">
        <f t="shared" si="11"/>
        <v>-3.8917089678510999E-2</v>
      </c>
      <c r="M80" s="234">
        <f t="shared" si="12"/>
        <v>-0.13502109704641349</v>
      </c>
    </row>
    <row r="81" spans="1:13" x14ac:dyDescent="0.4">
      <c r="A81" s="52" t="s">
        <v>236</v>
      </c>
      <c r="B81" s="338">
        <v>16</v>
      </c>
      <c r="C81" s="338">
        <v>25</v>
      </c>
      <c r="D81" s="338">
        <v>16</v>
      </c>
      <c r="E81" s="338">
        <v>28</v>
      </c>
      <c r="F81" s="338">
        <v>23</v>
      </c>
      <c r="G81" s="338">
        <v>44</v>
      </c>
      <c r="H81" s="338">
        <v>15</v>
      </c>
      <c r="I81" s="338">
        <v>25</v>
      </c>
      <c r="J81" s="234">
        <f t="shared" si="9"/>
        <v>0.4375</v>
      </c>
      <c r="K81" s="234">
        <f t="shared" si="10"/>
        <v>0.76</v>
      </c>
      <c r="L81" s="234">
        <f t="shared" si="11"/>
        <v>-6.25E-2</v>
      </c>
      <c r="M81" s="234">
        <f t="shared" si="12"/>
        <v>-0.10714285714285714</v>
      </c>
    </row>
    <row r="82" spans="1:13" x14ac:dyDescent="0.4">
      <c r="A82" s="52" t="s">
        <v>621</v>
      </c>
      <c r="B82" s="338">
        <v>2</v>
      </c>
      <c r="C82" s="338">
        <v>3</v>
      </c>
      <c r="D82" s="338">
        <v>2</v>
      </c>
      <c r="E82" s="338">
        <v>3</v>
      </c>
      <c r="F82" s="338">
        <v>3</v>
      </c>
      <c r="G82" s="338">
        <v>3</v>
      </c>
      <c r="H82" s="338">
        <v>2</v>
      </c>
      <c r="I82" s="338">
        <v>2</v>
      </c>
      <c r="J82" s="234">
        <f t="shared" si="9"/>
        <v>0.5</v>
      </c>
      <c r="K82" s="234">
        <f t="shared" si="10"/>
        <v>0</v>
      </c>
      <c r="L82" s="234">
        <f t="shared" si="11"/>
        <v>0</v>
      </c>
      <c r="M82" s="234">
        <f t="shared" si="12"/>
        <v>-0.33333333333333331</v>
      </c>
    </row>
    <row r="83" spans="1:13" x14ac:dyDescent="0.4">
      <c r="A83" s="52" t="s">
        <v>237</v>
      </c>
      <c r="B83" s="338">
        <v>1</v>
      </c>
      <c r="C83" s="338">
        <v>8</v>
      </c>
      <c r="D83" s="338">
        <v>1</v>
      </c>
      <c r="E83" s="338">
        <v>8</v>
      </c>
      <c r="F83" s="338">
        <v>0</v>
      </c>
      <c r="G83" s="338">
        <v>0</v>
      </c>
      <c r="H83" s="338">
        <v>0</v>
      </c>
      <c r="I83" s="338">
        <v>0</v>
      </c>
      <c r="J83" s="234">
        <f t="shared" si="9"/>
        <v>-1</v>
      </c>
      <c r="K83" s="234">
        <f t="shared" si="10"/>
        <v>-1</v>
      </c>
      <c r="L83" s="234">
        <f t="shared" si="11"/>
        <v>-1</v>
      </c>
      <c r="M83" s="234">
        <f t="shared" si="12"/>
        <v>-1</v>
      </c>
    </row>
    <row r="84" spans="1:13" x14ac:dyDescent="0.4">
      <c r="A84" s="52" t="s">
        <v>622</v>
      </c>
      <c r="B84" s="338">
        <v>1</v>
      </c>
      <c r="C84" s="338">
        <v>2</v>
      </c>
      <c r="D84" s="338">
        <v>2</v>
      </c>
      <c r="E84" s="338">
        <v>3</v>
      </c>
      <c r="F84" s="338">
        <v>2</v>
      </c>
      <c r="G84" s="338">
        <v>3</v>
      </c>
      <c r="H84" s="338">
        <v>1</v>
      </c>
      <c r="I84" s="338">
        <v>1</v>
      </c>
      <c r="J84" s="234">
        <f t="shared" si="9"/>
        <v>1</v>
      </c>
      <c r="K84" s="234">
        <f t="shared" si="10"/>
        <v>0.5</v>
      </c>
      <c r="L84" s="234">
        <f t="shared" si="11"/>
        <v>-0.5</v>
      </c>
      <c r="M84" s="234">
        <f t="shared" si="12"/>
        <v>-0.66666666666666663</v>
      </c>
    </row>
    <row r="85" spans="1:13" x14ac:dyDescent="0.4">
      <c r="A85" s="52" t="s">
        <v>623</v>
      </c>
      <c r="B85" s="338">
        <v>528</v>
      </c>
      <c r="C85" s="338">
        <v>1074</v>
      </c>
      <c r="D85" s="338">
        <v>543</v>
      </c>
      <c r="E85" s="338">
        <v>986</v>
      </c>
      <c r="F85" s="338">
        <v>476</v>
      </c>
      <c r="G85" s="338">
        <v>749</v>
      </c>
      <c r="H85" s="338">
        <v>469</v>
      </c>
      <c r="I85" s="338">
        <v>815</v>
      </c>
      <c r="J85" s="234">
        <f t="shared" si="9"/>
        <v>-9.8484848484848481E-2</v>
      </c>
      <c r="K85" s="234">
        <f t="shared" si="10"/>
        <v>-0.3026070763500931</v>
      </c>
      <c r="L85" s="234">
        <f t="shared" si="11"/>
        <v>-0.13627992633517497</v>
      </c>
      <c r="M85" s="234">
        <f t="shared" si="12"/>
        <v>-0.17342799188640973</v>
      </c>
    </row>
    <row r="86" spans="1:13" x14ac:dyDescent="0.4">
      <c r="A86" s="52" t="s">
        <v>238</v>
      </c>
      <c r="B86" s="338">
        <v>24</v>
      </c>
      <c r="C86" s="338">
        <v>40</v>
      </c>
      <c r="D86" s="338">
        <v>32</v>
      </c>
      <c r="E86" s="338">
        <v>59</v>
      </c>
      <c r="F86" s="338">
        <v>51</v>
      </c>
      <c r="G86" s="338">
        <v>100</v>
      </c>
      <c r="H86" s="338">
        <v>30</v>
      </c>
      <c r="I86" s="338">
        <v>54</v>
      </c>
      <c r="J86" s="234">
        <f t="shared" si="9"/>
        <v>1.125</v>
      </c>
      <c r="K86" s="234">
        <f t="shared" si="10"/>
        <v>1.5</v>
      </c>
      <c r="L86" s="234">
        <f t="shared" si="11"/>
        <v>-6.25E-2</v>
      </c>
      <c r="M86" s="234">
        <f t="shared" si="12"/>
        <v>-8.4745762711864403E-2</v>
      </c>
    </row>
    <row r="87" spans="1:13" x14ac:dyDescent="0.4">
      <c r="A87" s="52" t="s">
        <v>239</v>
      </c>
      <c r="B87" s="338">
        <v>16</v>
      </c>
      <c r="C87" s="338">
        <v>36</v>
      </c>
      <c r="D87" s="338">
        <v>12</v>
      </c>
      <c r="E87" s="338">
        <v>40</v>
      </c>
      <c r="F87" s="338">
        <v>28</v>
      </c>
      <c r="G87" s="338">
        <v>42</v>
      </c>
      <c r="H87" s="338">
        <v>19</v>
      </c>
      <c r="I87" s="338">
        <v>34</v>
      </c>
      <c r="J87" s="234">
        <f t="shared" si="9"/>
        <v>0.75</v>
      </c>
      <c r="K87" s="234">
        <f t="shared" si="10"/>
        <v>0.16666666666666666</v>
      </c>
      <c r="L87" s="234">
        <f t="shared" si="11"/>
        <v>0.58333333333333337</v>
      </c>
      <c r="M87" s="234">
        <f t="shared" si="12"/>
        <v>-0.15</v>
      </c>
    </row>
    <row r="88" spans="1:13" x14ac:dyDescent="0.4">
      <c r="A88" s="52" t="s">
        <v>240</v>
      </c>
      <c r="B88" s="338">
        <v>11</v>
      </c>
      <c r="C88" s="338">
        <v>20</v>
      </c>
      <c r="D88" s="338">
        <v>8</v>
      </c>
      <c r="E88" s="338">
        <v>28</v>
      </c>
      <c r="F88" s="338">
        <v>25</v>
      </c>
      <c r="G88" s="338">
        <v>36</v>
      </c>
      <c r="H88" s="338">
        <v>16</v>
      </c>
      <c r="I88" s="338">
        <v>20</v>
      </c>
      <c r="J88" s="234">
        <f t="shared" si="9"/>
        <v>1.2727272727272727</v>
      </c>
      <c r="K88" s="234">
        <f t="shared" si="10"/>
        <v>0.8</v>
      </c>
      <c r="L88" s="234">
        <f t="shared" si="11"/>
        <v>1</v>
      </c>
      <c r="M88" s="234">
        <f t="shared" si="12"/>
        <v>-0.2857142857142857</v>
      </c>
    </row>
    <row r="89" spans="1:13" x14ac:dyDescent="0.4">
      <c r="A89" s="52" t="s">
        <v>624</v>
      </c>
      <c r="B89" s="338">
        <v>0</v>
      </c>
      <c r="C89" s="338">
        <v>0</v>
      </c>
      <c r="D89" s="338">
        <v>0</v>
      </c>
      <c r="E89" s="338">
        <v>0</v>
      </c>
      <c r="F89" s="338">
        <v>3</v>
      </c>
      <c r="G89" s="338">
        <v>15</v>
      </c>
      <c r="H89" s="338">
        <v>3</v>
      </c>
      <c r="I89" s="338">
        <v>15</v>
      </c>
      <c r="J89" s="234" t="str">
        <f t="shared" si="9"/>
        <v/>
      </c>
      <c r="K89" s="234" t="str">
        <f t="shared" si="10"/>
        <v/>
      </c>
      <c r="L89" s="234" t="str">
        <f t="shared" si="11"/>
        <v/>
      </c>
      <c r="M89" s="234" t="str">
        <f t="shared" si="12"/>
        <v/>
      </c>
    </row>
    <row r="90" spans="1:13" x14ac:dyDescent="0.4">
      <c r="A90" s="52" t="s">
        <v>625</v>
      </c>
      <c r="B90" s="338">
        <v>2</v>
      </c>
      <c r="C90" s="338">
        <v>8</v>
      </c>
      <c r="D90" s="338">
        <v>1</v>
      </c>
      <c r="E90" s="338">
        <v>4</v>
      </c>
      <c r="F90" s="338">
        <v>0</v>
      </c>
      <c r="G90" s="338">
        <v>0</v>
      </c>
      <c r="H90" s="338">
        <v>1</v>
      </c>
      <c r="I90" s="338">
        <v>4</v>
      </c>
      <c r="J90" s="234">
        <f t="shared" si="9"/>
        <v>-1</v>
      </c>
      <c r="K90" s="234">
        <f t="shared" si="10"/>
        <v>-1</v>
      </c>
      <c r="L90" s="234">
        <f t="shared" si="11"/>
        <v>0</v>
      </c>
      <c r="M90" s="234">
        <f t="shared" si="12"/>
        <v>0</v>
      </c>
    </row>
    <row r="91" spans="1:13" x14ac:dyDescent="0.4">
      <c r="A91" s="52" t="s">
        <v>242</v>
      </c>
      <c r="B91" s="338">
        <v>9</v>
      </c>
      <c r="C91" s="338">
        <v>22</v>
      </c>
      <c r="D91" s="338">
        <v>5</v>
      </c>
      <c r="E91" s="338">
        <v>16</v>
      </c>
      <c r="F91" s="338">
        <v>12</v>
      </c>
      <c r="G91" s="338">
        <v>56</v>
      </c>
      <c r="H91" s="338">
        <v>11</v>
      </c>
      <c r="I91" s="338">
        <v>43</v>
      </c>
      <c r="J91" s="234">
        <f t="shared" si="9"/>
        <v>0.33333333333333331</v>
      </c>
      <c r="K91" s="234">
        <f t="shared" si="10"/>
        <v>1.5454545454545454</v>
      </c>
      <c r="L91" s="234">
        <f t="shared" si="11"/>
        <v>1.2</v>
      </c>
      <c r="M91" s="234">
        <f t="shared" si="12"/>
        <v>1.6875</v>
      </c>
    </row>
    <row r="92" spans="1:13" x14ac:dyDescent="0.4">
      <c r="A92" s="52" t="s">
        <v>243</v>
      </c>
      <c r="B92" s="338">
        <v>32</v>
      </c>
      <c r="C92" s="338">
        <v>69</v>
      </c>
      <c r="D92" s="338">
        <v>28</v>
      </c>
      <c r="E92" s="338">
        <v>64</v>
      </c>
      <c r="F92" s="338">
        <v>45</v>
      </c>
      <c r="G92" s="338">
        <v>91</v>
      </c>
      <c r="H92" s="338">
        <v>43</v>
      </c>
      <c r="I92" s="338">
        <v>101</v>
      </c>
      <c r="J92" s="234">
        <f t="shared" si="9"/>
        <v>0.40625</v>
      </c>
      <c r="K92" s="234">
        <f t="shared" si="10"/>
        <v>0.3188405797101449</v>
      </c>
      <c r="L92" s="234">
        <f t="shared" si="11"/>
        <v>0.5357142857142857</v>
      </c>
      <c r="M92" s="234">
        <f t="shared" si="12"/>
        <v>0.578125</v>
      </c>
    </row>
    <row r="93" spans="1:13" x14ac:dyDescent="0.4">
      <c r="A93" s="52" t="s">
        <v>244</v>
      </c>
      <c r="B93" s="338">
        <v>98</v>
      </c>
      <c r="C93" s="338">
        <v>278</v>
      </c>
      <c r="D93" s="338">
        <v>103</v>
      </c>
      <c r="E93" s="338">
        <v>300</v>
      </c>
      <c r="F93" s="338">
        <v>83</v>
      </c>
      <c r="G93" s="338">
        <v>235</v>
      </c>
      <c r="H93" s="338">
        <v>89</v>
      </c>
      <c r="I93" s="338">
        <v>240</v>
      </c>
      <c r="J93" s="234">
        <f t="shared" si="9"/>
        <v>-0.15306122448979592</v>
      </c>
      <c r="K93" s="234">
        <f t="shared" si="10"/>
        <v>-0.15467625899280577</v>
      </c>
      <c r="L93" s="234">
        <f t="shared" si="11"/>
        <v>-0.13592233009708737</v>
      </c>
      <c r="M93" s="234">
        <f t="shared" si="12"/>
        <v>-0.2</v>
      </c>
    </row>
    <row r="94" spans="1:13" x14ac:dyDescent="0.4">
      <c r="A94" s="52" t="s">
        <v>626</v>
      </c>
      <c r="B94" s="338">
        <v>8</v>
      </c>
      <c r="C94" s="338">
        <v>8</v>
      </c>
      <c r="D94" s="338">
        <v>7</v>
      </c>
      <c r="E94" s="338">
        <v>7</v>
      </c>
      <c r="F94" s="338">
        <v>5</v>
      </c>
      <c r="G94" s="338">
        <v>6</v>
      </c>
      <c r="H94" s="338">
        <v>4</v>
      </c>
      <c r="I94" s="338">
        <v>4</v>
      </c>
      <c r="J94" s="234">
        <f t="shared" si="9"/>
        <v>-0.375</v>
      </c>
      <c r="K94" s="234">
        <f t="shared" si="10"/>
        <v>-0.25</v>
      </c>
      <c r="L94" s="234">
        <f t="shared" si="11"/>
        <v>-0.42857142857142855</v>
      </c>
      <c r="M94" s="234">
        <f t="shared" si="12"/>
        <v>-0.42857142857142855</v>
      </c>
    </row>
    <row r="95" spans="1:13" x14ac:dyDescent="0.4">
      <c r="A95" s="52" t="s">
        <v>627</v>
      </c>
      <c r="B95" s="338">
        <v>1</v>
      </c>
      <c r="C95" s="338">
        <v>2</v>
      </c>
      <c r="D95" s="338">
        <v>1</v>
      </c>
      <c r="E95" s="338">
        <v>2</v>
      </c>
      <c r="F95" s="338">
        <v>1</v>
      </c>
      <c r="G95" s="338">
        <v>1</v>
      </c>
      <c r="H95" s="338">
        <v>1</v>
      </c>
      <c r="I95" s="338">
        <v>1</v>
      </c>
      <c r="J95" s="234">
        <f t="shared" si="9"/>
        <v>0</v>
      </c>
      <c r="K95" s="234">
        <f t="shared" si="10"/>
        <v>-0.5</v>
      </c>
      <c r="L95" s="234">
        <f t="shared" si="11"/>
        <v>0</v>
      </c>
      <c r="M95" s="234">
        <f t="shared" si="12"/>
        <v>-0.5</v>
      </c>
    </row>
    <row r="96" spans="1:13" x14ac:dyDescent="0.4">
      <c r="A96" s="52" t="s">
        <v>245</v>
      </c>
      <c r="B96" s="338">
        <v>45</v>
      </c>
      <c r="C96" s="338">
        <v>65</v>
      </c>
      <c r="D96" s="338">
        <v>39</v>
      </c>
      <c r="E96" s="338">
        <v>52</v>
      </c>
      <c r="F96" s="338">
        <v>60</v>
      </c>
      <c r="G96" s="338">
        <v>160</v>
      </c>
      <c r="H96" s="338">
        <v>57</v>
      </c>
      <c r="I96" s="338">
        <v>108</v>
      </c>
      <c r="J96" s="234">
        <f t="shared" si="9"/>
        <v>0.33333333333333331</v>
      </c>
      <c r="K96" s="234">
        <f t="shared" si="10"/>
        <v>1.4615384615384615</v>
      </c>
      <c r="L96" s="234">
        <f t="shared" si="11"/>
        <v>0.46153846153846156</v>
      </c>
      <c r="M96" s="234">
        <f t="shared" si="12"/>
        <v>1.0769230769230769</v>
      </c>
    </row>
    <row r="97" spans="1:13" x14ac:dyDescent="0.4">
      <c r="A97" s="52" t="s">
        <v>246</v>
      </c>
      <c r="B97" s="338">
        <v>186</v>
      </c>
      <c r="C97" s="338">
        <v>457</v>
      </c>
      <c r="D97" s="338">
        <v>176</v>
      </c>
      <c r="E97" s="338">
        <v>428</v>
      </c>
      <c r="F97" s="338">
        <v>240</v>
      </c>
      <c r="G97" s="338">
        <v>622</v>
      </c>
      <c r="H97" s="338">
        <v>226</v>
      </c>
      <c r="I97" s="338">
        <v>580</v>
      </c>
      <c r="J97" s="234">
        <f t="shared" si="9"/>
        <v>0.29032258064516131</v>
      </c>
      <c r="K97" s="234">
        <f t="shared" si="10"/>
        <v>0.3610503282275711</v>
      </c>
      <c r="L97" s="234">
        <f t="shared" si="11"/>
        <v>0.28409090909090912</v>
      </c>
      <c r="M97" s="234">
        <f t="shared" si="12"/>
        <v>0.35514018691588783</v>
      </c>
    </row>
    <row r="98" spans="1:13" x14ac:dyDescent="0.4">
      <c r="A98" s="52" t="s">
        <v>247</v>
      </c>
      <c r="B98" s="338">
        <v>10</v>
      </c>
      <c r="C98" s="338">
        <v>16</v>
      </c>
      <c r="D98" s="338">
        <v>16</v>
      </c>
      <c r="E98" s="338">
        <v>29</v>
      </c>
      <c r="F98" s="338">
        <v>26</v>
      </c>
      <c r="G98" s="338">
        <v>43</v>
      </c>
      <c r="H98" s="338">
        <v>17</v>
      </c>
      <c r="I98" s="338">
        <v>32</v>
      </c>
      <c r="J98" s="234">
        <f t="shared" si="9"/>
        <v>1.6</v>
      </c>
      <c r="K98" s="234">
        <f t="shared" si="10"/>
        <v>1.6875</v>
      </c>
      <c r="L98" s="234">
        <f t="shared" si="11"/>
        <v>6.25E-2</v>
      </c>
      <c r="M98" s="234">
        <f t="shared" si="12"/>
        <v>0.10344827586206896</v>
      </c>
    </row>
    <row r="99" spans="1:13" x14ac:dyDescent="0.4">
      <c r="A99" s="52" t="s">
        <v>248</v>
      </c>
      <c r="B99" s="338">
        <v>54</v>
      </c>
      <c r="C99" s="338">
        <v>99</v>
      </c>
      <c r="D99" s="338">
        <v>43</v>
      </c>
      <c r="E99" s="338">
        <v>87</v>
      </c>
      <c r="F99" s="338">
        <v>109</v>
      </c>
      <c r="G99" s="338">
        <v>138</v>
      </c>
      <c r="H99" s="338">
        <v>103</v>
      </c>
      <c r="I99" s="338">
        <v>124</v>
      </c>
      <c r="J99" s="234">
        <f t="shared" si="9"/>
        <v>1.0185185185185186</v>
      </c>
      <c r="K99" s="234">
        <f t="shared" si="10"/>
        <v>0.39393939393939392</v>
      </c>
      <c r="L99" s="234">
        <f t="shared" si="11"/>
        <v>1.3953488372093024</v>
      </c>
      <c r="M99" s="234">
        <f t="shared" si="12"/>
        <v>0.42528735632183906</v>
      </c>
    </row>
    <row r="100" spans="1:13" x14ac:dyDescent="0.4">
      <c r="A100" s="52" t="s">
        <v>249</v>
      </c>
      <c r="B100" s="338">
        <v>105</v>
      </c>
      <c r="C100" s="338">
        <v>158</v>
      </c>
      <c r="D100" s="338">
        <v>102</v>
      </c>
      <c r="E100" s="338">
        <v>162</v>
      </c>
      <c r="F100" s="338">
        <v>91</v>
      </c>
      <c r="G100" s="338">
        <v>139</v>
      </c>
      <c r="H100" s="338">
        <v>75</v>
      </c>
      <c r="I100" s="338">
        <v>115</v>
      </c>
      <c r="J100" s="234">
        <f t="shared" si="9"/>
        <v>-0.13333333333333333</v>
      </c>
      <c r="K100" s="234">
        <f t="shared" si="10"/>
        <v>-0.12025316455696203</v>
      </c>
      <c r="L100" s="234">
        <f t="shared" si="11"/>
        <v>-0.26470588235294118</v>
      </c>
      <c r="M100" s="234">
        <f t="shared" si="12"/>
        <v>-0.29012345679012347</v>
      </c>
    </row>
    <row r="101" spans="1:13" x14ac:dyDescent="0.4">
      <c r="A101" s="52" t="s">
        <v>628</v>
      </c>
      <c r="B101" s="338">
        <v>0</v>
      </c>
      <c r="C101" s="338">
        <v>0</v>
      </c>
      <c r="D101" s="338">
        <v>0</v>
      </c>
      <c r="E101" s="338">
        <v>0</v>
      </c>
      <c r="F101" s="338">
        <v>1</v>
      </c>
      <c r="G101" s="338">
        <v>3</v>
      </c>
      <c r="H101" s="338">
        <v>0</v>
      </c>
      <c r="I101" s="338">
        <v>0</v>
      </c>
      <c r="J101" s="234" t="str">
        <f t="shared" si="9"/>
        <v/>
      </c>
      <c r="K101" s="234" t="str">
        <f t="shared" si="10"/>
        <v/>
      </c>
      <c r="L101" s="234" t="str">
        <f t="shared" si="11"/>
        <v/>
      </c>
      <c r="M101" s="234" t="str">
        <f t="shared" si="12"/>
        <v/>
      </c>
    </row>
    <row r="102" spans="1:13" x14ac:dyDescent="0.4">
      <c r="A102" s="52" t="s">
        <v>629</v>
      </c>
      <c r="B102" s="338">
        <v>9</v>
      </c>
      <c r="C102" s="338">
        <v>20</v>
      </c>
      <c r="D102" s="338">
        <v>9</v>
      </c>
      <c r="E102" s="338">
        <v>68</v>
      </c>
      <c r="F102" s="338">
        <v>16</v>
      </c>
      <c r="G102" s="338">
        <v>40</v>
      </c>
      <c r="H102" s="338">
        <v>19</v>
      </c>
      <c r="I102" s="338">
        <v>50</v>
      </c>
      <c r="J102" s="234">
        <f t="shared" si="9"/>
        <v>0.77777777777777779</v>
      </c>
      <c r="K102" s="234">
        <f t="shared" si="10"/>
        <v>1</v>
      </c>
      <c r="L102" s="234">
        <f t="shared" si="11"/>
        <v>1.1111111111111112</v>
      </c>
      <c r="M102" s="234">
        <f t="shared" si="12"/>
        <v>-0.26470588235294118</v>
      </c>
    </row>
    <row r="103" spans="1:13" x14ac:dyDescent="0.4">
      <c r="A103" s="52" t="s">
        <v>630</v>
      </c>
      <c r="B103" s="338">
        <v>0</v>
      </c>
      <c r="C103" s="338">
        <v>0</v>
      </c>
      <c r="D103" s="338">
        <v>1</v>
      </c>
      <c r="E103" s="338">
        <v>2</v>
      </c>
      <c r="F103" s="338">
        <v>1</v>
      </c>
      <c r="G103" s="338">
        <v>1</v>
      </c>
      <c r="H103" s="338">
        <v>0</v>
      </c>
      <c r="I103" s="338">
        <v>0</v>
      </c>
      <c r="J103" s="234" t="str">
        <f t="shared" si="9"/>
        <v/>
      </c>
      <c r="K103" s="234" t="str">
        <f t="shared" si="10"/>
        <v/>
      </c>
      <c r="L103" s="234">
        <f t="shared" si="11"/>
        <v>-1</v>
      </c>
      <c r="M103" s="234">
        <f t="shared" si="12"/>
        <v>-1</v>
      </c>
    </row>
    <row r="104" spans="1:13" x14ac:dyDescent="0.4">
      <c r="A104" s="52" t="s">
        <v>250</v>
      </c>
      <c r="B104" s="338">
        <v>3</v>
      </c>
      <c r="C104" s="338">
        <v>6</v>
      </c>
      <c r="D104" s="338">
        <v>3</v>
      </c>
      <c r="E104" s="338">
        <v>6</v>
      </c>
      <c r="F104" s="338">
        <v>6</v>
      </c>
      <c r="G104" s="338">
        <v>18</v>
      </c>
      <c r="H104" s="338">
        <v>5</v>
      </c>
      <c r="I104" s="338">
        <v>14</v>
      </c>
      <c r="J104" s="234">
        <f t="shared" si="9"/>
        <v>1</v>
      </c>
      <c r="K104" s="234">
        <f t="shared" si="10"/>
        <v>2</v>
      </c>
      <c r="L104" s="234">
        <f t="shared" si="11"/>
        <v>0.66666666666666663</v>
      </c>
      <c r="M104" s="234">
        <f t="shared" si="12"/>
        <v>1.3333333333333333</v>
      </c>
    </row>
    <row r="105" spans="1:13" x14ac:dyDescent="0.4">
      <c r="A105" s="52" t="s">
        <v>251</v>
      </c>
      <c r="B105" s="338">
        <v>1</v>
      </c>
      <c r="C105" s="338">
        <v>1</v>
      </c>
      <c r="D105" s="338">
        <v>1</v>
      </c>
      <c r="E105" s="338">
        <v>1</v>
      </c>
      <c r="F105" s="338">
        <v>6</v>
      </c>
      <c r="G105" s="338">
        <v>6</v>
      </c>
      <c r="H105" s="338">
        <v>6</v>
      </c>
      <c r="I105" s="338">
        <v>6</v>
      </c>
      <c r="J105" s="234">
        <f t="shared" si="9"/>
        <v>5</v>
      </c>
      <c r="K105" s="234">
        <f t="shared" si="10"/>
        <v>5</v>
      </c>
      <c r="L105" s="234">
        <f t="shared" si="11"/>
        <v>5</v>
      </c>
      <c r="M105" s="234">
        <f t="shared" si="12"/>
        <v>5</v>
      </c>
    </row>
    <row r="106" spans="1:13" x14ac:dyDescent="0.4">
      <c r="A106" s="52" t="s">
        <v>631</v>
      </c>
      <c r="B106" s="338">
        <v>0</v>
      </c>
      <c r="C106" s="338">
        <v>0</v>
      </c>
      <c r="D106" s="338">
        <v>1</v>
      </c>
      <c r="E106" s="338">
        <v>1</v>
      </c>
      <c r="F106" s="338">
        <v>2</v>
      </c>
      <c r="G106" s="338">
        <v>2</v>
      </c>
      <c r="H106" s="338">
        <v>2</v>
      </c>
      <c r="I106" s="338">
        <v>2</v>
      </c>
      <c r="J106" s="234" t="str">
        <f t="shared" si="9"/>
        <v/>
      </c>
      <c r="K106" s="234" t="str">
        <f t="shared" si="10"/>
        <v/>
      </c>
      <c r="L106" s="234">
        <f t="shared" si="11"/>
        <v>1</v>
      </c>
      <c r="M106" s="234">
        <f t="shared" si="12"/>
        <v>1</v>
      </c>
    </row>
    <row r="107" spans="1:13" x14ac:dyDescent="0.4">
      <c r="A107" s="52" t="s">
        <v>252</v>
      </c>
      <c r="B107" s="338">
        <v>551</v>
      </c>
      <c r="C107" s="338">
        <v>1415</v>
      </c>
      <c r="D107" s="338">
        <v>542</v>
      </c>
      <c r="E107" s="338">
        <v>1456</v>
      </c>
      <c r="F107" s="338">
        <v>553</v>
      </c>
      <c r="G107" s="338">
        <v>1410</v>
      </c>
      <c r="H107" s="338">
        <v>508</v>
      </c>
      <c r="I107" s="338">
        <v>1354</v>
      </c>
      <c r="J107" s="234">
        <f t="shared" si="9"/>
        <v>3.629764065335753E-3</v>
      </c>
      <c r="K107" s="234">
        <f t="shared" si="10"/>
        <v>-3.5335689045936395E-3</v>
      </c>
      <c r="L107" s="234">
        <f t="shared" si="11"/>
        <v>-6.273062730627306E-2</v>
      </c>
      <c r="M107" s="234">
        <f t="shared" si="12"/>
        <v>-7.0054945054945056E-2</v>
      </c>
    </row>
    <row r="108" spans="1:13" x14ac:dyDescent="0.4">
      <c r="A108" s="52" t="s">
        <v>253</v>
      </c>
      <c r="B108" s="338">
        <v>92</v>
      </c>
      <c r="C108" s="338">
        <v>184</v>
      </c>
      <c r="D108" s="338">
        <v>91</v>
      </c>
      <c r="E108" s="338">
        <v>159</v>
      </c>
      <c r="F108" s="338">
        <v>76</v>
      </c>
      <c r="G108" s="338">
        <v>148</v>
      </c>
      <c r="H108" s="338">
        <v>68</v>
      </c>
      <c r="I108" s="338">
        <v>134</v>
      </c>
      <c r="J108" s="234">
        <f t="shared" si="9"/>
        <v>-0.17391304347826086</v>
      </c>
      <c r="K108" s="234">
        <f t="shared" si="10"/>
        <v>-0.19565217391304349</v>
      </c>
      <c r="L108" s="234">
        <f t="shared" si="11"/>
        <v>-0.25274725274725274</v>
      </c>
      <c r="M108" s="234">
        <f t="shared" si="12"/>
        <v>-0.15723270440251572</v>
      </c>
    </row>
    <row r="109" spans="1:13" x14ac:dyDescent="0.4">
      <c r="A109" s="52" t="s">
        <v>254</v>
      </c>
      <c r="B109" s="338">
        <v>24</v>
      </c>
      <c r="C109" s="338">
        <v>47</v>
      </c>
      <c r="D109" s="338">
        <v>21</v>
      </c>
      <c r="E109" s="338">
        <v>44</v>
      </c>
      <c r="F109" s="338">
        <v>8</v>
      </c>
      <c r="G109" s="338">
        <v>12</v>
      </c>
      <c r="H109" s="338">
        <v>15</v>
      </c>
      <c r="I109" s="338">
        <v>21</v>
      </c>
      <c r="J109" s="234">
        <f t="shared" si="9"/>
        <v>-0.66666666666666663</v>
      </c>
      <c r="K109" s="234">
        <f t="shared" si="10"/>
        <v>-0.74468085106382975</v>
      </c>
      <c r="L109" s="234">
        <f t="shared" si="11"/>
        <v>-0.2857142857142857</v>
      </c>
      <c r="M109" s="234">
        <f t="shared" si="12"/>
        <v>-0.52272727272727271</v>
      </c>
    </row>
    <row r="110" spans="1:13" x14ac:dyDescent="0.4">
      <c r="A110" s="52" t="s">
        <v>255</v>
      </c>
      <c r="B110" s="338">
        <v>61</v>
      </c>
      <c r="C110" s="338">
        <v>171</v>
      </c>
      <c r="D110" s="338">
        <v>68</v>
      </c>
      <c r="E110" s="338">
        <v>231</v>
      </c>
      <c r="F110" s="338">
        <v>87</v>
      </c>
      <c r="G110" s="338">
        <v>225</v>
      </c>
      <c r="H110" s="338">
        <v>72</v>
      </c>
      <c r="I110" s="338">
        <v>209</v>
      </c>
      <c r="J110" s="234">
        <f t="shared" si="9"/>
        <v>0.42622950819672129</v>
      </c>
      <c r="K110" s="234">
        <f t="shared" si="10"/>
        <v>0.31578947368421051</v>
      </c>
      <c r="L110" s="234">
        <f t="shared" si="11"/>
        <v>5.8823529411764705E-2</v>
      </c>
      <c r="M110" s="234">
        <f t="shared" si="12"/>
        <v>-9.5238095238095233E-2</v>
      </c>
    </row>
    <row r="111" spans="1:13" x14ac:dyDescent="0.4">
      <c r="A111" s="52" t="s">
        <v>256</v>
      </c>
      <c r="B111" s="338">
        <v>4</v>
      </c>
      <c r="C111" s="338">
        <v>7</v>
      </c>
      <c r="D111" s="338">
        <v>1</v>
      </c>
      <c r="E111" s="338">
        <v>2</v>
      </c>
      <c r="F111" s="338">
        <v>5</v>
      </c>
      <c r="G111" s="338">
        <v>8</v>
      </c>
      <c r="H111" s="338">
        <v>4</v>
      </c>
      <c r="I111" s="338">
        <v>6</v>
      </c>
      <c r="J111" s="234">
        <f t="shared" si="9"/>
        <v>0.25</v>
      </c>
      <c r="K111" s="234">
        <f t="shared" si="10"/>
        <v>0.14285714285714285</v>
      </c>
      <c r="L111" s="234">
        <f t="shared" si="11"/>
        <v>3</v>
      </c>
      <c r="M111" s="234">
        <f t="shared" si="12"/>
        <v>2</v>
      </c>
    </row>
    <row r="112" spans="1:13" x14ac:dyDescent="0.4">
      <c r="A112" s="52" t="s">
        <v>257</v>
      </c>
      <c r="B112" s="338">
        <v>47</v>
      </c>
      <c r="C112" s="338">
        <v>80</v>
      </c>
      <c r="D112" s="338">
        <v>38</v>
      </c>
      <c r="E112" s="338">
        <v>57</v>
      </c>
      <c r="F112" s="338">
        <v>59</v>
      </c>
      <c r="G112" s="338">
        <v>91</v>
      </c>
      <c r="H112" s="338">
        <v>45</v>
      </c>
      <c r="I112" s="338">
        <v>74</v>
      </c>
      <c r="J112" s="234">
        <f t="shared" si="9"/>
        <v>0.25531914893617019</v>
      </c>
      <c r="K112" s="234">
        <f t="shared" si="10"/>
        <v>0.13750000000000001</v>
      </c>
      <c r="L112" s="234">
        <f t="shared" si="11"/>
        <v>0.18421052631578946</v>
      </c>
      <c r="M112" s="234">
        <f t="shared" si="12"/>
        <v>0.2982456140350877</v>
      </c>
    </row>
    <row r="113" spans="1:13" x14ac:dyDescent="0.4">
      <c r="A113" s="52" t="s">
        <v>632</v>
      </c>
      <c r="B113" s="338">
        <v>0</v>
      </c>
      <c r="C113" s="338">
        <v>0</v>
      </c>
      <c r="D113" s="338">
        <v>0</v>
      </c>
      <c r="E113" s="338">
        <v>0</v>
      </c>
      <c r="F113" s="338">
        <v>3</v>
      </c>
      <c r="G113" s="338">
        <v>3</v>
      </c>
      <c r="H113" s="338">
        <v>2</v>
      </c>
      <c r="I113" s="338">
        <v>2</v>
      </c>
      <c r="J113" s="234" t="str">
        <f t="shared" si="9"/>
        <v/>
      </c>
      <c r="K113" s="234" t="str">
        <f t="shared" si="10"/>
        <v/>
      </c>
      <c r="L113" s="234" t="str">
        <f t="shared" si="11"/>
        <v/>
      </c>
      <c r="M113" s="234" t="str">
        <f t="shared" si="12"/>
        <v/>
      </c>
    </row>
    <row r="114" spans="1:13" x14ac:dyDescent="0.4">
      <c r="A114" s="52" t="s">
        <v>258</v>
      </c>
      <c r="B114" s="338">
        <v>23</v>
      </c>
      <c r="C114" s="338">
        <v>106</v>
      </c>
      <c r="D114" s="338">
        <v>26</v>
      </c>
      <c r="E114" s="338">
        <v>109</v>
      </c>
      <c r="F114" s="338">
        <v>21</v>
      </c>
      <c r="G114" s="338">
        <v>39</v>
      </c>
      <c r="H114" s="338">
        <v>19</v>
      </c>
      <c r="I114" s="338">
        <v>31</v>
      </c>
      <c r="J114" s="234">
        <f t="shared" si="9"/>
        <v>-8.6956521739130432E-2</v>
      </c>
      <c r="K114" s="234">
        <f t="shared" si="10"/>
        <v>-0.63207547169811318</v>
      </c>
      <c r="L114" s="234">
        <f t="shared" si="11"/>
        <v>-0.26923076923076922</v>
      </c>
      <c r="M114" s="234">
        <f t="shared" si="12"/>
        <v>-0.7155963302752294</v>
      </c>
    </row>
    <row r="115" spans="1:13" x14ac:dyDescent="0.4">
      <c r="A115" s="52" t="s">
        <v>633</v>
      </c>
      <c r="B115" s="338">
        <v>0</v>
      </c>
      <c r="C115" s="338">
        <v>0</v>
      </c>
      <c r="D115" s="338">
        <v>1</v>
      </c>
      <c r="E115" s="338">
        <v>1</v>
      </c>
      <c r="F115" s="338">
        <v>1</v>
      </c>
      <c r="G115" s="338">
        <v>1</v>
      </c>
      <c r="H115" s="338">
        <v>0</v>
      </c>
      <c r="I115" s="338">
        <v>0</v>
      </c>
      <c r="J115" s="234" t="str">
        <f t="shared" si="9"/>
        <v/>
      </c>
      <c r="K115" s="234" t="str">
        <f t="shared" si="10"/>
        <v/>
      </c>
      <c r="L115" s="234">
        <f t="shared" si="11"/>
        <v>-1</v>
      </c>
      <c r="M115" s="234">
        <f t="shared" si="12"/>
        <v>-1</v>
      </c>
    </row>
    <row r="116" spans="1:13" x14ac:dyDescent="0.4">
      <c r="A116" s="52" t="s">
        <v>634</v>
      </c>
      <c r="B116" s="338">
        <v>1</v>
      </c>
      <c r="C116" s="338">
        <v>1</v>
      </c>
      <c r="D116" s="338">
        <v>1</v>
      </c>
      <c r="E116" s="338">
        <v>1</v>
      </c>
      <c r="F116" s="338">
        <v>0</v>
      </c>
      <c r="G116" s="338">
        <v>0</v>
      </c>
      <c r="H116" s="338">
        <v>0</v>
      </c>
      <c r="I116" s="338">
        <v>0</v>
      </c>
      <c r="J116" s="234">
        <f t="shared" si="9"/>
        <v>-1</v>
      </c>
      <c r="K116" s="234">
        <f t="shared" si="10"/>
        <v>-1</v>
      </c>
      <c r="L116" s="234">
        <f t="shared" si="11"/>
        <v>-1</v>
      </c>
      <c r="M116" s="234">
        <f t="shared" si="12"/>
        <v>-1</v>
      </c>
    </row>
    <row r="117" spans="1:13" x14ac:dyDescent="0.4">
      <c r="A117" s="52" t="s">
        <v>635</v>
      </c>
      <c r="B117" s="338">
        <v>5</v>
      </c>
      <c r="C117" s="338">
        <v>5</v>
      </c>
      <c r="D117" s="338">
        <v>5</v>
      </c>
      <c r="E117" s="338">
        <v>5</v>
      </c>
      <c r="F117" s="338">
        <v>6</v>
      </c>
      <c r="G117" s="338">
        <v>10</v>
      </c>
      <c r="H117" s="338">
        <v>3</v>
      </c>
      <c r="I117" s="338">
        <v>3</v>
      </c>
      <c r="J117" s="234">
        <f t="shared" si="9"/>
        <v>0.2</v>
      </c>
      <c r="K117" s="234">
        <f t="shared" si="10"/>
        <v>1</v>
      </c>
      <c r="L117" s="234">
        <f t="shared" si="11"/>
        <v>-0.4</v>
      </c>
      <c r="M117" s="234">
        <f t="shared" si="12"/>
        <v>-0.4</v>
      </c>
    </row>
    <row r="118" spans="1:13" x14ac:dyDescent="0.4">
      <c r="A118" s="52" t="s">
        <v>259</v>
      </c>
      <c r="B118" s="338">
        <v>7</v>
      </c>
      <c r="C118" s="338">
        <v>9</v>
      </c>
      <c r="D118" s="338">
        <v>13</v>
      </c>
      <c r="E118" s="338">
        <v>15</v>
      </c>
      <c r="F118" s="338">
        <v>17</v>
      </c>
      <c r="G118" s="338">
        <v>18</v>
      </c>
      <c r="H118" s="338">
        <v>4</v>
      </c>
      <c r="I118" s="338">
        <v>4</v>
      </c>
      <c r="J118" s="234">
        <f t="shared" si="9"/>
        <v>1.4285714285714286</v>
      </c>
      <c r="K118" s="234">
        <f t="shared" si="10"/>
        <v>1</v>
      </c>
      <c r="L118" s="234">
        <f t="shared" si="11"/>
        <v>-0.69230769230769229</v>
      </c>
      <c r="M118" s="234">
        <f t="shared" si="12"/>
        <v>-0.73333333333333328</v>
      </c>
    </row>
    <row r="119" spans="1:13" x14ac:dyDescent="0.4">
      <c r="A119" s="52" t="s">
        <v>260</v>
      </c>
      <c r="B119" s="338">
        <v>237</v>
      </c>
      <c r="C119" s="338">
        <v>624</v>
      </c>
      <c r="D119" s="338">
        <v>216</v>
      </c>
      <c r="E119" s="338">
        <v>682</v>
      </c>
      <c r="F119" s="338">
        <v>197</v>
      </c>
      <c r="G119" s="338">
        <v>513</v>
      </c>
      <c r="H119" s="338">
        <v>214</v>
      </c>
      <c r="I119" s="338">
        <v>507</v>
      </c>
      <c r="J119" s="234">
        <f t="shared" si="9"/>
        <v>-0.16877637130801687</v>
      </c>
      <c r="K119" s="234">
        <f t="shared" si="10"/>
        <v>-0.17788461538461539</v>
      </c>
      <c r="L119" s="234">
        <f t="shared" si="11"/>
        <v>-9.2592592592592587E-3</v>
      </c>
      <c r="M119" s="234">
        <f t="shared" si="12"/>
        <v>-0.25659824046920821</v>
      </c>
    </row>
    <row r="120" spans="1:13" x14ac:dyDescent="0.4">
      <c r="A120" s="52" t="s">
        <v>261</v>
      </c>
      <c r="B120" s="338">
        <v>97</v>
      </c>
      <c r="C120" s="338">
        <v>223</v>
      </c>
      <c r="D120" s="338">
        <v>103</v>
      </c>
      <c r="E120" s="338">
        <v>255</v>
      </c>
      <c r="F120" s="338">
        <v>108</v>
      </c>
      <c r="G120" s="338">
        <v>302</v>
      </c>
      <c r="H120" s="338">
        <v>95</v>
      </c>
      <c r="I120" s="338">
        <v>260</v>
      </c>
      <c r="J120" s="234">
        <f t="shared" si="9"/>
        <v>0.1134020618556701</v>
      </c>
      <c r="K120" s="234">
        <f t="shared" si="10"/>
        <v>0.35426008968609868</v>
      </c>
      <c r="L120" s="234">
        <f t="shared" si="11"/>
        <v>-7.7669902912621352E-2</v>
      </c>
      <c r="M120" s="234">
        <f t="shared" si="12"/>
        <v>1.9607843137254902E-2</v>
      </c>
    </row>
    <row r="121" spans="1:13" x14ac:dyDescent="0.4">
      <c r="A121" s="52" t="s">
        <v>262</v>
      </c>
      <c r="B121" s="338">
        <v>7</v>
      </c>
      <c r="C121" s="338">
        <v>8</v>
      </c>
      <c r="D121" s="338">
        <v>10</v>
      </c>
      <c r="E121" s="338">
        <v>16</v>
      </c>
      <c r="F121" s="338">
        <v>6</v>
      </c>
      <c r="G121" s="338">
        <v>11</v>
      </c>
      <c r="H121" s="338">
        <v>5</v>
      </c>
      <c r="I121" s="338">
        <v>7</v>
      </c>
      <c r="J121" s="234">
        <f t="shared" si="9"/>
        <v>-0.14285714285714285</v>
      </c>
      <c r="K121" s="234">
        <f t="shared" si="10"/>
        <v>0.375</v>
      </c>
      <c r="L121" s="234">
        <f t="shared" si="11"/>
        <v>-0.5</v>
      </c>
      <c r="M121" s="234">
        <f t="shared" si="12"/>
        <v>-0.5625</v>
      </c>
    </row>
    <row r="122" spans="1:13" x14ac:dyDescent="0.4">
      <c r="A122" s="52" t="s">
        <v>263</v>
      </c>
      <c r="B122" s="338">
        <v>55</v>
      </c>
      <c r="C122" s="338">
        <v>140</v>
      </c>
      <c r="D122" s="338">
        <v>35</v>
      </c>
      <c r="E122" s="338">
        <v>82</v>
      </c>
      <c r="F122" s="338">
        <v>50</v>
      </c>
      <c r="G122" s="338">
        <v>227</v>
      </c>
      <c r="H122" s="338">
        <v>65</v>
      </c>
      <c r="I122" s="338">
        <v>283</v>
      </c>
      <c r="J122" s="234">
        <f t="shared" si="9"/>
        <v>-9.0909090909090912E-2</v>
      </c>
      <c r="K122" s="234">
        <f t="shared" si="10"/>
        <v>0.62142857142857144</v>
      </c>
      <c r="L122" s="234">
        <f t="shared" si="11"/>
        <v>0.8571428571428571</v>
      </c>
      <c r="M122" s="234">
        <f t="shared" si="12"/>
        <v>2.4512195121951219</v>
      </c>
    </row>
    <row r="123" spans="1:13" x14ac:dyDescent="0.4">
      <c r="A123" s="52" t="s">
        <v>636</v>
      </c>
      <c r="B123" s="338">
        <v>1</v>
      </c>
      <c r="C123" s="338">
        <v>1</v>
      </c>
      <c r="D123" s="338">
        <v>0</v>
      </c>
      <c r="E123" s="338">
        <v>0</v>
      </c>
      <c r="F123" s="338">
        <v>0</v>
      </c>
      <c r="G123" s="338">
        <v>0</v>
      </c>
      <c r="H123" s="338">
        <v>1</v>
      </c>
      <c r="I123" s="338">
        <v>1</v>
      </c>
      <c r="J123" s="234">
        <f t="shared" si="9"/>
        <v>-1</v>
      </c>
      <c r="K123" s="234">
        <f t="shared" si="10"/>
        <v>-1</v>
      </c>
      <c r="L123" s="234" t="str">
        <f t="shared" si="11"/>
        <v/>
      </c>
      <c r="M123" s="234" t="str">
        <f t="shared" si="12"/>
        <v/>
      </c>
    </row>
    <row r="124" spans="1:13" x14ac:dyDescent="0.4">
      <c r="A124" s="52" t="s">
        <v>266</v>
      </c>
      <c r="B124" s="338">
        <v>41</v>
      </c>
      <c r="C124" s="338">
        <v>115</v>
      </c>
      <c r="D124" s="338">
        <v>51</v>
      </c>
      <c r="E124" s="338">
        <v>154</v>
      </c>
      <c r="F124" s="338">
        <v>58</v>
      </c>
      <c r="G124" s="338">
        <v>104</v>
      </c>
      <c r="H124" s="338">
        <v>51</v>
      </c>
      <c r="I124" s="338">
        <v>111</v>
      </c>
      <c r="J124" s="234">
        <f t="shared" si="9"/>
        <v>0.41463414634146339</v>
      </c>
      <c r="K124" s="234">
        <f t="shared" si="10"/>
        <v>-9.5652173913043481E-2</v>
      </c>
      <c r="L124" s="234">
        <f t="shared" si="11"/>
        <v>0</v>
      </c>
      <c r="M124" s="234">
        <f t="shared" si="12"/>
        <v>-0.2792207792207792</v>
      </c>
    </row>
    <row r="125" spans="1:13" x14ac:dyDescent="0.4">
      <c r="A125" s="52" t="s">
        <v>637</v>
      </c>
      <c r="B125" s="338">
        <v>8</v>
      </c>
      <c r="C125" s="338">
        <v>16</v>
      </c>
      <c r="D125" s="338">
        <v>7</v>
      </c>
      <c r="E125" s="338">
        <v>11</v>
      </c>
      <c r="F125" s="338">
        <v>2</v>
      </c>
      <c r="G125" s="338">
        <v>3</v>
      </c>
      <c r="H125" s="338">
        <v>2</v>
      </c>
      <c r="I125" s="338">
        <v>3</v>
      </c>
      <c r="J125" s="234">
        <f t="shared" si="9"/>
        <v>-0.75</v>
      </c>
      <c r="K125" s="234">
        <f t="shared" si="10"/>
        <v>-0.8125</v>
      </c>
      <c r="L125" s="234">
        <f t="shared" si="11"/>
        <v>-0.7142857142857143</v>
      </c>
      <c r="M125" s="234">
        <f t="shared" si="12"/>
        <v>-0.72727272727272729</v>
      </c>
    </row>
    <row r="126" spans="1:13" x14ac:dyDescent="0.4">
      <c r="A126" s="52" t="s">
        <v>638</v>
      </c>
      <c r="B126" s="338">
        <v>3</v>
      </c>
      <c r="C126" s="338">
        <v>3</v>
      </c>
      <c r="D126" s="338">
        <v>1</v>
      </c>
      <c r="E126" s="338">
        <v>1</v>
      </c>
      <c r="F126" s="338">
        <v>4</v>
      </c>
      <c r="G126" s="338">
        <v>10</v>
      </c>
      <c r="H126" s="338">
        <v>5</v>
      </c>
      <c r="I126" s="338">
        <v>11</v>
      </c>
      <c r="J126" s="234">
        <f t="shared" si="9"/>
        <v>0.33333333333333331</v>
      </c>
      <c r="K126" s="234">
        <f t="shared" si="10"/>
        <v>2.3333333333333335</v>
      </c>
      <c r="L126" s="234">
        <f t="shared" si="11"/>
        <v>4</v>
      </c>
      <c r="M126" s="234">
        <f t="shared" si="12"/>
        <v>10</v>
      </c>
    </row>
    <row r="127" spans="1:13" x14ac:dyDescent="0.4">
      <c r="A127" s="52" t="s">
        <v>268</v>
      </c>
      <c r="B127" s="338">
        <v>6</v>
      </c>
      <c r="C127" s="338">
        <v>10</v>
      </c>
      <c r="D127" s="338">
        <v>3</v>
      </c>
      <c r="E127" s="338">
        <v>5</v>
      </c>
      <c r="F127" s="338">
        <v>5</v>
      </c>
      <c r="G127" s="338">
        <v>8</v>
      </c>
      <c r="H127" s="338">
        <v>6</v>
      </c>
      <c r="I127" s="338">
        <v>11</v>
      </c>
      <c r="J127" s="234">
        <f t="shared" si="9"/>
        <v>-0.16666666666666666</v>
      </c>
      <c r="K127" s="234">
        <f t="shared" si="10"/>
        <v>-0.2</v>
      </c>
      <c r="L127" s="234">
        <f t="shared" si="11"/>
        <v>1</v>
      </c>
      <c r="M127" s="234">
        <f t="shared" si="12"/>
        <v>1.2</v>
      </c>
    </row>
    <row r="128" spans="1:13" x14ac:dyDescent="0.4">
      <c r="A128" s="52" t="s">
        <v>639</v>
      </c>
      <c r="B128" s="338">
        <v>1</v>
      </c>
      <c r="C128" s="338">
        <v>1</v>
      </c>
      <c r="D128" s="338">
        <v>4</v>
      </c>
      <c r="E128" s="338">
        <v>7</v>
      </c>
      <c r="F128" s="338">
        <v>6</v>
      </c>
      <c r="G128" s="338">
        <v>16</v>
      </c>
      <c r="H128" s="338">
        <v>7</v>
      </c>
      <c r="I128" s="338">
        <v>17</v>
      </c>
      <c r="J128" s="234">
        <f t="shared" si="9"/>
        <v>5</v>
      </c>
      <c r="K128" s="234">
        <f t="shared" si="10"/>
        <v>15</v>
      </c>
      <c r="L128" s="234">
        <f t="shared" si="11"/>
        <v>0.75</v>
      </c>
      <c r="M128" s="234">
        <f t="shared" si="12"/>
        <v>1.4285714285714286</v>
      </c>
    </row>
    <row r="129" spans="1:13" x14ac:dyDescent="0.4">
      <c r="A129" s="52" t="s">
        <v>640</v>
      </c>
      <c r="B129" s="338">
        <v>5</v>
      </c>
      <c r="C129" s="338">
        <v>15</v>
      </c>
      <c r="D129" s="338">
        <v>5</v>
      </c>
      <c r="E129" s="338">
        <v>14</v>
      </c>
      <c r="F129" s="338">
        <v>11</v>
      </c>
      <c r="G129" s="338">
        <v>26</v>
      </c>
      <c r="H129" s="338">
        <v>10</v>
      </c>
      <c r="I129" s="338">
        <v>28</v>
      </c>
      <c r="J129" s="234">
        <f t="shared" si="9"/>
        <v>1.2</v>
      </c>
      <c r="K129" s="234">
        <f t="shared" si="10"/>
        <v>0.73333333333333328</v>
      </c>
      <c r="L129" s="234">
        <f t="shared" si="11"/>
        <v>1</v>
      </c>
      <c r="M129" s="234">
        <f t="shared" si="12"/>
        <v>1</v>
      </c>
    </row>
    <row r="130" spans="1:13" x14ac:dyDescent="0.4">
      <c r="A130" s="52" t="s">
        <v>269</v>
      </c>
      <c r="B130" s="338">
        <v>2</v>
      </c>
      <c r="C130" s="338">
        <v>3</v>
      </c>
      <c r="D130" s="338">
        <v>2</v>
      </c>
      <c r="E130" s="338">
        <v>4</v>
      </c>
      <c r="F130" s="338">
        <v>0</v>
      </c>
      <c r="G130" s="338">
        <v>0</v>
      </c>
      <c r="H130" s="338">
        <v>0</v>
      </c>
      <c r="I130" s="338">
        <v>0</v>
      </c>
      <c r="J130" s="234">
        <f t="shared" si="9"/>
        <v>-1</v>
      </c>
      <c r="K130" s="234">
        <f t="shared" si="10"/>
        <v>-1</v>
      </c>
      <c r="L130" s="234">
        <f t="shared" si="11"/>
        <v>-1</v>
      </c>
      <c r="M130" s="234">
        <f t="shared" si="12"/>
        <v>-1</v>
      </c>
    </row>
    <row r="131" spans="1:13" x14ac:dyDescent="0.4">
      <c r="A131" s="52" t="s">
        <v>641</v>
      </c>
      <c r="B131" s="338">
        <v>7</v>
      </c>
      <c r="C131" s="338">
        <v>16</v>
      </c>
      <c r="D131" s="338">
        <v>8</v>
      </c>
      <c r="E131" s="338">
        <v>22</v>
      </c>
      <c r="F131" s="338">
        <v>3</v>
      </c>
      <c r="G131" s="338">
        <v>3</v>
      </c>
      <c r="H131" s="338">
        <v>5</v>
      </c>
      <c r="I131" s="338">
        <v>7</v>
      </c>
      <c r="J131" s="234">
        <f t="shared" si="9"/>
        <v>-0.5714285714285714</v>
      </c>
      <c r="K131" s="234">
        <f t="shared" si="10"/>
        <v>-0.8125</v>
      </c>
      <c r="L131" s="234">
        <f t="shared" si="11"/>
        <v>-0.375</v>
      </c>
      <c r="M131" s="234">
        <f t="shared" si="12"/>
        <v>-0.68181818181818177</v>
      </c>
    </row>
    <row r="132" spans="1:13" x14ac:dyDescent="0.4">
      <c r="A132" s="52" t="s">
        <v>270</v>
      </c>
      <c r="B132" s="338">
        <v>142</v>
      </c>
      <c r="C132" s="338">
        <v>639</v>
      </c>
      <c r="D132" s="338">
        <v>105</v>
      </c>
      <c r="E132" s="338">
        <v>373</v>
      </c>
      <c r="F132" s="338">
        <v>145</v>
      </c>
      <c r="G132" s="338">
        <v>450</v>
      </c>
      <c r="H132" s="338">
        <v>141</v>
      </c>
      <c r="I132" s="338">
        <v>658</v>
      </c>
      <c r="J132" s="234">
        <f t="shared" si="9"/>
        <v>2.1126760563380281E-2</v>
      </c>
      <c r="K132" s="234">
        <f t="shared" si="10"/>
        <v>-0.29577464788732394</v>
      </c>
      <c r="L132" s="234">
        <f t="shared" si="11"/>
        <v>0.34285714285714286</v>
      </c>
      <c r="M132" s="234">
        <f t="shared" si="12"/>
        <v>0.76407506702412864</v>
      </c>
    </row>
    <row r="133" spans="1:13" x14ac:dyDescent="0.4">
      <c r="A133" s="52" t="s">
        <v>642</v>
      </c>
      <c r="B133" s="338">
        <v>0</v>
      </c>
      <c r="C133" s="338">
        <v>0</v>
      </c>
      <c r="D133" s="338">
        <v>0</v>
      </c>
      <c r="E133" s="338">
        <v>0</v>
      </c>
      <c r="F133" s="338">
        <v>2</v>
      </c>
      <c r="G133" s="338">
        <v>4</v>
      </c>
      <c r="H133" s="338">
        <v>2</v>
      </c>
      <c r="I133" s="338">
        <v>4</v>
      </c>
      <c r="J133" s="234" t="str">
        <f t="shared" si="9"/>
        <v/>
      </c>
      <c r="K133" s="234" t="str">
        <f t="shared" si="10"/>
        <v/>
      </c>
      <c r="L133" s="234" t="str">
        <f t="shared" si="11"/>
        <v/>
      </c>
      <c r="M133" s="234" t="str">
        <f t="shared" si="12"/>
        <v/>
      </c>
    </row>
    <row r="134" spans="1:13" x14ac:dyDescent="0.4">
      <c r="A134" s="52" t="s">
        <v>271</v>
      </c>
      <c r="B134" s="338">
        <v>4</v>
      </c>
      <c r="C134" s="338">
        <v>7</v>
      </c>
      <c r="D134" s="338">
        <v>5</v>
      </c>
      <c r="E134" s="338">
        <v>8</v>
      </c>
      <c r="F134" s="338">
        <v>8</v>
      </c>
      <c r="G134" s="338">
        <v>11</v>
      </c>
      <c r="H134" s="338">
        <v>5</v>
      </c>
      <c r="I134" s="338">
        <v>8</v>
      </c>
      <c r="J134" s="234">
        <f t="shared" ref="J134:J167" si="13">IF(B134=0,"",(F134-B134)/B134)</f>
        <v>1</v>
      </c>
      <c r="K134" s="234">
        <f t="shared" ref="K134:K167" si="14">IF(C134=0,"",(G134-C134)/C134)</f>
        <v>0.5714285714285714</v>
      </c>
      <c r="L134" s="234">
        <f t="shared" ref="L134:L167" si="15">IF(D134=0,"",(H134-D134)/D134)</f>
        <v>0</v>
      </c>
      <c r="M134" s="234">
        <f t="shared" ref="M134:M167" si="16">IF(E134=0,"",(I134-E134)/E134)</f>
        <v>0</v>
      </c>
    </row>
    <row r="135" spans="1:13" x14ac:dyDescent="0.4">
      <c r="A135" s="52" t="s">
        <v>272</v>
      </c>
      <c r="B135" s="338">
        <v>34</v>
      </c>
      <c r="C135" s="338">
        <v>65</v>
      </c>
      <c r="D135" s="338">
        <v>27</v>
      </c>
      <c r="E135" s="338">
        <v>55</v>
      </c>
      <c r="F135" s="338">
        <v>8</v>
      </c>
      <c r="G135" s="338">
        <v>54</v>
      </c>
      <c r="H135" s="338">
        <v>12</v>
      </c>
      <c r="I135" s="338">
        <v>15</v>
      </c>
      <c r="J135" s="234">
        <f t="shared" si="13"/>
        <v>-0.76470588235294112</v>
      </c>
      <c r="K135" s="234">
        <f t="shared" si="14"/>
        <v>-0.16923076923076924</v>
      </c>
      <c r="L135" s="234">
        <f t="shared" si="15"/>
        <v>-0.55555555555555558</v>
      </c>
      <c r="M135" s="234">
        <f t="shared" si="16"/>
        <v>-0.72727272727272729</v>
      </c>
    </row>
    <row r="136" spans="1:13" x14ac:dyDescent="0.4">
      <c r="A136" s="52" t="s">
        <v>643</v>
      </c>
      <c r="B136" s="338">
        <v>0</v>
      </c>
      <c r="C136" s="338">
        <v>0</v>
      </c>
      <c r="D136" s="338">
        <v>1</v>
      </c>
      <c r="E136" s="338">
        <v>1</v>
      </c>
      <c r="F136" s="338">
        <v>0</v>
      </c>
      <c r="G136" s="338">
        <v>0</v>
      </c>
      <c r="H136" s="338">
        <v>0</v>
      </c>
      <c r="I136" s="338">
        <v>0</v>
      </c>
      <c r="J136" s="234" t="str">
        <f t="shared" si="13"/>
        <v/>
      </c>
      <c r="K136" s="234" t="str">
        <f t="shared" si="14"/>
        <v/>
      </c>
      <c r="L136" s="234">
        <f t="shared" si="15"/>
        <v>-1</v>
      </c>
      <c r="M136" s="234">
        <f t="shared" si="16"/>
        <v>-1</v>
      </c>
    </row>
    <row r="137" spans="1:13" x14ac:dyDescent="0.4">
      <c r="A137" s="52" t="s">
        <v>273</v>
      </c>
      <c r="B137" s="338">
        <v>439</v>
      </c>
      <c r="C137" s="338">
        <v>913</v>
      </c>
      <c r="D137" s="338">
        <v>363</v>
      </c>
      <c r="E137" s="338">
        <v>793</v>
      </c>
      <c r="F137" s="338">
        <v>414</v>
      </c>
      <c r="G137" s="338">
        <v>839</v>
      </c>
      <c r="H137" s="338">
        <v>422</v>
      </c>
      <c r="I137" s="338">
        <v>858</v>
      </c>
      <c r="J137" s="234">
        <f t="shared" si="13"/>
        <v>-5.6947608200455579E-2</v>
      </c>
      <c r="K137" s="234">
        <f t="shared" si="14"/>
        <v>-8.1051478641840091E-2</v>
      </c>
      <c r="L137" s="234">
        <f t="shared" si="15"/>
        <v>0.16253443526170799</v>
      </c>
      <c r="M137" s="234">
        <f t="shared" si="16"/>
        <v>8.1967213114754092E-2</v>
      </c>
    </row>
    <row r="138" spans="1:13" x14ac:dyDescent="0.4">
      <c r="A138" s="52" t="s">
        <v>274</v>
      </c>
      <c r="B138" s="338">
        <v>21</v>
      </c>
      <c r="C138" s="338">
        <v>50</v>
      </c>
      <c r="D138" s="338">
        <v>19</v>
      </c>
      <c r="E138" s="338">
        <v>44</v>
      </c>
      <c r="F138" s="338">
        <v>23</v>
      </c>
      <c r="G138" s="338">
        <v>70</v>
      </c>
      <c r="H138" s="338">
        <v>19</v>
      </c>
      <c r="I138" s="338">
        <v>63</v>
      </c>
      <c r="J138" s="234">
        <f t="shared" si="13"/>
        <v>9.5238095238095233E-2</v>
      </c>
      <c r="K138" s="234">
        <f t="shared" si="14"/>
        <v>0.4</v>
      </c>
      <c r="L138" s="234">
        <f t="shared" si="15"/>
        <v>0</v>
      </c>
      <c r="M138" s="234">
        <f t="shared" si="16"/>
        <v>0.43181818181818182</v>
      </c>
    </row>
    <row r="139" spans="1:13" x14ac:dyDescent="0.4">
      <c r="A139" s="52" t="s">
        <v>275</v>
      </c>
      <c r="B139" s="338">
        <v>6</v>
      </c>
      <c r="C139" s="338">
        <v>17</v>
      </c>
      <c r="D139" s="338">
        <v>9</v>
      </c>
      <c r="E139" s="338">
        <v>17</v>
      </c>
      <c r="F139" s="338">
        <v>12</v>
      </c>
      <c r="G139" s="338">
        <v>16</v>
      </c>
      <c r="H139" s="338">
        <v>10</v>
      </c>
      <c r="I139" s="338">
        <v>13</v>
      </c>
      <c r="J139" s="234">
        <f t="shared" si="13"/>
        <v>1</v>
      </c>
      <c r="K139" s="234">
        <f t="shared" si="14"/>
        <v>-5.8823529411764705E-2</v>
      </c>
      <c r="L139" s="234">
        <f t="shared" si="15"/>
        <v>0.1111111111111111</v>
      </c>
      <c r="M139" s="234">
        <f t="shared" si="16"/>
        <v>-0.23529411764705882</v>
      </c>
    </row>
    <row r="140" spans="1:13" x14ac:dyDescent="0.4">
      <c r="A140" s="52" t="s">
        <v>644</v>
      </c>
      <c r="B140" s="338">
        <v>8</v>
      </c>
      <c r="C140" s="338">
        <v>9</v>
      </c>
      <c r="D140" s="338">
        <v>6</v>
      </c>
      <c r="E140" s="338">
        <v>7</v>
      </c>
      <c r="F140" s="338">
        <v>4</v>
      </c>
      <c r="G140" s="338">
        <v>4</v>
      </c>
      <c r="H140" s="338">
        <v>6</v>
      </c>
      <c r="I140" s="338">
        <v>6</v>
      </c>
      <c r="J140" s="234">
        <f t="shared" si="13"/>
        <v>-0.5</v>
      </c>
      <c r="K140" s="234">
        <f t="shared" si="14"/>
        <v>-0.55555555555555558</v>
      </c>
      <c r="L140" s="234">
        <f t="shared" si="15"/>
        <v>0</v>
      </c>
      <c r="M140" s="234">
        <f t="shared" si="16"/>
        <v>-0.14285714285714285</v>
      </c>
    </row>
    <row r="141" spans="1:13" x14ac:dyDescent="0.4">
      <c r="A141" s="52" t="s">
        <v>276</v>
      </c>
      <c r="B141" s="338">
        <v>158</v>
      </c>
      <c r="C141" s="338">
        <v>365</v>
      </c>
      <c r="D141" s="338">
        <v>138</v>
      </c>
      <c r="E141" s="338">
        <v>328</v>
      </c>
      <c r="F141" s="338">
        <v>177</v>
      </c>
      <c r="G141" s="338">
        <v>338</v>
      </c>
      <c r="H141" s="338">
        <v>152</v>
      </c>
      <c r="I141" s="338">
        <v>302</v>
      </c>
      <c r="J141" s="234">
        <f t="shared" si="13"/>
        <v>0.12025316455696203</v>
      </c>
      <c r="K141" s="234">
        <f t="shared" si="14"/>
        <v>-7.3972602739726029E-2</v>
      </c>
      <c r="L141" s="234">
        <f t="shared" si="15"/>
        <v>0.10144927536231885</v>
      </c>
      <c r="M141" s="234">
        <f t="shared" si="16"/>
        <v>-7.926829268292683E-2</v>
      </c>
    </row>
    <row r="142" spans="1:13" x14ac:dyDescent="0.4">
      <c r="A142" s="52" t="s">
        <v>277</v>
      </c>
      <c r="B142" s="338">
        <v>806</v>
      </c>
      <c r="C142" s="338">
        <v>1662</v>
      </c>
      <c r="D142" s="338">
        <v>704</v>
      </c>
      <c r="E142" s="338">
        <v>1580</v>
      </c>
      <c r="F142" s="338">
        <v>716</v>
      </c>
      <c r="G142" s="338">
        <v>1699</v>
      </c>
      <c r="H142" s="338">
        <v>723</v>
      </c>
      <c r="I142" s="338">
        <v>1609</v>
      </c>
      <c r="J142" s="234">
        <f t="shared" si="13"/>
        <v>-0.11166253101736973</v>
      </c>
      <c r="K142" s="234">
        <f t="shared" si="14"/>
        <v>2.2262334536702767E-2</v>
      </c>
      <c r="L142" s="234">
        <f t="shared" si="15"/>
        <v>2.6988636363636364E-2</v>
      </c>
      <c r="M142" s="234">
        <f t="shared" si="16"/>
        <v>1.8354430379746836E-2</v>
      </c>
    </row>
    <row r="143" spans="1:13" x14ac:dyDescent="0.4">
      <c r="A143" s="52" t="s">
        <v>278</v>
      </c>
      <c r="B143" s="338">
        <v>18</v>
      </c>
      <c r="C143" s="338">
        <v>25</v>
      </c>
      <c r="D143" s="338">
        <v>18</v>
      </c>
      <c r="E143" s="338">
        <v>29</v>
      </c>
      <c r="F143" s="338">
        <v>11</v>
      </c>
      <c r="G143" s="338">
        <v>27</v>
      </c>
      <c r="H143" s="338">
        <v>7</v>
      </c>
      <c r="I143" s="338">
        <v>13</v>
      </c>
      <c r="J143" s="234">
        <f t="shared" si="13"/>
        <v>-0.3888888888888889</v>
      </c>
      <c r="K143" s="234">
        <f t="shared" si="14"/>
        <v>0.08</v>
      </c>
      <c r="L143" s="234">
        <f t="shared" si="15"/>
        <v>-0.61111111111111116</v>
      </c>
      <c r="M143" s="234">
        <f t="shared" si="16"/>
        <v>-0.55172413793103448</v>
      </c>
    </row>
    <row r="144" spans="1:13" x14ac:dyDescent="0.4">
      <c r="A144" s="52" t="s">
        <v>279</v>
      </c>
      <c r="B144" s="338">
        <v>333</v>
      </c>
      <c r="C144" s="338">
        <v>1011</v>
      </c>
      <c r="D144" s="338">
        <v>317</v>
      </c>
      <c r="E144" s="338">
        <v>944</v>
      </c>
      <c r="F144" s="338">
        <v>334</v>
      </c>
      <c r="G144" s="338">
        <v>871</v>
      </c>
      <c r="H144" s="338">
        <v>336</v>
      </c>
      <c r="I144" s="338">
        <v>907</v>
      </c>
      <c r="J144" s="234">
        <f t="shared" si="13"/>
        <v>3.003003003003003E-3</v>
      </c>
      <c r="K144" s="234">
        <f t="shared" si="14"/>
        <v>-0.13847675568743817</v>
      </c>
      <c r="L144" s="234">
        <f t="shared" si="15"/>
        <v>5.993690851735016E-2</v>
      </c>
      <c r="M144" s="234">
        <f t="shared" si="16"/>
        <v>-3.9194915254237288E-2</v>
      </c>
    </row>
    <row r="145" spans="1:13" x14ac:dyDescent="0.4">
      <c r="A145" s="52" t="s">
        <v>280</v>
      </c>
      <c r="B145" s="338">
        <v>546</v>
      </c>
      <c r="C145" s="338">
        <v>1508</v>
      </c>
      <c r="D145" s="338">
        <v>553</v>
      </c>
      <c r="E145" s="338">
        <v>1484</v>
      </c>
      <c r="F145" s="338">
        <v>511</v>
      </c>
      <c r="G145" s="338">
        <v>1427</v>
      </c>
      <c r="H145" s="338">
        <v>484</v>
      </c>
      <c r="I145" s="338">
        <v>1313</v>
      </c>
      <c r="J145" s="234">
        <f t="shared" si="13"/>
        <v>-6.4102564102564097E-2</v>
      </c>
      <c r="K145" s="234">
        <f t="shared" si="14"/>
        <v>-5.3713527851458887E-2</v>
      </c>
      <c r="L145" s="234">
        <f t="shared" si="15"/>
        <v>-0.12477396021699819</v>
      </c>
      <c r="M145" s="234">
        <f t="shared" si="16"/>
        <v>-0.11522911051212938</v>
      </c>
    </row>
    <row r="146" spans="1:13" x14ac:dyDescent="0.4">
      <c r="A146" s="52" t="s">
        <v>645</v>
      </c>
      <c r="B146" s="338">
        <v>2</v>
      </c>
      <c r="C146" s="338">
        <v>4</v>
      </c>
      <c r="D146" s="338">
        <v>2</v>
      </c>
      <c r="E146" s="338">
        <v>4</v>
      </c>
      <c r="F146" s="338">
        <v>2</v>
      </c>
      <c r="G146" s="338">
        <v>2</v>
      </c>
      <c r="H146" s="338">
        <v>2</v>
      </c>
      <c r="I146" s="338">
        <v>2</v>
      </c>
      <c r="J146" s="234">
        <f t="shared" si="13"/>
        <v>0</v>
      </c>
      <c r="K146" s="234">
        <f t="shared" si="14"/>
        <v>-0.5</v>
      </c>
      <c r="L146" s="234">
        <f t="shared" si="15"/>
        <v>0</v>
      </c>
      <c r="M146" s="234">
        <f t="shared" si="16"/>
        <v>-0.5</v>
      </c>
    </row>
    <row r="147" spans="1:13" x14ac:dyDescent="0.4">
      <c r="A147" s="52" t="s">
        <v>282</v>
      </c>
      <c r="B147" s="338">
        <v>371</v>
      </c>
      <c r="C147" s="338">
        <v>551</v>
      </c>
      <c r="D147" s="338">
        <v>305</v>
      </c>
      <c r="E147" s="338">
        <v>506</v>
      </c>
      <c r="F147" s="338">
        <v>409</v>
      </c>
      <c r="G147" s="338">
        <v>548</v>
      </c>
      <c r="H147" s="338">
        <v>334</v>
      </c>
      <c r="I147" s="338">
        <v>449</v>
      </c>
      <c r="J147" s="234">
        <f t="shared" si="13"/>
        <v>0.10242587601078167</v>
      </c>
      <c r="K147" s="234">
        <f t="shared" si="14"/>
        <v>-5.4446460980036296E-3</v>
      </c>
      <c r="L147" s="234">
        <f t="shared" si="15"/>
        <v>9.5081967213114751E-2</v>
      </c>
      <c r="M147" s="234">
        <f t="shared" si="16"/>
        <v>-0.11264822134387352</v>
      </c>
    </row>
    <row r="148" spans="1:13" x14ac:dyDescent="0.4">
      <c r="A148" s="52" t="s">
        <v>646</v>
      </c>
      <c r="B148" s="338">
        <v>0</v>
      </c>
      <c r="C148" s="338">
        <v>0</v>
      </c>
      <c r="D148" s="338">
        <v>0</v>
      </c>
      <c r="E148" s="338">
        <v>0</v>
      </c>
      <c r="F148" s="338">
        <v>3</v>
      </c>
      <c r="G148" s="338">
        <v>3</v>
      </c>
      <c r="H148" s="338">
        <v>3</v>
      </c>
      <c r="I148" s="338">
        <v>3</v>
      </c>
      <c r="J148" s="234" t="str">
        <f t="shared" si="13"/>
        <v/>
      </c>
      <c r="K148" s="234" t="str">
        <f t="shared" si="14"/>
        <v/>
      </c>
      <c r="L148" s="234" t="str">
        <f t="shared" si="15"/>
        <v/>
      </c>
      <c r="M148" s="234" t="str">
        <f t="shared" si="16"/>
        <v/>
      </c>
    </row>
    <row r="149" spans="1:13" x14ac:dyDescent="0.4">
      <c r="A149" s="52" t="s">
        <v>647</v>
      </c>
      <c r="B149" s="338">
        <v>5</v>
      </c>
      <c r="C149" s="338">
        <v>6</v>
      </c>
      <c r="D149" s="338">
        <v>1</v>
      </c>
      <c r="E149" s="338">
        <v>1</v>
      </c>
      <c r="F149" s="338">
        <v>2</v>
      </c>
      <c r="G149" s="338">
        <v>2</v>
      </c>
      <c r="H149" s="338">
        <v>6</v>
      </c>
      <c r="I149" s="338">
        <v>7</v>
      </c>
      <c r="J149" s="234">
        <f t="shared" si="13"/>
        <v>-0.6</v>
      </c>
      <c r="K149" s="234">
        <f t="shared" si="14"/>
        <v>-0.66666666666666663</v>
      </c>
      <c r="L149" s="234">
        <f t="shared" si="15"/>
        <v>5</v>
      </c>
      <c r="M149" s="234">
        <f t="shared" si="16"/>
        <v>6</v>
      </c>
    </row>
    <row r="150" spans="1:13" x14ac:dyDescent="0.4">
      <c r="A150" s="36" t="s">
        <v>283</v>
      </c>
      <c r="B150" s="156">
        <v>51</v>
      </c>
      <c r="C150" s="156">
        <v>103</v>
      </c>
      <c r="D150" s="156">
        <v>38</v>
      </c>
      <c r="E150" s="156">
        <v>70</v>
      </c>
      <c r="F150" s="156">
        <v>73</v>
      </c>
      <c r="G150" s="156">
        <v>120</v>
      </c>
      <c r="H150" s="156">
        <v>75</v>
      </c>
      <c r="I150" s="156">
        <v>127</v>
      </c>
      <c r="J150" s="234">
        <f t="shared" si="13"/>
        <v>0.43137254901960786</v>
      </c>
      <c r="K150" s="234">
        <f t="shared" si="14"/>
        <v>0.1650485436893204</v>
      </c>
      <c r="L150" s="234">
        <f t="shared" si="15"/>
        <v>0.97368421052631582</v>
      </c>
      <c r="M150" s="234">
        <f t="shared" si="16"/>
        <v>0.81428571428571428</v>
      </c>
    </row>
    <row r="151" spans="1:13" x14ac:dyDescent="0.4">
      <c r="A151" s="52" t="s">
        <v>648</v>
      </c>
      <c r="B151" s="338">
        <v>1</v>
      </c>
      <c r="C151" s="338">
        <v>6</v>
      </c>
      <c r="D151" s="338">
        <v>2</v>
      </c>
      <c r="E151" s="338">
        <v>8</v>
      </c>
      <c r="F151" s="338">
        <v>1</v>
      </c>
      <c r="G151" s="338">
        <v>1</v>
      </c>
      <c r="H151" s="338">
        <v>0</v>
      </c>
      <c r="I151" s="338">
        <v>0</v>
      </c>
      <c r="J151" s="234">
        <f t="shared" si="13"/>
        <v>0</v>
      </c>
      <c r="K151" s="234">
        <f t="shared" si="14"/>
        <v>-0.83333333333333337</v>
      </c>
      <c r="L151" s="234">
        <f t="shared" si="15"/>
        <v>-1</v>
      </c>
      <c r="M151" s="234">
        <f t="shared" si="16"/>
        <v>-1</v>
      </c>
    </row>
    <row r="152" spans="1:13" x14ac:dyDescent="0.4">
      <c r="A152" s="52" t="s">
        <v>284</v>
      </c>
      <c r="B152" s="338">
        <v>1</v>
      </c>
      <c r="C152" s="338">
        <v>3</v>
      </c>
      <c r="D152" s="338">
        <v>3</v>
      </c>
      <c r="E152" s="338">
        <v>9</v>
      </c>
      <c r="F152" s="338">
        <v>1</v>
      </c>
      <c r="G152" s="338">
        <v>1</v>
      </c>
      <c r="H152" s="338">
        <v>1</v>
      </c>
      <c r="I152" s="338">
        <v>1</v>
      </c>
      <c r="J152" s="234">
        <f t="shared" si="13"/>
        <v>0</v>
      </c>
      <c r="K152" s="234">
        <f t="shared" si="14"/>
        <v>-0.66666666666666663</v>
      </c>
      <c r="L152" s="234">
        <f t="shared" si="15"/>
        <v>-0.66666666666666663</v>
      </c>
      <c r="M152" s="234">
        <f t="shared" si="16"/>
        <v>-0.88888888888888884</v>
      </c>
    </row>
    <row r="153" spans="1:13" x14ac:dyDescent="0.4">
      <c r="A153" s="52" t="s">
        <v>285</v>
      </c>
      <c r="B153" s="338">
        <v>233</v>
      </c>
      <c r="C153" s="338">
        <v>499</v>
      </c>
      <c r="D153" s="338">
        <v>216</v>
      </c>
      <c r="E153" s="338">
        <v>449</v>
      </c>
      <c r="F153" s="338">
        <v>261</v>
      </c>
      <c r="G153" s="338">
        <v>638</v>
      </c>
      <c r="H153" s="338">
        <v>244</v>
      </c>
      <c r="I153" s="338">
        <v>538</v>
      </c>
      <c r="J153" s="234">
        <f t="shared" si="13"/>
        <v>0.12017167381974249</v>
      </c>
      <c r="K153" s="234">
        <f t="shared" si="14"/>
        <v>0.27855711422845691</v>
      </c>
      <c r="L153" s="234">
        <f t="shared" si="15"/>
        <v>0.12962962962962962</v>
      </c>
      <c r="M153" s="234">
        <f t="shared" si="16"/>
        <v>0.19821826280623608</v>
      </c>
    </row>
    <row r="154" spans="1:13" x14ac:dyDescent="0.4">
      <c r="A154" s="52" t="s">
        <v>649</v>
      </c>
      <c r="B154" s="338">
        <v>1</v>
      </c>
      <c r="C154" s="338">
        <v>1</v>
      </c>
      <c r="D154" s="338">
        <v>0</v>
      </c>
      <c r="E154" s="338">
        <v>0</v>
      </c>
      <c r="F154" s="338">
        <v>1</v>
      </c>
      <c r="G154" s="338">
        <v>1</v>
      </c>
      <c r="H154" s="338">
        <v>2</v>
      </c>
      <c r="I154" s="338">
        <v>2</v>
      </c>
      <c r="J154" s="234">
        <f t="shared" si="13"/>
        <v>0</v>
      </c>
      <c r="K154" s="234">
        <f t="shared" si="14"/>
        <v>0</v>
      </c>
      <c r="L154" s="234" t="str">
        <f t="shared" si="15"/>
        <v/>
      </c>
      <c r="M154" s="234" t="str">
        <f t="shared" si="16"/>
        <v/>
      </c>
    </row>
    <row r="155" spans="1:13" x14ac:dyDescent="0.4">
      <c r="A155" s="52" t="s">
        <v>286</v>
      </c>
      <c r="B155" s="338">
        <v>2</v>
      </c>
      <c r="C155" s="338">
        <v>3</v>
      </c>
      <c r="D155" s="338">
        <v>2</v>
      </c>
      <c r="E155" s="338">
        <v>3</v>
      </c>
      <c r="F155" s="338">
        <v>0</v>
      </c>
      <c r="G155" s="338">
        <v>0</v>
      </c>
      <c r="H155" s="338">
        <v>1</v>
      </c>
      <c r="I155" s="338">
        <v>1</v>
      </c>
      <c r="J155" s="234">
        <f t="shared" si="13"/>
        <v>-1</v>
      </c>
      <c r="K155" s="234">
        <f t="shared" si="14"/>
        <v>-1</v>
      </c>
      <c r="L155" s="234">
        <f t="shared" si="15"/>
        <v>-0.5</v>
      </c>
      <c r="M155" s="234">
        <f t="shared" si="16"/>
        <v>-0.66666666666666663</v>
      </c>
    </row>
    <row r="156" spans="1:13" x14ac:dyDescent="0.4">
      <c r="A156" s="52" t="s">
        <v>287</v>
      </c>
      <c r="B156" s="338">
        <v>34</v>
      </c>
      <c r="C156" s="338">
        <v>59</v>
      </c>
      <c r="D156" s="338">
        <v>29</v>
      </c>
      <c r="E156" s="338">
        <v>60</v>
      </c>
      <c r="F156" s="338">
        <v>41</v>
      </c>
      <c r="G156" s="338">
        <v>95</v>
      </c>
      <c r="H156" s="338">
        <v>39</v>
      </c>
      <c r="I156" s="338">
        <v>90</v>
      </c>
      <c r="J156" s="234">
        <f t="shared" si="13"/>
        <v>0.20588235294117646</v>
      </c>
      <c r="K156" s="234">
        <f t="shared" si="14"/>
        <v>0.61016949152542377</v>
      </c>
      <c r="L156" s="234">
        <f t="shared" si="15"/>
        <v>0.34482758620689657</v>
      </c>
      <c r="M156" s="234">
        <f t="shared" si="16"/>
        <v>0.5</v>
      </c>
    </row>
    <row r="157" spans="1:13" x14ac:dyDescent="0.4">
      <c r="A157" s="52" t="s">
        <v>288</v>
      </c>
      <c r="B157" s="338">
        <v>415</v>
      </c>
      <c r="C157" s="338">
        <v>794</v>
      </c>
      <c r="D157" s="338">
        <v>355</v>
      </c>
      <c r="E157" s="338">
        <v>642</v>
      </c>
      <c r="F157" s="338">
        <v>647</v>
      </c>
      <c r="G157" s="338">
        <v>1323</v>
      </c>
      <c r="H157" s="338">
        <v>512</v>
      </c>
      <c r="I157" s="338">
        <v>971</v>
      </c>
      <c r="J157" s="234">
        <f t="shared" si="13"/>
        <v>0.5590361445783133</v>
      </c>
      <c r="K157" s="234">
        <f t="shared" si="14"/>
        <v>0.66624685138539042</v>
      </c>
      <c r="L157" s="234">
        <f t="shared" si="15"/>
        <v>0.44225352112676058</v>
      </c>
      <c r="M157" s="234">
        <f t="shared" si="16"/>
        <v>0.51246105919003115</v>
      </c>
    </row>
    <row r="158" spans="1:13" x14ac:dyDescent="0.4">
      <c r="A158" s="52" t="s">
        <v>289</v>
      </c>
      <c r="B158" s="338">
        <v>8129</v>
      </c>
      <c r="C158" s="338">
        <v>16938</v>
      </c>
      <c r="D158" s="338">
        <v>7633</v>
      </c>
      <c r="E158" s="338">
        <v>16329</v>
      </c>
      <c r="F158" s="338">
        <v>8262</v>
      </c>
      <c r="G158" s="338">
        <v>16832</v>
      </c>
      <c r="H158" s="338">
        <v>8044</v>
      </c>
      <c r="I158" s="338">
        <v>17018</v>
      </c>
      <c r="J158" s="234">
        <f t="shared" si="13"/>
        <v>1.6361176036412843E-2</v>
      </c>
      <c r="K158" s="234">
        <f t="shared" si="14"/>
        <v>-6.2581178415397334E-3</v>
      </c>
      <c r="L158" s="234">
        <f t="shared" si="15"/>
        <v>5.3845146076247873E-2</v>
      </c>
      <c r="M158" s="234">
        <f t="shared" si="16"/>
        <v>4.2194868026211037E-2</v>
      </c>
    </row>
    <row r="159" spans="1:13" x14ac:dyDescent="0.4">
      <c r="A159" s="52" t="s">
        <v>290</v>
      </c>
      <c r="B159" s="338">
        <v>2</v>
      </c>
      <c r="C159" s="338">
        <v>6</v>
      </c>
      <c r="D159" s="338">
        <v>2</v>
      </c>
      <c r="E159" s="338">
        <v>6</v>
      </c>
      <c r="F159" s="338">
        <v>6</v>
      </c>
      <c r="G159" s="338">
        <v>7</v>
      </c>
      <c r="H159" s="338">
        <v>3</v>
      </c>
      <c r="I159" s="338">
        <v>3</v>
      </c>
      <c r="J159" s="234">
        <f t="shared" si="13"/>
        <v>2</v>
      </c>
      <c r="K159" s="234">
        <f t="shared" si="14"/>
        <v>0.16666666666666666</v>
      </c>
      <c r="L159" s="234">
        <f t="shared" si="15"/>
        <v>0.5</v>
      </c>
      <c r="M159" s="234">
        <f t="shared" si="16"/>
        <v>-0.5</v>
      </c>
    </row>
    <row r="160" spans="1:13" x14ac:dyDescent="0.4">
      <c r="A160" s="52" t="s">
        <v>650</v>
      </c>
      <c r="B160" s="338">
        <v>0</v>
      </c>
      <c r="C160" s="338">
        <v>0</v>
      </c>
      <c r="D160" s="338">
        <v>0</v>
      </c>
      <c r="E160" s="338">
        <v>0</v>
      </c>
      <c r="F160" s="338">
        <v>1</v>
      </c>
      <c r="G160" s="338">
        <v>1</v>
      </c>
      <c r="H160" s="338">
        <v>0</v>
      </c>
      <c r="I160" s="338">
        <v>0</v>
      </c>
      <c r="J160" s="234" t="str">
        <f t="shared" si="13"/>
        <v/>
      </c>
      <c r="K160" s="234" t="str">
        <f t="shared" si="14"/>
        <v/>
      </c>
      <c r="L160" s="234" t="str">
        <f t="shared" si="15"/>
        <v/>
      </c>
      <c r="M160" s="234" t="str">
        <f t="shared" si="16"/>
        <v/>
      </c>
    </row>
    <row r="161" spans="1:17" x14ac:dyDescent="0.4">
      <c r="A161" s="52" t="s">
        <v>651</v>
      </c>
      <c r="B161" s="338">
        <v>0</v>
      </c>
      <c r="C161" s="338">
        <v>0</v>
      </c>
      <c r="D161" s="338">
        <v>0</v>
      </c>
      <c r="E161" s="338">
        <v>0</v>
      </c>
      <c r="F161" s="338">
        <v>1</v>
      </c>
      <c r="G161" s="338">
        <v>1</v>
      </c>
      <c r="H161" s="338">
        <v>1</v>
      </c>
      <c r="I161" s="338">
        <v>1</v>
      </c>
      <c r="J161" s="234" t="str">
        <f t="shared" si="13"/>
        <v/>
      </c>
      <c r="K161" s="234" t="str">
        <f t="shared" si="14"/>
        <v/>
      </c>
      <c r="L161" s="234" t="str">
        <f t="shared" si="15"/>
        <v/>
      </c>
      <c r="M161" s="234" t="str">
        <f t="shared" si="16"/>
        <v/>
      </c>
    </row>
    <row r="162" spans="1:17" x14ac:dyDescent="0.4">
      <c r="A162" s="52" t="s">
        <v>652</v>
      </c>
      <c r="B162" s="338">
        <v>2</v>
      </c>
      <c r="C162" s="338">
        <v>3</v>
      </c>
      <c r="D162" s="338">
        <v>2</v>
      </c>
      <c r="E162" s="338">
        <v>3</v>
      </c>
      <c r="F162" s="338">
        <v>1</v>
      </c>
      <c r="G162" s="338">
        <v>1</v>
      </c>
      <c r="H162" s="338">
        <v>0</v>
      </c>
      <c r="I162" s="338">
        <v>0</v>
      </c>
      <c r="J162" s="234">
        <f t="shared" si="13"/>
        <v>-0.5</v>
      </c>
      <c r="K162" s="234">
        <f t="shared" si="14"/>
        <v>-0.66666666666666663</v>
      </c>
      <c r="L162" s="234">
        <f t="shared" si="15"/>
        <v>-1</v>
      </c>
      <c r="M162" s="234">
        <f t="shared" si="16"/>
        <v>-1</v>
      </c>
    </row>
    <row r="163" spans="1:17" x14ac:dyDescent="0.4">
      <c r="A163" s="52" t="s">
        <v>653</v>
      </c>
      <c r="B163" s="338">
        <v>2</v>
      </c>
      <c r="C163" s="338">
        <v>3</v>
      </c>
      <c r="D163" s="338">
        <v>1</v>
      </c>
      <c r="E163" s="338">
        <v>1</v>
      </c>
      <c r="F163" s="338">
        <v>11</v>
      </c>
      <c r="G163" s="338">
        <v>29</v>
      </c>
      <c r="H163" s="338">
        <v>14</v>
      </c>
      <c r="I163" s="338">
        <v>37</v>
      </c>
      <c r="J163" s="234">
        <f t="shared" si="13"/>
        <v>4.5</v>
      </c>
      <c r="K163" s="234">
        <f t="shared" si="14"/>
        <v>8.6666666666666661</v>
      </c>
      <c r="L163" s="234">
        <f t="shared" si="15"/>
        <v>13</v>
      </c>
      <c r="M163" s="234">
        <f t="shared" si="16"/>
        <v>36</v>
      </c>
    </row>
    <row r="164" spans="1:17" x14ac:dyDescent="0.4">
      <c r="A164" s="52" t="s">
        <v>654</v>
      </c>
      <c r="B164" s="338">
        <v>15</v>
      </c>
      <c r="C164" s="338">
        <v>19</v>
      </c>
      <c r="D164" s="338">
        <v>19</v>
      </c>
      <c r="E164" s="338">
        <v>28</v>
      </c>
      <c r="F164" s="338">
        <v>13</v>
      </c>
      <c r="G164" s="338">
        <v>17</v>
      </c>
      <c r="H164" s="338">
        <v>14</v>
      </c>
      <c r="I164" s="338">
        <v>18</v>
      </c>
      <c r="J164" s="234">
        <f t="shared" si="13"/>
        <v>-0.13333333333333333</v>
      </c>
      <c r="K164" s="234">
        <f t="shared" si="14"/>
        <v>-0.10526315789473684</v>
      </c>
      <c r="L164" s="234">
        <f t="shared" si="15"/>
        <v>-0.26315789473684209</v>
      </c>
      <c r="M164" s="234">
        <f t="shared" si="16"/>
        <v>-0.35714285714285715</v>
      </c>
    </row>
    <row r="165" spans="1:17" x14ac:dyDescent="0.4">
      <c r="A165" s="52" t="s">
        <v>655</v>
      </c>
      <c r="B165" s="338">
        <v>1</v>
      </c>
      <c r="C165" s="338">
        <v>2</v>
      </c>
      <c r="D165" s="338">
        <v>1</v>
      </c>
      <c r="E165" s="338">
        <v>2</v>
      </c>
      <c r="F165" s="338">
        <v>0</v>
      </c>
      <c r="G165" s="338">
        <v>0</v>
      </c>
      <c r="H165" s="338">
        <v>0</v>
      </c>
      <c r="I165" s="338">
        <v>0</v>
      </c>
      <c r="J165" s="234">
        <f t="shared" si="13"/>
        <v>-1</v>
      </c>
      <c r="K165" s="234">
        <f t="shared" si="14"/>
        <v>-1</v>
      </c>
      <c r="L165" s="234">
        <f t="shared" si="15"/>
        <v>-1</v>
      </c>
      <c r="M165" s="234">
        <f t="shared" si="16"/>
        <v>-1</v>
      </c>
    </row>
    <row r="166" spans="1:17" x14ac:dyDescent="0.4">
      <c r="A166" s="52" t="s">
        <v>656</v>
      </c>
      <c r="B166" s="338">
        <v>1</v>
      </c>
      <c r="C166" s="338">
        <v>5</v>
      </c>
      <c r="D166" s="338">
        <v>0</v>
      </c>
      <c r="E166" s="338">
        <v>0</v>
      </c>
      <c r="F166" s="338">
        <v>1</v>
      </c>
      <c r="G166" s="338">
        <v>1</v>
      </c>
      <c r="H166" s="338">
        <v>0</v>
      </c>
      <c r="I166" s="338">
        <v>0</v>
      </c>
      <c r="J166" s="234">
        <f t="shared" si="13"/>
        <v>0</v>
      </c>
      <c r="K166" s="234">
        <f t="shared" si="14"/>
        <v>-0.8</v>
      </c>
      <c r="L166" s="234" t="str">
        <f t="shared" si="15"/>
        <v/>
      </c>
      <c r="M166" s="234" t="str">
        <f t="shared" si="16"/>
        <v/>
      </c>
    </row>
    <row r="167" spans="1:17" x14ac:dyDescent="0.4">
      <c r="A167" s="339" t="s">
        <v>657</v>
      </c>
      <c r="B167" s="340">
        <v>1</v>
      </c>
      <c r="C167" s="340">
        <v>1</v>
      </c>
      <c r="D167" s="340">
        <v>2</v>
      </c>
      <c r="E167" s="340">
        <v>4</v>
      </c>
      <c r="F167" s="340">
        <v>0</v>
      </c>
      <c r="G167" s="340">
        <v>0</v>
      </c>
      <c r="H167" s="340">
        <v>1</v>
      </c>
      <c r="I167" s="340">
        <v>1</v>
      </c>
      <c r="J167" s="341">
        <f t="shared" si="13"/>
        <v>-1</v>
      </c>
      <c r="K167" s="341">
        <f t="shared" si="14"/>
        <v>-1</v>
      </c>
      <c r="L167" s="341">
        <f t="shared" si="15"/>
        <v>-0.5</v>
      </c>
      <c r="M167" s="341">
        <f t="shared" si="16"/>
        <v>-0.75</v>
      </c>
    </row>
    <row r="168" spans="1:17" x14ac:dyDescent="0.4">
      <c r="A168" s="52"/>
      <c r="B168" s="53"/>
      <c r="C168" s="53"/>
      <c r="D168" s="53"/>
      <c r="E168" s="53"/>
      <c r="F168" s="53"/>
      <c r="G168" s="53"/>
      <c r="H168" s="53"/>
      <c r="I168" s="53"/>
      <c r="J168" s="169"/>
      <c r="K168" s="169"/>
      <c r="L168" s="169"/>
      <c r="M168" s="233" t="s">
        <v>145</v>
      </c>
    </row>
    <row r="169" spans="1:17" x14ac:dyDescent="0.4">
      <c r="A169" s="12" t="s">
        <v>99</v>
      </c>
    </row>
    <row r="170" spans="1:17" x14ac:dyDescent="0.4">
      <c r="A170" s="10" t="s">
        <v>586</v>
      </c>
      <c r="B170" s="47"/>
      <c r="C170" s="47"/>
      <c r="D170" s="47"/>
      <c r="E170" s="47"/>
      <c r="F170" s="47"/>
      <c r="G170" s="47"/>
      <c r="H170" s="47"/>
      <c r="I170" s="47"/>
      <c r="J170" s="10"/>
      <c r="K170" s="10"/>
      <c r="L170" s="10"/>
      <c r="M170" s="10"/>
      <c r="N170" s="10"/>
      <c r="O170" s="10"/>
      <c r="P170" s="10"/>
      <c r="Q170" s="10"/>
    </row>
    <row r="171" spans="1:17" x14ac:dyDescent="0.4">
      <c r="A171" s="42" t="s">
        <v>658</v>
      </c>
      <c r="B171" s="42"/>
      <c r="C171" s="42"/>
      <c r="D171" s="42"/>
      <c r="E171" s="42"/>
      <c r="F171" s="42"/>
      <c r="G171" s="42"/>
      <c r="H171" s="42"/>
      <c r="I171" s="42"/>
      <c r="J171" s="42"/>
      <c r="K171" s="42"/>
      <c r="L171" s="42"/>
      <c r="M171" s="10"/>
      <c r="N171" s="10"/>
      <c r="O171" s="10"/>
      <c r="P171" s="10"/>
      <c r="Q171" s="10"/>
    </row>
    <row r="172" spans="1:17" x14ac:dyDescent="0.4">
      <c r="A172" s="10"/>
      <c r="B172" s="47"/>
      <c r="C172" s="47"/>
      <c r="D172" s="47"/>
      <c r="E172" s="47"/>
      <c r="F172" s="47"/>
      <c r="G172" s="47"/>
      <c r="H172" s="47"/>
      <c r="I172" s="47"/>
      <c r="J172" s="10"/>
      <c r="K172" s="10"/>
      <c r="L172" s="10"/>
      <c r="M172" s="10"/>
      <c r="N172" s="10"/>
      <c r="O172" s="10"/>
      <c r="P172" s="10"/>
      <c r="Q172" s="10"/>
    </row>
    <row r="173" spans="1:17" ht="29.25" customHeight="1" x14ac:dyDescent="0.4">
      <c r="A173" s="10"/>
      <c r="B173" s="47"/>
      <c r="C173" s="47"/>
      <c r="D173" s="47"/>
      <c r="E173" s="47"/>
      <c r="F173" s="47"/>
      <c r="G173" s="47"/>
      <c r="H173" s="47"/>
      <c r="I173" s="47"/>
      <c r="J173" s="10"/>
      <c r="K173" s="10"/>
      <c r="L173" s="10"/>
      <c r="M173" s="10"/>
      <c r="N173" s="10"/>
      <c r="O173" s="10"/>
      <c r="P173" s="10"/>
      <c r="Q173" s="10"/>
    </row>
  </sheetData>
  <phoneticPr fontId="30" type="noConversion"/>
  <hyperlinks>
    <hyperlink ref="N1" location="Contents!A1" display="Contents" xr:uid="{AAA95458-F74F-444A-A0A5-85E49213B467}"/>
    <hyperlink ref="N2" location="Notes!A1" display="Notes" xr:uid="{073B2DB8-E759-49BD-AFF2-A472B2713E95}"/>
  </hyperlinks>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6452-148A-45EA-87B2-5ECA55C40FB5}">
  <dimension ref="A1:O101"/>
  <sheetViews>
    <sheetView workbookViewId="0">
      <selection activeCell="A5" sqref="A5"/>
    </sheetView>
  </sheetViews>
  <sheetFormatPr defaultColWidth="8.77734375" defaultRowHeight="15" x14ac:dyDescent="0.4"/>
  <cols>
    <col min="1" max="1" width="30" style="5" customWidth="1"/>
    <col min="2" max="2" width="15" style="14" customWidth="1"/>
    <col min="3" max="3" width="15.6640625" style="14" customWidth="1"/>
    <col min="4" max="4" width="12.5546875" style="14" customWidth="1"/>
    <col min="5" max="5" width="14.21875" style="14" customWidth="1"/>
    <col min="6" max="6" width="14.44140625" style="14" customWidth="1"/>
    <col min="7" max="7" width="11.77734375" style="14" customWidth="1"/>
    <col min="8" max="8" width="9" style="14" customWidth="1"/>
    <col min="9" max="9" width="11.6640625" style="14" customWidth="1"/>
    <col min="10" max="10" width="11.21875" style="5" customWidth="1"/>
    <col min="11" max="11" width="10.44140625" style="5" customWidth="1"/>
    <col min="12" max="12" width="10.6640625" style="5" customWidth="1"/>
    <col min="13" max="13" width="11.44140625" style="5" customWidth="1"/>
    <col min="14" max="16384" width="8.77734375" style="5"/>
  </cols>
  <sheetData>
    <row r="1" spans="1:15" ht="15.75" x14ac:dyDescent="0.4">
      <c r="A1" s="6" t="s">
        <v>659</v>
      </c>
      <c r="J1" s="14"/>
      <c r="K1" s="14"/>
      <c r="L1" s="14"/>
      <c r="M1" s="14"/>
      <c r="N1" s="71" t="s">
        <v>125</v>
      </c>
      <c r="O1" s="6"/>
    </row>
    <row r="2" spans="1:15" s="34" customFormat="1" ht="31.5" customHeight="1" x14ac:dyDescent="0.4">
      <c r="A2" s="90" t="s">
        <v>295</v>
      </c>
      <c r="B2" s="132"/>
      <c r="C2" s="132"/>
      <c r="D2" s="132"/>
      <c r="E2" s="132"/>
      <c r="F2" s="132"/>
      <c r="G2" s="132"/>
      <c r="H2" s="132"/>
      <c r="I2" s="132"/>
      <c r="J2" s="132"/>
      <c r="K2" s="132"/>
      <c r="L2" s="132"/>
      <c r="M2" s="132"/>
      <c r="N2" s="89" t="s">
        <v>99</v>
      </c>
      <c r="O2" s="65"/>
    </row>
    <row r="3" spans="1:15" s="17" customFormat="1" ht="86.25" customHeight="1" x14ac:dyDescent="0.4">
      <c r="A3" s="95" t="s">
        <v>660</v>
      </c>
      <c r="B3" s="131" t="s">
        <v>590</v>
      </c>
      <c r="C3" s="131" t="s">
        <v>573</v>
      </c>
      <c r="D3" s="131" t="s">
        <v>661</v>
      </c>
      <c r="E3" s="266" t="s">
        <v>662</v>
      </c>
      <c r="F3" s="131" t="s">
        <v>576</v>
      </c>
      <c r="G3" s="131" t="s">
        <v>577</v>
      </c>
      <c r="H3" s="131" t="s">
        <v>663</v>
      </c>
      <c r="I3" s="266" t="s">
        <v>664</v>
      </c>
      <c r="J3" s="131" t="s">
        <v>580</v>
      </c>
      <c r="K3" s="131" t="s">
        <v>581</v>
      </c>
      <c r="L3" s="131" t="s">
        <v>665</v>
      </c>
      <c r="M3" s="131" t="s">
        <v>666</v>
      </c>
    </row>
    <row r="4" spans="1:15" s="194" customFormat="1" ht="57.75" customHeight="1" x14ac:dyDescent="0.4">
      <c r="A4" s="197" t="s">
        <v>183</v>
      </c>
      <c r="B4" s="198">
        <f t="shared" ref="B4:I4" si="0">SUM(B5:B95)</f>
        <v>31759</v>
      </c>
      <c r="C4" s="198">
        <f t="shared" si="0"/>
        <v>80613</v>
      </c>
      <c r="D4" s="198">
        <f t="shared" si="0"/>
        <v>32215</v>
      </c>
      <c r="E4" s="198">
        <f t="shared" si="0"/>
        <v>83734</v>
      </c>
      <c r="F4" s="198">
        <f t="shared" si="0"/>
        <v>29125</v>
      </c>
      <c r="G4" s="198">
        <f t="shared" si="0"/>
        <v>69463</v>
      </c>
      <c r="H4" s="198">
        <f t="shared" si="0"/>
        <v>27515</v>
      </c>
      <c r="I4" s="198">
        <f t="shared" si="0"/>
        <v>66829</v>
      </c>
      <c r="J4" s="199">
        <f>(Table2542[[#This Row],[Applications filed, 2024]]-Table2542[[#This Row],[Applications filed, 2023]])/Table2542[[#This Row],[Applications filed, 2023]]</f>
        <v>-8.2937120186403854E-2</v>
      </c>
      <c r="K4" s="199">
        <f>(Table2542[[#This Row],[Total classes in application, 2024]]-Table2542[[#This Row],[Total classes in application, 2023]])/Table2542[[#This Row],[Total classes in application, 2023]]</f>
        <v>-0.13831516008584224</v>
      </c>
      <c r="L4" s="199">
        <f>(Table2542[[#This Row],[Trade Marks protected, 2024]]-Table2542[[#This Row],[Trade Marks protected, 2023]])/Table2542[[#This Row],[Trade Marks protected, 2023]]</f>
        <v>-0.14589476951730559</v>
      </c>
      <c r="M4" s="199">
        <f>(Table2542[[#This Row],[Total classes protected, 2024]]-Table2542[[#This Row],[Total classes protected, 2023]])/Table2542[[#This Row],[Total classes protected, 2023]]</f>
        <v>-0.2018893161678649</v>
      </c>
    </row>
    <row r="5" spans="1:15" x14ac:dyDescent="0.4">
      <c r="A5" s="9" t="s">
        <v>289</v>
      </c>
      <c r="B5" s="49">
        <v>7701</v>
      </c>
      <c r="C5" s="49">
        <v>15010</v>
      </c>
      <c r="D5" s="49">
        <v>7563</v>
      </c>
      <c r="E5" s="49">
        <v>14791</v>
      </c>
      <c r="F5" s="49">
        <v>7154</v>
      </c>
      <c r="G5" s="49">
        <v>12799</v>
      </c>
      <c r="H5" s="49">
        <v>6445</v>
      </c>
      <c r="I5" s="49">
        <v>11717</v>
      </c>
      <c r="J5" s="159">
        <f>(Table2542[[#This Row],[Applications filed, 2024]]-Table2542[[#This Row],[Applications filed, 2023]])/Table2542[[#This Row],[Applications filed, 2023]]</f>
        <v>-7.1029736397870413E-2</v>
      </c>
      <c r="K5" s="158">
        <f>(Table2542[[#This Row],[Total classes in application, 2024]]-Table2542[[#This Row],[Total classes in application, 2023]])/Table2542[[#This Row],[Total classes in application, 2023]]</f>
        <v>-0.14730179880079947</v>
      </c>
      <c r="L5" s="158">
        <f>(Table2542[[#This Row],[Trade Marks protected, 2024]]-Table2542[[#This Row],[Trade Marks protected, 2023]])/Table2542[[#This Row],[Trade Marks protected, 2023]]</f>
        <v>-0.14782493719423509</v>
      </c>
      <c r="M5" s="158">
        <f>(Table2542[[#This Row],[Total classes protected, 2024]]-Table2542[[#This Row],[Total classes protected, 2023]])/Table2542[[#This Row],[Total classes protected, 2023]]</f>
        <v>-0.20782908525454669</v>
      </c>
    </row>
    <row r="6" spans="1:15" x14ac:dyDescent="0.4">
      <c r="A6" s="9" t="s">
        <v>667</v>
      </c>
      <c r="B6" s="49">
        <v>6002</v>
      </c>
      <c r="C6" s="49">
        <v>18701</v>
      </c>
      <c r="D6" s="49">
        <v>6118</v>
      </c>
      <c r="E6" s="49">
        <v>19595</v>
      </c>
      <c r="F6" s="49">
        <v>5226</v>
      </c>
      <c r="G6" s="49">
        <v>15398</v>
      </c>
      <c r="H6" s="49">
        <v>5261</v>
      </c>
      <c r="I6" s="49">
        <v>15610</v>
      </c>
      <c r="J6" s="159">
        <f>(Table2542[[#This Row],[Applications filed, 2024]]-Table2542[[#This Row],[Applications filed, 2023]])/Table2542[[#This Row],[Applications filed, 2023]]</f>
        <v>-0.12929023658780406</v>
      </c>
      <c r="K6" s="158">
        <f>(Table2542[[#This Row],[Total classes in application, 2024]]-Table2542[[#This Row],[Total classes in application, 2023]])/Table2542[[#This Row],[Total classes in application, 2023]]</f>
        <v>-0.17662157103898188</v>
      </c>
      <c r="L6" s="158">
        <f>(Table2542[[#This Row],[Trade Marks protected, 2024]]-Table2542[[#This Row],[Trade Marks protected, 2023]])/Table2542[[#This Row],[Trade Marks protected, 2023]]</f>
        <v>-0.14007845701209545</v>
      </c>
      <c r="M6" s="158">
        <f>(Table2542[[#This Row],[Total classes protected, 2024]]-Table2542[[#This Row],[Total classes protected, 2023]])/Table2542[[#This Row],[Total classes protected, 2023]]</f>
        <v>-0.20336820617504464</v>
      </c>
    </row>
    <row r="7" spans="1:15" x14ac:dyDescent="0.4">
      <c r="A7" s="9" t="s">
        <v>218</v>
      </c>
      <c r="B7" s="49">
        <v>2176</v>
      </c>
      <c r="C7" s="49">
        <v>6650</v>
      </c>
      <c r="D7" s="49">
        <v>2077</v>
      </c>
      <c r="E7" s="49">
        <v>6342</v>
      </c>
      <c r="F7" s="49">
        <v>2043</v>
      </c>
      <c r="G7" s="49">
        <v>5566</v>
      </c>
      <c r="H7" s="49">
        <v>2005</v>
      </c>
      <c r="I7" s="49">
        <v>5695</v>
      </c>
      <c r="J7" s="159">
        <f>(Table2542[[#This Row],[Applications filed, 2024]]-Table2542[[#This Row],[Applications filed, 2023]])/Table2542[[#This Row],[Applications filed, 2023]]</f>
        <v>-6.1121323529411763E-2</v>
      </c>
      <c r="K7" s="158">
        <f>(Table2542[[#This Row],[Total classes in application, 2024]]-Table2542[[#This Row],[Total classes in application, 2023]])/Table2542[[#This Row],[Total classes in application, 2023]]</f>
        <v>-0.16300751879699249</v>
      </c>
      <c r="L7" s="158">
        <f>(Table2542[[#This Row],[Trade Marks protected, 2024]]-Table2542[[#This Row],[Trade Marks protected, 2023]])/Table2542[[#This Row],[Trade Marks protected, 2023]]</f>
        <v>-3.466538276360135E-2</v>
      </c>
      <c r="M7" s="158">
        <f>(Table2542[[#This Row],[Total classes protected, 2024]]-Table2542[[#This Row],[Total classes protected, 2023]])/Table2542[[#This Row],[Total classes protected, 2023]]</f>
        <v>-0.10201829076001262</v>
      </c>
    </row>
    <row r="8" spans="1:15" x14ac:dyDescent="0.4">
      <c r="A8" s="9" t="s">
        <v>206</v>
      </c>
      <c r="B8" s="49">
        <v>1790</v>
      </c>
      <c r="C8" s="49">
        <v>3084</v>
      </c>
      <c r="D8" s="49">
        <v>1812</v>
      </c>
      <c r="E8" s="49">
        <v>3156</v>
      </c>
      <c r="F8" s="49">
        <v>1921</v>
      </c>
      <c r="G8" s="49">
        <v>3181</v>
      </c>
      <c r="H8" s="49">
        <v>1724</v>
      </c>
      <c r="I8" s="49">
        <v>2939</v>
      </c>
      <c r="J8" s="159">
        <f>(Table2542[[#This Row],[Applications filed, 2024]]-Table2542[[#This Row],[Applications filed, 2023]])/Table2542[[#This Row],[Applications filed, 2023]]</f>
        <v>7.3184357541899447E-2</v>
      </c>
      <c r="K8" s="158">
        <f>(Table2542[[#This Row],[Total classes in application, 2024]]-Table2542[[#This Row],[Total classes in application, 2023]])/Table2542[[#This Row],[Total classes in application, 2023]]</f>
        <v>3.1452658884565499E-2</v>
      </c>
      <c r="L8" s="158">
        <f>(Table2542[[#This Row],[Trade Marks protected, 2024]]-Table2542[[#This Row],[Trade Marks protected, 2023]])/Table2542[[#This Row],[Trade Marks protected, 2023]]</f>
        <v>-4.856512141280353E-2</v>
      </c>
      <c r="M8" s="158">
        <f>(Table2542[[#This Row],[Total classes protected, 2024]]-Table2542[[#This Row],[Total classes protected, 2023]])/Table2542[[#This Row],[Total classes protected, 2023]]</f>
        <v>-6.8757921419518378E-2</v>
      </c>
    </row>
    <row r="9" spans="1:15" x14ac:dyDescent="0.4">
      <c r="A9" s="9" t="s">
        <v>280</v>
      </c>
      <c r="B9" s="49">
        <v>1815</v>
      </c>
      <c r="C9" s="49">
        <v>5036</v>
      </c>
      <c r="D9" s="49">
        <v>1790</v>
      </c>
      <c r="E9" s="49">
        <v>5183</v>
      </c>
      <c r="F9" s="49">
        <v>1717</v>
      </c>
      <c r="G9" s="49">
        <v>4536</v>
      </c>
      <c r="H9" s="49">
        <v>1586</v>
      </c>
      <c r="I9" s="49">
        <v>4160</v>
      </c>
      <c r="J9" s="159">
        <f>(Table2542[[#This Row],[Applications filed, 2024]]-Table2542[[#This Row],[Applications filed, 2023]])/Table2542[[#This Row],[Applications filed, 2023]]</f>
        <v>-5.3994490358126722E-2</v>
      </c>
      <c r="K9" s="158">
        <f>(Table2542[[#This Row],[Total classes in application, 2024]]-Table2542[[#This Row],[Total classes in application, 2023]])/Table2542[[#This Row],[Total classes in application, 2023]]</f>
        <v>-9.9285146942017469E-2</v>
      </c>
      <c r="L9" s="158">
        <f>(Table2542[[#This Row],[Trade Marks protected, 2024]]-Table2542[[#This Row],[Trade Marks protected, 2023]])/Table2542[[#This Row],[Trade Marks protected, 2023]]</f>
        <v>-0.11396648044692738</v>
      </c>
      <c r="M9" s="158">
        <f>(Table2542[[#This Row],[Total classes protected, 2024]]-Table2542[[#This Row],[Total classes protected, 2023]])/Table2542[[#This Row],[Total classes protected, 2023]]</f>
        <v>-0.19737603704418291</v>
      </c>
    </row>
    <row r="10" spans="1:15" x14ac:dyDescent="0.4">
      <c r="A10" s="9" t="s">
        <v>219</v>
      </c>
      <c r="B10" s="49">
        <v>1955</v>
      </c>
      <c r="C10" s="49">
        <v>6686</v>
      </c>
      <c r="D10" s="49">
        <v>2204</v>
      </c>
      <c r="E10" s="49">
        <v>7734</v>
      </c>
      <c r="F10" s="49">
        <v>1635</v>
      </c>
      <c r="G10" s="49">
        <v>5431</v>
      </c>
      <c r="H10" s="49">
        <v>1522</v>
      </c>
      <c r="I10" s="49">
        <v>5032</v>
      </c>
      <c r="J10" s="159">
        <f>(Table2542[[#This Row],[Applications filed, 2024]]-Table2542[[#This Row],[Applications filed, 2023]])/Table2542[[#This Row],[Applications filed, 2023]]</f>
        <v>-0.16368286445012789</v>
      </c>
      <c r="K10" s="158">
        <f>(Table2542[[#This Row],[Total classes in application, 2024]]-Table2542[[#This Row],[Total classes in application, 2023]])/Table2542[[#This Row],[Total classes in application, 2023]]</f>
        <v>-0.1877056536045468</v>
      </c>
      <c r="L10" s="158">
        <f>(Table2542[[#This Row],[Trade Marks protected, 2024]]-Table2542[[#This Row],[Trade Marks protected, 2023]])/Table2542[[#This Row],[Trade Marks protected, 2023]]</f>
        <v>-0.30943738656987296</v>
      </c>
      <c r="M10" s="158">
        <f>(Table2542[[#This Row],[Total classes protected, 2024]]-Table2542[[#This Row],[Total classes protected, 2023]])/Table2542[[#This Row],[Total classes protected, 2023]]</f>
        <v>-0.34936643392810962</v>
      </c>
    </row>
    <row r="11" spans="1:15" x14ac:dyDescent="0.4">
      <c r="A11" s="9" t="s">
        <v>235</v>
      </c>
      <c r="B11" s="49">
        <v>1278</v>
      </c>
      <c r="C11" s="49">
        <v>3203</v>
      </c>
      <c r="D11" s="49">
        <v>1326</v>
      </c>
      <c r="E11" s="49">
        <v>3349</v>
      </c>
      <c r="F11" s="49">
        <v>1294</v>
      </c>
      <c r="G11" s="49">
        <v>3241</v>
      </c>
      <c r="H11" s="49">
        <v>1215</v>
      </c>
      <c r="I11" s="49">
        <v>3007</v>
      </c>
      <c r="J11" s="159">
        <f>(Table2542[[#This Row],[Applications filed, 2024]]-Table2542[[#This Row],[Applications filed, 2023]])/Table2542[[#This Row],[Applications filed, 2023]]</f>
        <v>1.2519561815336464E-2</v>
      </c>
      <c r="K11" s="158">
        <f>(Table2542[[#This Row],[Total classes in application, 2024]]-Table2542[[#This Row],[Total classes in application, 2023]])/Table2542[[#This Row],[Total classes in application, 2023]]</f>
        <v>1.1863877614736186E-2</v>
      </c>
      <c r="L11" s="158">
        <f>(Table2542[[#This Row],[Trade Marks protected, 2024]]-Table2542[[#This Row],[Trade Marks protected, 2023]])/Table2542[[#This Row],[Trade Marks protected, 2023]]</f>
        <v>-8.3710407239818999E-2</v>
      </c>
      <c r="M11" s="158">
        <f>(Table2542[[#This Row],[Total classes protected, 2024]]-Table2542[[#This Row],[Total classes protected, 2023]])/Table2542[[#This Row],[Total classes protected, 2023]]</f>
        <v>-0.10212003583159152</v>
      </c>
    </row>
    <row r="12" spans="1:15" x14ac:dyDescent="0.4">
      <c r="A12" s="9" t="s">
        <v>189</v>
      </c>
      <c r="B12" s="49">
        <v>1407</v>
      </c>
      <c r="C12" s="49">
        <v>3188</v>
      </c>
      <c r="D12" s="49">
        <v>1411</v>
      </c>
      <c r="E12" s="49">
        <v>3225</v>
      </c>
      <c r="F12" s="49">
        <v>1227</v>
      </c>
      <c r="G12" s="49">
        <v>2941</v>
      </c>
      <c r="H12" s="49">
        <v>1181</v>
      </c>
      <c r="I12" s="49">
        <v>2775</v>
      </c>
      <c r="J12" s="159">
        <f>(Table2542[[#This Row],[Applications filed, 2024]]-Table2542[[#This Row],[Applications filed, 2023]])/Table2542[[#This Row],[Applications filed, 2023]]</f>
        <v>-0.1279317697228145</v>
      </c>
      <c r="K12" s="158">
        <f>(Table2542[[#This Row],[Total classes in application, 2024]]-Table2542[[#This Row],[Total classes in application, 2023]])/Table2542[[#This Row],[Total classes in application, 2023]]</f>
        <v>-7.7478042659974905E-2</v>
      </c>
      <c r="L12" s="158">
        <f>(Table2542[[#This Row],[Trade Marks protected, 2024]]-Table2542[[#This Row],[Trade Marks protected, 2023]])/Table2542[[#This Row],[Trade Marks protected, 2023]]</f>
        <v>-0.16300496102055281</v>
      </c>
      <c r="M12" s="158">
        <f>(Table2542[[#This Row],[Total classes protected, 2024]]-Table2542[[#This Row],[Total classes protected, 2023]])/Table2542[[#This Row],[Total classes protected, 2023]]</f>
        <v>-0.13953488372093023</v>
      </c>
    </row>
    <row r="13" spans="1:15" x14ac:dyDescent="0.4">
      <c r="A13" s="9" t="s">
        <v>233</v>
      </c>
      <c r="B13" s="49">
        <v>1012</v>
      </c>
      <c r="C13" s="49">
        <v>2818</v>
      </c>
      <c r="D13" s="49">
        <v>1020</v>
      </c>
      <c r="E13" s="49">
        <v>2877</v>
      </c>
      <c r="F13" s="49">
        <v>918</v>
      </c>
      <c r="G13" s="49">
        <v>2356</v>
      </c>
      <c r="H13" s="49">
        <v>905</v>
      </c>
      <c r="I13" s="49">
        <v>2369</v>
      </c>
      <c r="J13" s="159">
        <f>(Table2542[[#This Row],[Applications filed, 2024]]-Table2542[[#This Row],[Applications filed, 2023]])/Table2542[[#This Row],[Applications filed, 2023]]</f>
        <v>-9.2885375494071151E-2</v>
      </c>
      <c r="K13" s="158">
        <f>(Table2542[[#This Row],[Total classes in application, 2024]]-Table2542[[#This Row],[Total classes in application, 2023]])/Table2542[[#This Row],[Total classes in application, 2023]]</f>
        <v>-0.16394606103619588</v>
      </c>
      <c r="L13" s="158">
        <f>(Table2542[[#This Row],[Trade Marks protected, 2024]]-Table2542[[#This Row],[Trade Marks protected, 2023]])/Table2542[[#This Row],[Trade Marks protected, 2023]]</f>
        <v>-0.11274509803921569</v>
      </c>
      <c r="M13" s="158">
        <f>(Table2542[[#This Row],[Total classes protected, 2024]]-Table2542[[#This Row],[Total classes protected, 2023]])/Table2542[[#This Row],[Total classes protected, 2023]]</f>
        <v>-0.17657281890858534</v>
      </c>
    </row>
    <row r="14" spans="1:15" x14ac:dyDescent="0.4">
      <c r="A14" s="9" t="s">
        <v>668</v>
      </c>
      <c r="B14" s="49">
        <v>1109</v>
      </c>
      <c r="C14" s="49">
        <v>2741</v>
      </c>
      <c r="D14" s="49">
        <v>1224</v>
      </c>
      <c r="E14" s="49">
        <v>3265</v>
      </c>
      <c r="F14" s="49">
        <v>887</v>
      </c>
      <c r="G14" s="49">
        <v>2295</v>
      </c>
      <c r="H14" s="49">
        <v>891</v>
      </c>
      <c r="I14" s="49">
        <v>2216</v>
      </c>
      <c r="J14" s="159">
        <f>(Table2542[[#This Row],[Applications filed, 2024]]-Table2542[[#This Row],[Applications filed, 2023]])/Table2542[[#This Row],[Applications filed, 2023]]</f>
        <v>-0.20018034265103696</v>
      </c>
      <c r="K14" s="158">
        <f>(Table2542[[#This Row],[Total classes in application, 2024]]-Table2542[[#This Row],[Total classes in application, 2023]])/Table2542[[#This Row],[Total classes in application, 2023]]</f>
        <v>-0.1627143378329077</v>
      </c>
      <c r="L14" s="158">
        <f>(Table2542[[#This Row],[Trade Marks protected, 2024]]-Table2542[[#This Row],[Trade Marks protected, 2023]])/Table2542[[#This Row],[Trade Marks protected, 2023]]</f>
        <v>-0.27205882352941174</v>
      </c>
      <c r="M14" s="158">
        <f>(Table2542[[#This Row],[Total classes protected, 2024]]-Table2542[[#This Row],[Total classes protected, 2023]])/Table2542[[#This Row],[Total classes protected, 2023]]</f>
        <v>-0.32128637059724346</v>
      </c>
    </row>
    <row r="15" spans="1:15" x14ac:dyDescent="0.4">
      <c r="A15" s="9" t="s">
        <v>623</v>
      </c>
      <c r="B15" s="49">
        <v>714</v>
      </c>
      <c r="C15" s="49">
        <v>1402</v>
      </c>
      <c r="D15" s="49">
        <v>730</v>
      </c>
      <c r="E15" s="49">
        <v>1495</v>
      </c>
      <c r="F15" s="49">
        <v>692</v>
      </c>
      <c r="G15" s="49">
        <v>1292</v>
      </c>
      <c r="H15" s="49">
        <v>650</v>
      </c>
      <c r="I15" s="49">
        <v>1205</v>
      </c>
      <c r="J15" s="159">
        <f>(Table2542[[#This Row],[Applications filed, 2024]]-Table2542[[#This Row],[Applications filed, 2023]])/Table2542[[#This Row],[Applications filed, 2023]]</f>
        <v>-3.081232492997199E-2</v>
      </c>
      <c r="K15" s="158">
        <f>(Table2542[[#This Row],[Total classes in application, 2024]]-Table2542[[#This Row],[Total classes in application, 2023]])/Table2542[[#This Row],[Total classes in application, 2023]]</f>
        <v>-7.8459343794579167E-2</v>
      </c>
      <c r="L15" s="158">
        <f>(Table2542[[#This Row],[Trade Marks protected, 2024]]-Table2542[[#This Row],[Trade Marks protected, 2023]])/Table2542[[#This Row],[Trade Marks protected, 2023]]</f>
        <v>-0.1095890410958904</v>
      </c>
      <c r="M15" s="158">
        <f>(Table2542[[#This Row],[Total classes protected, 2024]]-Table2542[[#This Row],[Total classes protected, 2023]])/Table2542[[#This Row],[Total classes protected, 2023]]</f>
        <v>-0.1939799331103679</v>
      </c>
    </row>
    <row r="16" spans="1:15" x14ac:dyDescent="0.4">
      <c r="A16" s="9" t="s">
        <v>285</v>
      </c>
      <c r="B16" s="49">
        <v>684</v>
      </c>
      <c r="C16" s="49">
        <v>1446</v>
      </c>
      <c r="D16" s="49">
        <v>756</v>
      </c>
      <c r="E16" s="49">
        <v>1713</v>
      </c>
      <c r="F16" s="49">
        <v>643</v>
      </c>
      <c r="G16" s="49">
        <v>1444</v>
      </c>
      <c r="H16" s="49">
        <v>605</v>
      </c>
      <c r="I16" s="49">
        <v>1310</v>
      </c>
      <c r="J16" s="159">
        <f>(Table2542[[#This Row],[Applications filed, 2024]]-Table2542[[#This Row],[Applications filed, 2023]])/Table2542[[#This Row],[Applications filed, 2023]]</f>
        <v>-5.9941520467836254E-2</v>
      </c>
      <c r="K16" s="158">
        <f>(Table2542[[#This Row],[Total classes in application, 2024]]-Table2542[[#This Row],[Total classes in application, 2023]])/Table2542[[#This Row],[Total classes in application, 2023]]</f>
        <v>-1.3831258644536654E-3</v>
      </c>
      <c r="L16" s="158">
        <f>(Table2542[[#This Row],[Trade Marks protected, 2024]]-Table2542[[#This Row],[Trade Marks protected, 2023]])/Table2542[[#This Row],[Trade Marks protected, 2023]]</f>
        <v>-0.19973544973544974</v>
      </c>
      <c r="M16" s="158">
        <f>(Table2542[[#This Row],[Total classes protected, 2024]]-Table2542[[#This Row],[Total classes protected, 2023]])/Table2542[[#This Row],[Total classes protected, 2023]]</f>
        <v>-0.23525977816695856</v>
      </c>
    </row>
    <row r="17" spans="1:13" x14ac:dyDescent="0.4">
      <c r="A17" s="9" t="s">
        <v>202</v>
      </c>
      <c r="B17" s="49">
        <v>439</v>
      </c>
      <c r="C17" s="49">
        <v>1142</v>
      </c>
      <c r="D17" s="49">
        <v>439</v>
      </c>
      <c r="E17" s="49">
        <v>1174</v>
      </c>
      <c r="F17" s="49">
        <v>421</v>
      </c>
      <c r="G17" s="49">
        <v>1016</v>
      </c>
      <c r="H17" s="49">
        <v>375</v>
      </c>
      <c r="I17" s="49">
        <v>918</v>
      </c>
      <c r="J17" s="159">
        <f>(Table2542[[#This Row],[Applications filed, 2024]]-Table2542[[#This Row],[Applications filed, 2023]])/Table2542[[#This Row],[Applications filed, 2023]]</f>
        <v>-4.1002277904328019E-2</v>
      </c>
      <c r="K17" s="158">
        <f>(Table2542[[#This Row],[Total classes in application, 2024]]-Table2542[[#This Row],[Total classes in application, 2023]])/Table2542[[#This Row],[Total classes in application, 2023]]</f>
        <v>-0.11033274956217162</v>
      </c>
      <c r="L17" s="158">
        <f>(Table2542[[#This Row],[Trade Marks protected, 2024]]-Table2542[[#This Row],[Trade Marks protected, 2023]])/Table2542[[#This Row],[Trade Marks protected, 2023]]</f>
        <v>-0.14578587699316628</v>
      </c>
      <c r="M17" s="158">
        <f>(Table2542[[#This Row],[Total classes protected, 2024]]-Table2542[[#This Row],[Total classes protected, 2023]])/Table2542[[#This Row],[Total classes protected, 2023]]</f>
        <v>-0.21805792163543442</v>
      </c>
    </row>
    <row r="18" spans="1:13" x14ac:dyDescent="0.4">
      <c r="A18" s="9" t="s">
        <v>273</v>
      </c>
      <c r="B18" s="49">
        <v>405</v>
      </c>
      <c r="C18" s="49">
        <v>1001</v>
      </c>
      <c r="D18" s="49">
        <v>406</v>
      </c>
      <c r="E18" s="49">
        <v>1021</v>
      </c>
      <c r="F18" s="49">
        <v>304</v>
      </c>
      <c r="G18" s="49">
        <v>722</v>
      </c>
      <c r="H18" s="49">
        <v>246</v>
      </c>
      <c r="I18" s="49">
        <v>622</v>
      </c>
      <c r="J18" s="159">
        <f>(Table2542[[#This Row],[Applications filed, 2024]]-Table2542[[#This Row],[Applications filed, 2023]])/Table2542[[#This Row],[Applications filed, 2023]]</f>
        <v>-0.24938271604938272</v>
      </c>
      <c r="K18" s="158">
        <f>(Table2542[[#This Row],[Total classes in application, 2024]]-Table2542[[#This Row],[Total classes in application, 2023]])/Table2542[[#This Row],[Total classes in application, 2023]]</f>
        <v>-0.27872127872127872</v>
      </c>
      <c r="L18" s="158">
        <f>(Table2542[[#This Row],[Trade Marks protected, 2024]]-Table2542[[#This Row],[Trade Marks protected, 2023]])/Table2542[[#This Row],[Trade Marks protected, 2023]]</f>
        <v>-0.39408866995073893</v>
      </c>
      <c r="M18" s="158">
        <f>(Table2542[[#This Row],[Total classes protected, 2024]]-Table2542[[#This Row],[Total classes protected, 2023]])/Table2542[[#This Row],[Total classes protected, 2023]]</f>
        <v>-0.39079333986287951</v>
      </c>
    </row>
    <row r="19" spans="1:13" x14ac:dyDescent="0.4">
      <c r="A19" s="9" t="s">
        <v>232</v>
      </c>
      <c r="B19" s="49">
        <v>287</v>
      </c>
      <c r="C19" s="49">
        <v>587</v>
      </c>
      <c r="D19" s="49">
        <v>291</v>
      </c>
      <c r="E19" s="49">
        <v>630</v>
      </c>
      <c r="F19" s="49">
        <v>236</v>
      </c>
      <c r="G19" s="49">
        <v>468</v>
      </c>
      <c r="H19" s="49">
        <v>256</v>
      </c>
      <c r="I19" s="49">
        <v>524</v>
      </c>
      <c r="J19" s="159">
        <f>(Table2542[[#This Row],[Applications filed, 2024]]-Table2542[[#This Row],[Applications filed, 2023]])/Table2542[[#This Row],[Applications filed, 2023]]</f>
        <v>-0.17770034843205576</v>
      </c>
      <c r="K19" s="158">
        <f>(Table2542[[#This Row],[Total classes in application, 2024]]-Table2542[[#This Row],[Total classes in application, 2023]])/Table2542[[#This Row],[Total classes in application, 2023]]</f>
        <v>-0.20272572402044292</v>
      </c>
      <c r="L19" s="158">
        <f>(Table2542[[#This Row],[Trade Marks protected, 2024]]-Table2542[[#This Row],[Trade Marks protected, 2023]])/Table2542[[#This Row],[Trade Marks protected, 2023]]</f>
        <v>-0.12027491408934708</v>
      </c>
      <c r="M19" s="158">
        <f>(Table2542[[#This Row],[Total classes protected, 2024]]-Table2542[[#This Row],[Total classes protected, 2023]])/Table2542[[#This Row],[Total classes protected, 2023]]</f>
        <v>-0.16825396825396827</v>
      </c>
    </row>
    <row r="20" spans="1:13" x14ac:dyDescent="0.4">
      <c r="A20" s="9" t="s">
        <v>212</v>
      </c>
      <c r="B20" s="49">
        <v>222</v>
      </c>
      <c r="C20" s="49">
        <v>586</v>
      </c>
      <c r="D20" s="49">
        <v>222</v>
      </c>
      <c r="E20" s="49">
        <v>598</v>
      </c>
      <c r="F20" s="49">
        <v>218</v>
      </c>
      <c r="G20" s="49">
        <v>547</v>
      </c>
      <c r="H20" s="49">
        <v>222</v>
      </c>
      <c r="I20" s="49">
        <v>526</v>
      </c>
      <c r="J20" s="159">
        <f>(Table2542[[#This Row],[Applications filed, 2024]]-Table2542[[#This Row],[Applications filed, 2023]])/Table2542[[#This Row],[Applications filed, 2023]]</f>
        <v>-1.8018018018018018E-2</v>
      </c>
      <c r="K20" s="158">
        <f>(Table2542[[#This Row],[Total classes in application, 2024]]-Table2542[[#This Row],[Total classes in application, 2023]])/Table2542[[#This Row],[Total classes in application, 2023]]</f>
        <v>-6.655290102389079E-2</v>
      </c>
      <c r="L20" s="158">
        <f>(Table2542[[#This Row],[Trade Marks protected, 2024]]-Table2542[[#This Row],[Trade Marks protected, 2023]])/Table2542[[#This Row],[Trade Marks protected, 2023]]</f>
        <v>0</v>
      </c>
      <c r="M20" s="158">
        <f>(Table2542[[#This Row],[Total classes protected, 2024]]-Table2542[[#This Row],[Total classes protected, 2023]])/Table2542[[#This Row],[Total classes protected, 2023]]</f>
        <v>-0.12040133779264214</v>
      </c>
    </row>
    <row r="21" spans="1:13" x14ac:dyDescent="0.4">
      <c r="A21" s="9" t="s">
        <v>253</v>
      </c>
      <c r="B21" s="49">
        <v>295</v>
      </c>
      <c r="C21" s="49">
        <v>682</v>
      </c>
      <c r="D21" s="49">
        <v>299</v>
      </c>
      <c r="E21" s="49">
        <v>711</v>
      </c>
      <c r="F21" s="49">
        <v>203</v>
      </c>
      <c r="G21" s="49">
        <v>406</v>
      </c>
      <c r="H21" s="49">
        <v>182</v>
      </c>
      <c r="I21" s="49">
        <v>359</v>
      </c>
      <c r="J21" s="159">
        <f>(Table2542[[#This Row],[Applications filed, 2024]]-Table2542[[#This Row],[Applications filed, 2023]])/Table2542[[#This Row],[Applications filed, 2023]]</f>
        <v>-0.31186440677966104</v>
      </c>
      <c r="K21" s="158">
        <f>(Table2542[[#This Row],[Total classes in application, 2024]]-Table2542[[#This Row],[Total classes in application, 2023]])/Table2542[[#This Row],[Total classes in application, 2023]]</f>
        <v>-0.40469208211143692</v>
      </c>
      <c r="L21" s="158">
        <f>(Table2542[[#This Row],[Trade Marks protected, 2024]]-Table2542[[#This Row],[Trade Marks protected, 2023]])/Table2542[[#This Row],[Trade Marks protected, 2023]]</f>
        <v>-0.39130434782608697</v>
      </c>
      <c r="M21" s="158">
        <f>(Table2542[[#This Row],[Total classes protected, 2024]]-Table2542[[#This Row],[Total classes protected, 2023]])/Table2542[[#This Row],[Total classes protected, 2023]]</f>
        <v>-0.49507735583684953</v>
      </c>
    </row>
    <row r="22" spans="1:13" x14ac:dyDescent="0.4">
      <c r="A22" s="9" t="s">
        <v>277</v>
      </c>
      <c r="B22" s="49">
        <v>183</v>
      </c>
      <c r="C22" s="49">
        <v>311</v>
      </c>
      <c r="D22" s="49">
        <v>189</v>
      </c>
      <c r="E22" s="49">
        <v>358</v>
      </c>
      <c r="F22" s="49">
        <v>201</v>
      </c>
      <c r="G22" s="49">
        <v>362</v>
      </c>
      <c r="H22" s="49">
        <v>174</v>
      </c>
      <c r="I22" s="49">
        <v>295</v>
      </c>
      <c r="J22" s="159">
        <f>(Table2542[[#This Row],[Applications filed, 2024]]-Table2542[[#This Row],[Applications filed, 2023]])/Table2542[[#This Row],[Applications filed, 2023]]</f>
        <v>9.8360655737704916E-2</v>
      </c>
      <c r="K22" s="158">
        <f>(Table2542[[#This Row],[Total classes in application, 2024]]-Table2542[[#This Row],[Total classes in application, 2023]])/Table2542[[#This Row],[Total classes in application, 2023]]</f>
        <v>0.16398713826366559</v>
      </c>
      <c r="L22" s="158">
        <f>(Table2542[[#This Row],[Trade Marks protected, 2024]]-Table2542[[#This Row],[Trade Marks protected, 2023]])/Table2542[[#This Row],[Trade Marks protected, 2023]]</f>
        <v>-7.9365079365079361E-2</v>
      </c>
      <c r="M22" s="158">
        <f>(Table2542[[#This Row],[Total classes protected, 2024]]-Table2542[[#This Row],[Total classes protected, 2023]])/Table2542[[#This Row],[Total classes protected, 2023]]</f>
        <v>-0.17597765363128492</v>
      </c>
    </row>
    <row r="23" spans="1:13" x14ac:dyDescent="0.4">
      <c r="A23" s="9" t="s">
        <v>255</v>
      </c>
      <c r="B23" s="49">
        <v>207</v>
      </c>
      <c r="C23" s="49">
        <v>717</v>
      </c>
      <c r="D23" s="49">
        <v>255</v>
      </c>
      <c r="E23" s="49">
        <v>841</v>
      </c>
      <c r="F23" s="49">
        <v>196</v>
      </c>
      <c r="G23" s="49">
        <v>576</v>
      </c>
      <c r="H23" s="49">
        <v>158</v>
      </c>
      <c r="I23" s="49">
        <v>516</v>
      </c>
      <c r="J23" s="159">
        <f>(Table2542[[#This Row],[Applications filed, 2024]]-Table2542[[#This Row],[Applications filed, 2023]])/Table2542[[#This Row],[Applications filed, 2023]]</f>
        <v>-5.3140096618357488E-2</v>
      </c>
      <c r="K23" s="158">
        <f>(Table2542[[#This Row],[Total classes in application, 2024]]-Table2542[[#This Row],[Total classes in application, 2023]])/Table2542[[#This Row],[Total classes in application, 2023]]</f>
        <v>-0.19665271966527198</v>
      </c>
      <c r="L23" s="158">
        <f>(Table2542[[#This Row],[Trade Marks protected, 2024]]-Table2542[[#This Row],[Trade Marks protected, 2023]])/Table2542[[#This Row],[Trade Marks protected, 2023]]</f>
        <v>-0.38039215686274508</v>
      </c>
      <c r="M23" s="158">
        <f>(Table2542[[#This Row],[Total classes protected, 2024]]-Table2542[[#This Row],[Total classes protected, 2023]])/Table2542[[#This Row],[Total classes protected, 2023]]</f>
        <v>-0.38644470868014269</v>
      </c>
    </row>
    <row r="24" spans="1:13" x14ac:dyDescent="0.4">
      <c r="A24" s="9" t="s">
        <v>226</v>
      </c>
      <c r="B24" s="49">
        <v>161</v>
      </c>
      <c r="C24" s="49">
        <v>355</v>
      </c>
      <c r="D24" s="49">
        <v>161</v>
      </c>
      <c r="E24" s="49">
        <v>340</v>
      </c>
      <c r="F24" s="49">
        <v>181</v>
      </c>
      <c r="G24" s="49">
        <v>326</v>
      </c>
      <c r="H24" s="49">
        <v>153</v>
      </c>
      <c r="I24" s="49">
        <v>310</v>
      </c>
      <c r="J24" s="159">
        <f>(Table2542[[#This Row],[Applications filed, 2024]]-Table2542[[#This Row],[Applications filed, 2023]])/Table2542[[#This Row],[Applications filed, 2023]]</f>
        <v>0.12422360248447205</v>
      </c>
      <c r="K24" s="158">
        <f>(Table2542[[#This Row],[Total classes in application, 2024]]-Table2542[[#This Row],[Total classes in application, 2023]])/Table2542[[#This Row],[Total classes in application, 2023]]</f>
        <v>-8.1690140845070425E-2</v>
      </c>
      <c r="L24" s="158">
        <f>(Table2542[[#This Row],[Trade Marks protected, 2024]]-Table2542[[#This Row],[Trade Marks protected, 2023]])/Table2542[[#This Row],[Trade Marks protected, 2023]]</f>
        <v>-4.9689440993788817E-2</v>
      </c>
      <c r="M24" s="158">
        <f>(Table2542[[#This Row],[Total classes protected, 2024]]-Table2542[[#This Row],[Total classes protected, 2023]])/Table2542[[#This Row],[Total classes protected, 2023]]</f>
        <v>-8.8235294117647065E-2</v>
      </c>
    </row>
    <row r="25" spans="1:13" x14ac:dyDescent="0.4">
      <c r="A25" s="9" t="s">
        <v>201</v>
      </c>
      <c r="B25" s="49">
        <v>155</v>
      </c>
      <c r="C25" s="49">
        <v>528</v>
      </c>
      <c r="D25" s="49">
        <v>161</v>
      </c>
      <c r="E25" s="49">
        <v>534</v>
      </c>
      <c r="F25" s="49">
        <v>174</v>
      </c>
      <c r="G25" s="49">
        <v>534</v>
      </c>
      <c r="H25" s="49">
        <v>153</v>
      </c>
      <c r="I25" s="49">
        <v>472</v>
      </c>
      <c r="J25" s="159">
        <f>(Table2542[[#This Row],[Applications filed, 2024]]-Table2542[[#This Row],[Applications filed, 2023]])/Table2542[[#This Row],[Applications filed, 2023]]</f>
        <v>0.12258064516129032</v>
      </c>
      <c r="K25" s="158">
        <f>(Table2542[[#This Row],[Total classes in application, 2024]]-Table2542[[#This Row],[Total classes in application, 2023]])/Table2542[[#This Row],[Total classes in application, 2023]]</f>
        <v>1.1363636363636364E-2</v>
      </c>
      <c r="L25" s="158">
        <f>(Table2542[[#This Row],[Trade Marks protected, 2024]]-Table2542[[#This Row],[Trade Marks protected, 2023]])/Table2542[[#This Row],[Trade Marks protected, 2023]]</f>
        <v>-4.9689440993788817E-2</v>
      </c>
      <c r="M25" s="158">
        <f>(Table2542[[#This Row],[Total classes protected, 2024]]-Table2542[[#This Row],[Total classes protected, 2023]])/Table2542[[#This Row],[Total classes protected, 2023]]</f>
        <v>-0.11610486891385768</v>
      </c>
    </row>
    <row r="26" spans="1:13" x14ac:dyDescent="0.4">
      <c r="A26" s="9" t="s">
        <v>287</v>
      </c>
      <c r="B26" s="49">
        <v>170</v>
      </c>
      <c r="C26" s="49">
        <v>434</v>
      </c>
      <c r="D26" s="49">
        <v>149</v>
      </c>
      <c r="E26" s="49">
        <v>357</v>
      </c>
      <c r="F26" s="49">
        <v>156</v>
      </c>
      <c r="G26" s="49">
        <v>308</v>
      </c>
      <c r="H26" s="49">
        <v>156</v>
      </c>
      <c r="I26" s="49">
        <v>346</v>
      </c>
      <c r="J26" s="159">
        <f>(Table2542[[#This Row],[Applications filed, 2024]]-Table2542[[#This Row],[Applications filed, 2023]])/Table2542[[#This Row],[Applications filed, 2023]]</f>
        <v>-8.2352941176470587E-2</v>
      </c>
      <c r="K26" s="158">
        <f>(Table2542[[#This Row],[Total classes in application, 2024]]-Table2542[[#This Row],[Total classes in application, 2023]])/Table2542[[#This Row],[Total classes in application, 2023]]</f>
        <v>-0.29032258064516131</v>
      </c>
      <c r="L26" s="158">
        <f>(Table2542[[#This Row],[Trade Marks protected, 2024]]-Table2542[[#This Row],[Trade Marks protected, 2023]])/Table2542[[#This Row],[Trade Marks protected, 2023]]</f>
        <v>4.6979865771812082E-2</v>
      </c>
      <c r="M26" s="158">
        <f>(Table2542[[#This Row],[Total classes protected, 2024]]-Table2542[[#This Row],[Total classes protected, 2023]])/Table2542[[#This Row],[Total classes protected, 2023]]</f>
        <v>-3.081232492997199E-2</v>
      </c>
    </row>
    <row r="27" spans="1:13" x14ac:dyDescent="0.4">
      <c r="A27" s="9" t="s">
        <v>190</v>
      </c>
      <c r="B27" s="49">
        <v>207</v>
      </c>
      <c r="C27" s="49">
        <v>758</v>
      </c>
      <c r="D27" s="49">
        <v>236</v>
      </c>
      <c r="E27" s="49">
        <v>798</v>
      </c>
      <c r="F27" s="49">
        <v>154</v>
      </c>
      <c r="G27" s="49">
        <v>497</v>
      </c>
      <c r="H27" s="49">
        <v>164</v>
      </c>
      <c r="I27" s="49">
        <v>610</v>
      </c>
      <c r="J27" s="159">
        <f>(Table2542[[#This Row],[Applications filed, 2024]]-Table2542[[#This Row],[Applications filed, 2023]])/Table2542[[#This Row],[Applications filed, 2023]]</f>
        <v>-0.2560386473429952</v>
      </c>
      <c r="K27" s="158">
        <f>(Table2542[[#This Row],[Total classes in application, 2024]]-Table2542[[#This Row],[Total classes in application, 2023]])/Table2542[[#This Row],[Total classes in application, 2023]]</f>
        <v>-0.34432717678100266</v>
      </c>
      <c r="L27" s="158">
        <f>(Table2542[[#This Row],[Trade Marks protected, 2024]]-Table2542[[#This Row],[Trade Marks protected, 2023]])/Table2542[[#This Row],[Trade Marks protected, 2023]]</f>
        <v>-0.30508474576271188</v>
      </c>
      <c r="M27" s="158">
        <f>(Table2542[[#This Row],[Total classes protected, 2024]]-Table2542[[#This Row],[Total classes protected, 2023]])/Table2542[[#This Row],[Total classes protected, 2023]]</f>
        <v>-0.23558897243107768</v>
      </c>
    </row>
    <row r="28" spans="1:13" x14ac:dyDescent="0.4">
      <c r="A28" s="9" t="s">
        <v>637</v>
      </c>
      <c r="B28" s="49">
        <v>137</v>
      </c>
      <c r="C28" s="49">
        <v>590</v>
      </c>
      <c r="D28" s="49">
        <v>155</v>
      </c>
      <c r="E28" s="49">
        <v>680</v>
      </c>
      <c r="F28" s="49">
        <v>82</v>
      </c>
      <c r="G28" s="49">
        <v>200</v>
      </c>
      <c r="H28" s="49">
        <v>96</v>
      </c>
      <c r="I28" s="49">
        <v>251</v>
      </c>
      <c r="J28" s="159">
        <f>(Table2542[[#This Row],[Applications filed, 2024]]-Table2542[[#This Row],[Applications filed, 2023]])/Table2542[[#This Row],[Applications filed, 2023]]</f>
        <v>-0.40145985401459855</v>
      </c>
      <c r="K28" s="158">
        <f>(Table2542[[#This Row],[Total classes in application, 2024]]-Table2542[[#This Row],[Total classes in application, 2023]])/Table2542[[#This Row],[Total classes in application, 2023]]</f>
        <v>-0.66101694915254239</v>
      </c>
      <c r="L28" s="158">
        <f>(Table2542[[#This Row],[Trade Marks protected, 2024]]-Table2542[[#This Row],[Trade Marks protected, 2023]])/Table2542[[#This Row],[Trade Marks protected, 2023]]</f>
        <v>-0.38064516129032255</v>
      </c>
      <c r="M28" s="158">
        <f>(Table2542[[#This Row],[Total classes protected, 2024]]-Table2542[[#This Row],[Total classes protected, 2023]])/Table2542[[#This Row],[Total classes protected, 2023]]</f>
        <v>-0.63088235294117645</v>
      </c>
    </row>
    <row r="29" spans="1:13" x14ac:dyDescent="0.4">
      <c r="A29" s="9" t="s">
        <v>654</v>
      </c>
      <c r="B29" s="49">
        <v>33</v>
      </c>
      <c r="C29" s="49">
        <v>56</v>
      </c>
      <c r="D29" s="49">
        <v>27</v>
      </c>
      <c r="E29" s="49">
        <v>50</v>
      </c>
      <c r="F29" s="49">
        <v>73</v>
      </c>
      <c r="G29" s="49">
        <v>119</v>
      </c>
      <c r="H29" s="49">
        <v>55</v>
      </c>
      <c r="I29" s="49">
        <v>98</v>
      </c>
      <c r="J29" s="159">
        <f>(Table2542[[#This Row],[Applications filed, 2024]]-Table2542[[#This Row],[Applications filed, 2023]])/Table2542[[#This Row],[Applications filed, 2023]]</f>
        <v>1.2121212121212122</v>
      </c>
      <c r="K29" s="158">
        <f>(Table2542[[#This Row],[Total classes in application, 2024]]-Table2542[[#This Row],[Total classes in application, 2023]])/Table2542[[#This Row],[Total classes in application, 2023]]</f>
        <v>1.125</v>
      </c>
      <c r="L29" s="158">
        <f>(Table2542[[#This Row],[Trade Marks protected, 2024]]-Table2542[[#This Row],[Trade Marks protected, 2023]])/Table2542[[#This Row],[Trade Marks protected, 2023]]</f>
        <v>1.037037037037037</v>
      </c>
      <c r="M29" s="158">
        <f>(Table2542[[#This Row],[Total classes protected, 2024]]-Table2542[[#This Row],[Total classes protected, 2023]])/Table2542[[#This Row],[Total classes protected, 2023]]</f>
        <v>0.96</v>
      </c>
    </row>
    <row r="30" spans="1:13" x14ac:dyDescent="0.4">
      <c r="A30" s="9" t="s">
        <v>229</v>
      </c>
      <c r="B30" s="49">
        <v>57</v>
      </c>
      <c r="C30" s="49">
        <v>114</v>
      </c>
      <c r="D30" s="49">
        <v>52</v>
      </c>
      <c r="E30" s="49">
        <v>109</v>
      </c>
      <c r="F30" s="49">
        <v>71</v>
      </c>
      <c r="G30" s="49">
        <v>148</v>
      </c>
      <c r="H30" s="49">
        <v>72</v>
      </c>
      <c r="I30" s="49">
        <v>141</v>
      </c>
      <c r="J30" s="159">
        <f>(Table2542[[#This Row],[Applications filed, 2024]]-Table2542[[#This Row],[Applications filed, 2023]])/Table2542[[#This Row],[Applications filed, 2023]]</f>
        <v>0.24561403508771928</v>
      </c>
      <c r="K30" s="158">
        <f>(Table2542[[#This Row],[Total classes in application, 2024]]-Table2542[[#This Row],[Total classes in application, 2023]])/Table2542[[#This Row],[Total classes in application, 2023]]</f>
        <v>0.2982456140350877</v>
      </c>
      <c r="L30" s="158">
        <f>(Table2542[[#This Row],[Trade Marks protected, 2024]]-Table2542[[#This Row],[Trade Marks protected, 2023]])/Table2542[[#This Row],[Trade Marks protected, 2023]]</f>
        <v>0.38461538461538464</v>
      </c>
      <c r="M30" s="158">
        <f>(Table2542[[#This Row],[Total classes protected, 2024]]-Table2542[[#This Row],[Total classes protected, 2023]])/Table2542[[#This Row],[Total classes protected, 2023]]</f>
        <v>0.29357798165137616</v>
      </c>
    </row>
    <row r="31" spans="1:13" x14ac:dyDescent="0.4">
      <c r="A31" s="9" t="s">
        <v>260</v>
      </c>
      <c r="B31" s="49">
        <v>100</v>
      </c>
      <c r="C31" s="49">
        <v>317</v>
      </c>
      <c r="D31" s="49">
        <v>87</v>
      </c>
      <c r="E31" s="49">
        <v>271</v>
      </c>
      <c r="F31" s="49">
        <v>67</v>
      </c>
      <c r="G31" s="49">
        <v>181</v>
      </c>
      <c r="H31" s="49">
        <v>80</v>
      </c>
      <c r="I31" s="49">
        <v>231</v>
      </c>
      <c r="J31" s="159">
        <f>(Table2542[[#This Row],[Applications filed, 2024]]-Table2542[[#This Row],[Applications filed, 2023]])/Table2542[[#This Row],[Applications filed, 2023]]</f>
        <v>-0.33</v>
      </c>
      <c r="K31" s="158">
        <f>(Table2542[[#This Row],[Total classes in application, 2024]]-Table2542[[#This Row],[Total classes in application, 2023]])/Table2542[[#This Row],[Total classes in application, 2023]]</f>
        <v>-0.42902208201892744</v>
      </c>
      <c r="L31" s="158">
        <f>(Table2542[[#This Row],[Trade Marks protected, 2024]]-Table2542[[#This Row],[Trade Marks protected, 2023]])/Table2542[[#This Row],[Trade Marks protected, 2023]]</f>
        <v>-8.0459770114942528E-2</v>
      </c>
      <c r="M31" s="158">
        <f>(Table2542[[#This Row],[Total classes protected, 2024]]-Table2542[[#This Row],[Total classes protected, 2023]])/Table2542[[#This Row],[Total classes protected, 2023]]</f>
        <v>-0.14760147601476015</v>
      </c>
    </row>
    <row r="32" spans="1:13" x14ac:dyDescent="0.4">
      <c r="A32" s="9" t="s">
        <v>199</v>
      </c>
      <c r="B32" s="49">
        <v>66</v>
      </c>
      <c r="C32" s="49">
        <v>111</v>
      </c>
      <c r="D32" s="49">
        <v>59</v>
      </c>
      <c r="E32" s="49">
        <v>100</v>
      </c>
      <c r="F32" s="49">
        <v>67</v>
      </c>
      <c r="G32" s="49">
        <v>95</v>
      </c>
      <c r="H32" s="49">
        <v>58</v>
      </c>
      <c r="I32" s="49">
        <v>87</v>
      </c>
      <c r="J32" s="159">
        <f>(Table2542[[#This Row],[Applications filed, 2024]]-Table2542[[#This Row],[Applications filed, 2023]])/Table2542[[#This Row],[Applications filed, 2023]]</f>
        <v>1.5151515151515152E-2</v>
      </c>
      <c r="K32" s="158">
        <f>(Table2542[[#This Row],[Total classes in application, 2024]]-Table2542[[#This Row],[Total classes in application, 2023]])/Table2542[[#This Row],[Total classes in application, 2023]]</f>
        <v>-0.14414414414414414</v>
      </c>
      <c r="L32" s="158">
        <f>(Table2542[[#This Row],[Trade Marks protected, 2024]]-Table2542[[#This Row],[Trade Marks protected, 2023]])/Table2542[[#This Row],[Trade Marks protected, 2023]]</f>
        <v>-1.6949152542372881E-2</v>
      </c>
      <c r="M32" s="158">
        <f>(Table2542[[#This Row],[Total classes protected, 2024]]-Table2542[[#This Row],[Total classes protected, 2023]])/Table2542[[#This Row],[Total classes protected, 2023]]</f>
        <v>-0.13</v>
      </c>
    </row>
    <row r="33" spans="1:13" x14ac:dyDescent="0.4">
      <c r="A33" s="9" t="s">
        <v>288</v>
      </c>
      <c r="B33" s="49">
        <v>32</v>
      </c>
      <c r="C33" s="49">
        <v>45</v>
      </c>
      <c r="D33" s="49">
        <v>36</v>
      </c>
      <c r="E33" s="49">
        <v>69</v>
      </c>
      <c r="F33" s="49">
        <v>65</v>
      </c>
      <c r="G33" s="49">
        <v>135</v>
      </c>
      <c r="H33" s="49">
        <v>45</v>
      </c>
      <c r="I33" s="49">
        <v>98</v>
      </c>
      <c r="J33" s="159">
        <f>(Table2542[[#This Row],[Applications filed, 2024]]-Table2542[[#This Row],[Applications filed, 2023]])/Table2542[[#This Row],[Applications filed, 2023]]</f>
        <v>1.03125</v>
      </c>
      <c r="K33" s="158">
        <f>(Table2542[[#This Row],[Total classes in application, 2024]]-Table2542[[#This Row],[Total classes in application, 2023]])/Table2542[[#This Row],[Total classes in application, 2023]]</f>
        <v>2</v>
      </c>
      <c r="L33" s="158">
        <f>(Table2542[[#This Row],[Trade Marks protected, 2024]]-Table2542[[#This Row],[Trade Marks protected, 2023]])/Table2542[[#This Row],[Trade Marks protected, 2023]]</f>
        <v>0.25</v>
      </c>
      <c r="M33" s="158">
        <f>(Table2542[[#This Row],[Total classes protected, 2024]]-Table2542[[#This Row],[Total classes protected, 2023]])/Table2542[[#This Row],[Total classes protected, 2023]]</f>
        <v>0.42028985507246375</v>
      </c>
    </row>
    <row r="34" spans="1:13" x14ac:dyDescent="0.4">
      <c r="A34" s="9" t="s">
        <v>210</v>
      </c>
      <c r="B34" s="49">
        <v>90</v>
      </c>
      <c r="C34" s="49">
        <v>230</v>
      </c>
      <c r="D34" s="49">
        <v>92</v>
      </c>
      <c r="E34" s="49">
        <v>241</v>
      </c>
      <c r="F34" s="49">
        <v>64</v>
      </c>
      <c r="G34" s="49">
        <v>175</v>
      </c>
      <c r="H34" s="49">
        <v>70</v>
      </c>
      <c r="I34" s="49">
        <v>191</v>
      </c>
      <c r="J34" s="159">
        <f>(Table2542[[#This Row],[Applications filed, 2024]]-Table2542[[#This Row],[Applications filed, 2023]])/Table2542[[#This Row],[Applications filed, 2023]]</f>
        <v>-0.28888888888888886</v>
      </c>
      <c r="K34" s="158">
        <f>(Table2542[[#This Row],[Total classes in application, 2024]]-Table2542[[#This Row],[Total classes in application, 2023]])/Table2542[[#This Row],[Total classes in application, 2023]]</f>
        <v>-0.2391304347826087</v>
      </c>
      <c r="L34" s="158">
        <f>(Table2542[[#This Row],[Trade Marks protected, 2024]]-Table2542[[#This Row],[Trade Marks protected, 2023]])/Table2542[[#This Row],[Trade Marks protected, 2023]]</f>
        <v>-0.2391304347826087</v>
      </c>
      <c r="M34" s="158">
        <f>(Table2542[[#This Row],[Total classes protected, 2024]]-Table2542[[#This Row],[Total classes protected, 2023]])/Table2542[[#This Row],[Total classes protected, 2023]]</f>
        <v>-0.2074688796680498</v>
      </c>
    </row>
    <row r="35" spans="1:13" x14ac:dyDescent="0.4">
      <c r="A35" s="9" t="s">
        <v>275</v>
      </c>
      <c r="B35" s="49">
        <v>23</v>
      </c>
      <c r="C35" s="49">
        <v>62</v>
      </c>
      <c r="D35" s="49">
        <v>31</v>
      </c>
      <c r="E35" s="49">
        <v>82</v>
      </c>
      <c r="F35" s="49">
        <v>59</v>
      </c>
      <c r="G35" s="49">
        <v>160</v>
      </c>
      <c r="H35" s="49">
        <v>53</v>
      </c>
      <c r="I35" s="49">
        <v>136</v>
      </c>
      <c r="J35" s="159">
        <f>(Table2542[[#This Row],[Applications filed, 2024]]-Table2542[[#This Row],[Applications filed, 2023]])/Table2542[[#This Row],[Applications filed, 2023]]</f>
        <v>1.5652173913043479</v>
      </c>
      <c r="K35" s="158">
        <f>(Table2542[[#This Row],[Total classes in application, 2024]]-Table2542[[#This Row],[Total classes in application, 2023]])/Table2542[[#This Row],[Total classes in application, 2023]]</f>
        <v>1.5806451612903225</v>
      </c>
      <c r="L35" s="158">
        <f>(Table2542[[#This Row],[Trade Marks protected, 2024]]-Table2542[[#This Row],[Trade Marks protected, 2023]])/Table2542[[#This Row],[Trade Marks protected, 2023]]</f>
        <v>0.70967741935483875</v>
      </c>
      <c r="M35" s="158">
        <f>(Table2542[[#This Row],[Total classes protected, 2024]]-Table2542[[#This Row],[Total classes protected, 2023]])/Table2542[[#This Row],[Total classes protected, 2023]]</f>
        <v>0.65853658536585369</v>
      </c>
    </row>
    <row r="36" spans="1:13" x14ac:dyDescent="0.4">
      <c r="A36" s="9" t="s">
        <v>261</v>
      </c>
      <c r="B36" s="49">
        <v>76</v>
      </c>
      <c r="C36" s="49">
        <v>174</v>
      </c>
      <c r="D36" s="49">
        <v>77</v>
      </c>
      <c r="E36" s="49">
        <v>151</v>
      </c>
      <c r="F36" s="49">
        <v>57</v>
      </c>
      <c r="G36" s="49">
        <v>109</v>
      </c>
      <c r="H36" s="49">
        <v>62</v>
      </c>
      <c r="I36" s="49">
        <v>146</v>
      </c>
      <c r="J36" s="159">
        <f>(Table2542[[#This Row],[Applications filed, 2024]]-Table2542[[#This Row],[Applications filed, 2023]])/Table2542[[#This Row],[Applications filed, 2023]]</f>
        <v>-0.25</v>
      </c>
      <c r="K36" s="158">
        <f>(Table2542[[#This Row],[Total classes in application, 2024]]-Table2542[[#This Row],[Total classes in application, 2023]])/Table2542[[#This Row],[Total classes in application, 2023]]</f>
        <v>-0.37356321839080459</v>
      </c>
      <c r="L36" s="158">
        <f>(Table2542[[#This Row],[Trade Marks protected, 2024]]-Table2542[[#This Row],[Trade Marks protected, 2023]])/Table2542[[#This Row],[Trade Marks protected, 2023]]</f>
        <v>-0.19480519480519481</v>
      </c>
      <c r="M36" s="158">
        <f>(Table2542[[#This Row],[Total classes protected, 2024]]-Table2542[[#This Row],[Total classes protected, 2023]])/Table2542[[#This Row],[Total classes protected, 2023]]</f>
        <v>-3.3112582781456956E-2</v>
      </c>
    </row>
    <row r="37" spans="1:13" x14ac:dyDescent="0.4">
      <c r="A37" s="9" t="s">
        <v>279</v>
      </c>
      <c r="B37" s="49">
        <v>86</v>
      </c>
      <c r="C37" s="49">
        <v>210</v>
      </c>
      <c r="D37" s="49">
        <v>91</v>
      </c>
      <c r="E37" s="49">
        <v>220</v>
      </c>
      <c r="F37" s="49">
        <v>50</v>
      </c>
      <c r="G37" s="49">
        <v>133</v>
      </c>
      <c r="H37" s="49">
        <v>55</v>
      </c>
      <c r="I37" s="49">
        <v>155</v>
      </c>
      <c r="J37" s="159">
        <f>(Table2542[[#This Row],[Applications filed, 2024]]-Table2542[[#This Row],[Applications filed, 2023]])/Table2542[[#This Row],[Applications filed, 2023]]</f>
        <v>-0.41860465116279072</v>
      </c>
      <c r="K37" s="158">
        <f>(Table2542[[#This Row],[Total classes in application, 2024]]-Table2542[[#This Row],[Total classes in application, 2023]])/Table2542[[#This Row],[Total classes in application, 2023]]</f>
        <v>-0.36666666666666664</v>
      </c>
      <c r="L37" s="158">
        <f>(Table2542[[#This Row],[Trade Marks protected, 2024]]-Table2542[[#This Row],[Trade Marks protected, 2023]])/Table2542[[#This Row],[Trade Marks protected, 2023]]</f>
        <v>-0.39560439560439559</v>
      </c>
      <c r="M37" s="158">
        <f>(Table2542[[#This Row],[Total classes protected, 2024]]-Table2542[[#This Row],[Total classes protected, 2023]])/Table2542[[#This Row],[Total classes protected, 2023]]</f>
        <v>-0.29545454545454547</v>
      </c>
    </row>
    <row r="38" spans="1:13" x14ac:dyDescent="0.4">
      <c r="A38" s="9" t="s">
        <v>629</v>
      </c>
      <c r="B38" s="49">
        <v>30</v>
      </c>
      <c r="C38" s="49">
        <v>99</v>
      </c>
      <c r="D38" s="49">
        <v>17</v>
      </c>
      <c r="E38" s="49">
        <v>39</v>
      </c>
      <c r="F38" s="49">
        <v>40</v>
      </c>
      <c r="G38" s="49">
        <v>118</v>
      </c>
      <c r="H38" s="49">
        <v>43</v>
      </c>
      <c r="I38" s="49">
        <v>148</v>
      </c>
      <c r="J38" s="159">
        <f>(Table2542[[#This Row],[Applications filed, 2024]]-Table2542[[#This Row],[Applications filed, 2023]])/Table2542[[#This Row],[Applications filed, 2023]]</f>
        <v>0.33333333333333331</v>
      </c>
      <c r="K38" s="158">
        <f>(Table2542[[#This Row],[Total classes in application, 2024]]-Table2542[[#This Row],[Total classes in application, 2023]])/Table2542[[#This Row],[Total classes in application, 2023]]</f>
        <v>0.19191919191919191</v>
      </c>
      <c r="L38" s="158">
        <f>(Table2542[[#This Row],[Trade Marks protected, 2024]]-Table2542[[#This Row],[Trade Marks protected, 2023]])/Table2542[[#This Row],[Trade Marks protected, 2023]]</f>
        <v>1.5294117647058822</v>
      </c>
      <c r="M38" s="158">
        <f>(Table2542[[#This Row],[Total classes protected, 2024]]-Table2542[[#This Row],[Total classes protected, 2023]])/Table2542[[#This Row],[Total classes protected, 2023]]</f>
        <v>2.7948717948717947</v>
      </c>
    </row>
    <row r="39" spans="1:13" x14ac:dyDescent="0.4">
      <c r="A39" s="9" t="s">
        <v>221</v>
      </c>
      <c r="B39" s="49">
        <v>19</v>
      </c>
      <c r="C39" s="49">
        <v>33</v>
      </c>
      <c r="D39" s="49">
        <v>20</v>
      </c>
      <c r="E39" s="49">
        <v>48</v>
      </c>
      <c r="F39" s="49">
        <v>40</v>
      </c>
      <c r="G39" s="49">
        <v>191</v>
      </c>
      <c r="H39" s="49">
        <v>32</v>
      </c>
      <c r="I39" s="49">
        <v>142</v>
      </c>
      <c r="J39" s="159">
        <f>(Table2542[[#This Row],[Applications filed, 2024]]-Table2542[[#This Row],[Applications filed, 2023]])/Table2542[[#This Row],[Applications filed, 2023]]</f>
        <v>1.1052631578947369</v>
      </c>
      <c r="K39" s="158">
        <f>(Table2542[[#This Row],[Total classes in application, 2024]]-Table2542[[#This Row],[Total classes in application, 2023]])/Table2542[[#This Row],[Total classes in application, 2023]]</f>
        <v>4.7878787878787881</v>
      </c>
      <c r="L39" s="158">
        <f>(Table2542[[#This Row],[Trade Marks protected, 2024]]-Table2542[[#This Row],[Trade Marks protected, 2023]])/Table2542[[#This Row],[Trade Marks protected, 2023]]</f>
        <v>0.6</v>
      </c>
      <c r="M39" s="158">
        <f>(Table2542[[#This Row],[Total classes protected, 2024]]-Table2542[[#This Row],[Total classes protected, 2023]])/Table2542[[#This Row],[Total classes protected, 2023]]</f>
        <v>1.9583333333333333</v>
      </c>
    </row>
    <row r="40" spans="1:13" x14ac:dyDescent="0.4">
      <c r="A40" s="9" t="s">
        <v>271</v>
      </c>
      <c r="B40" s="49">
        <v>35</v>
      </c>
      <c r="C40" s="49">
        <v>96</v>
      </c>
      <c r="D40" s="49">
        <v>30</v>
      </c>
      <c r="E40" s="49">
        <v>100</v>
      </c>
      <c r="F40" s="49">
        <v>37</v>
      </c>
      <c r="G40" s="49">
        <v>114</v>
      </c>
      <c r="H40" s="49">
        <v>43</v>
      </c>
      <c r="I40" s="49">
        <v>132</v>
      </c>
      <c r="J40" s="159">
        <f>(Table2542[[#This Row],[Applications filed, 2024]]-Table2542[[#This Row],[Applications filed, 2023]])/Table2542[[#This Row],[Applications filed, 2023]]</f>
        <v>5.7142857142857141E-2</v>
      </c>
      <c r="K40" s="158">
        <f>(Table2542[[#This Row],[Total classes in application, 2024]]-Table2542[[#This Row],[Total classes in application, 2023]])/Table2542[[#This Row],[Total classes in application, 2023]]</f>
        <v>0.1875</v>
      </c>
      <c r="L40" s="158">
        <f>(Table2542[[#This Row],[Trade Marks protected, 2024]]-Table2542[[#This Row],[Trade Marks protected, 2023]])/Table2542[[#This Row],[Trade Marks protected, 2023]]</f>
        <v>0.43333333333333335</v>
      </c>
      <c r="M40" s="158">
        <f>(Table2542[[#This Row],[Total classes protected, 2024]]-Table2542[[#This Row],[Total classes protected, 2023]])/Table2542[[#This Row],[Total classes protected, 2023]]</f>
        <v>0.32</v>
      </c>
    </row>
    <row r="41" spans="1:13" x14ac:dyDescent="0.4">
      <c r="A41" s="9" t="s">
        <v>224</v>
      </c>
      <c r="B41" s="49">
        <v>33</v>
      </c>
      <c r="C41" s="49">
        <v>66</v>
      </c>
      <c r="D41" s="49">
        <v>36</v>
      </c>
      <c r="E41" s="49">
        <v>82</v>
      </c>
      <c r="F41" s="49">
        <v>33</v>
      </c>
      <c r="G41" s="49">
        <v>67</v>
      </c>
      <c r="H41" s="49">
        <v>26</v>
      </c>
      <c r="I41" s="49">
        <v>47</v>
      </c>
      <c r="J41" s="159">
        <f>(Table2542[[#This Row],[Applications filed, 2024]]-Table2542[[#This Row],[Applications filed, 2023]])/Table2542[[#This Row],[Applications filed, 2023]]</f>
        <v>0</v>
      </c>
      <c r="K41" s="158">
        <f>(Table2542[[#This Row],[Total classes in application, 2024]]-Table2542[[#This Row],[Total classes in application, 2023]])/Table2542[[#This Row],[Total classes in application, 2023]]</f>
        <v>1.5151515151515152E-2</v>
      </c>
      <c r="L41" s="158">
        <f>(Table2542[[#This Row],[Trade Marks protected, 2024]]-Table2542[[#This Row],[Trade Marks protected, 2023]])/Table2542[[#This Row],[Trade Marks protected, 2023]]</f>
        <v>-0.27777777777777779</v>
      </c>
      <c r="M41" s="158">
        <f>(Table2542[[#This Row],[Total classes protected, 2024]]-Table2542[[#This Row],[Total classes protected, 2023]])/Table2542[[#This Row],[Total classes protected, 2023]]</f>
        <v>-0.42682926829268292</v>
      </c>
    </row>
    <row r="42" spans="1:13" x14ac:dyDescent="0.4">
      <c r="A42" s="9" t="s">
        <v>225</v>
      </c>
      <c r="B42" s="49">
        <v>19</v>
      </c>
      <c r="C42" s="49">
        <v>48</v>
      </c>
      <c r="D42" s="49">
        <v>22</v>
      </c>
      <c r="E42" s="49">
        <v>75</v>
      </c>
      <c r="F42" s="49">
        <v>31</v>
      </c>
      <c r="G42" s="49">
        <v>84</v>
      </c>
      <c r="H42" s="49">
        <v>25</v>
      </c>
      <c r="I42" s="49">
        <v>68</v>
      </c>
      <c r="J42" s="159">
        <f>(Table2542[[#This Row],[Applications filed, 2024]]-Table2542[[#This Row],[Applications filed, 2023]])/Table2542[[#This Row],[Applications filed, 2023]]</f>
        <v>0.63157894736842102</v>
      </c>
      <c r="K42" s="158">
        <f>(Table2542[[#This Row],[Total classes in application, 2024]]-Table2542[[#This Row],[Total classes in application, 2023]])/Table2542[[#This Row],[Total classes in application, 2023]]</f>
        <v>0.75</v>
      </c>
      <c r="L42" s="158">
        <f>(Table2542[[#This Row],[Trade Marks protected, 2024]]-Table2542[[#This Row],[Trade Marks protected, 2023]])/Table2542[[#This Row],[Trade Marks protected, 2023]]</f>
        <v>0.13636363636363635</v>
      </c>
      <c r="M42" s="158">
        <f>(Table2542[[#This Row],[Total classes protected, 2024]]-Table2542[[#This Row],[Total classes protected, 2023]])/Table2542[[#This Row],[Total classes protected, 2023]]</f>
        <v>-9.3333333333333338E-2</v>
      </c>
    </row>
    <row r="43" spans="1:13" x14ac:dyDescent="0.4">
      <c r="A43" s="9" t="s">
        <v>217</v>
      </c>
      <c r="B43" s="49">
        <v>21</v>
      </c>
      <c r="C43" s="49">
        <v>63</v>
      </c>
      <c r="D43" s="49">
        <v>29</v>
      </c>
      <c r="E43" s="49">
        <v>100</v>
      </c>
      <c r="F43" s="49">
        <v>30</v>
      </c>
      <c r="G43" s="49">
        <v>79</v>
      </c>
      <c r="H43" s="49">
        <v>27</v>
      </c>
      <c r="I43" s="49">
        <v>70</v>
      </c>
      <c r="J43" s="159">
        <f>(Table2542[[#This Row],[Applications filed, 2024]]-Table2542[[#This Row],[Applications filed, 2023]])/Table2542[[#This Row],[Applications filed, 2023]]</f>
        <v>0.42857142857142855</v>
      </c>
      <c r="K43" s="158">
        <f>(Table2542[[#This Row],[Total classes in application, 2024]]-Table2542[[#This Row],[Total classes in application, 2023]])/Table2542[[#This Row],[Total classes in application, 2023]]</f>
        <v>0.25396825396825395</v>
      </c>
      <c r="L43" s="158">
        <f>(Table2542[[#This Row],[Trade Marks protected, 2024]]-Table2542[[#This Row],[Trade Marks protected, 2023]])/Table2542[[#This Row],[Trade Marks protected, 2023]]</f>
        <v>-6.8965517241379309E-2</v>
      </c>
      <c r="M43" s="158">
        <f>(Table2542[[#This Row],[Total classes protected, 2024]]-Table2542[[#This Row],[Total classes protected, 2023]])/Table2542[[#This Row],[Total classes protected, 2023]]</f>
        <v>-0.3</v>
      </c>
    </row>
    <row r="44" spans="1:13" x14ac:dyDescent="0.4">
      <c r="A44" s="9" t="s">
        <v>245</v>
      </c>
      <c r="B44" s="49">
        <v>22</v>
      </c>
      <c r="C44" s="49">
        <v>38</v>
      </c>
      <c r="D44" s="49">
        <v>23</v>
      </c>
      <c r="E44" s="49">
        <v>81</v>
      </c>
      <c r="F44" s="49">
        <v>29</v>
      </c>
      <c r="G44" s="49">
        <v>45</v>
      </c>
      <c r="H44" s="49">
        <v>27</v>
      </c>
      <c r="I44" s="49">
        <v>50</v>
      </c>
      <c r="J44" s="159">
        <f>(Table2542[[#This Row],[Applications filed, 2024]]-Table2542[[#This Row],[Applications filed, 2023]])/Table2542[[#This Row],[Applications filed, 2023]]</f>
        <v>0.31818181818181818</v>
      </c>
      <c r="K44" s="158">
        <f>(Table2542[[#This Row],[Total classes in application, 2024]]-Table2542[[#This Row],[Total classes in application, 2023]])/Table2542[[#This Row],[Total classes in application, 2023]]</f>
        <v>0.18421052631578946</v>
      </c>
      <c r="L44" s="158">
        <f>(Table2542[[#This Row],[Trade Marks protected, 2024]]-Table2542[[#This Row],[Trade Marks protected, 2023]])/Table2542[[#This Row],[Trade Marks protected, 2023]]</f>
        <v>0.17391304347826086</v>
      </c>
      <c r="M44" s="158">
        <f>(Table2542[[#This Row],[Total classes protected, 2024]]-Table2542[[#This Row],[Total classes protected, 2023]])/Table2542[[#This Row],[Total classes protected, 2023]]</f>
        <v>-0.38271604938271603</v>
      </c>
    </row>
    <row r="45" spans="1:13" x14ac:dyDescent="0.4">
      <c r="A45" s="9" t="s">
        <v>243</v>
      </c>
      <c r="B45" s="49">
        <v>18</v>
      </c>
      <c r="C45" s="49">
        <v>30</v>
      </c>
      <c r="D45" s="49">
        <v>17</v>
      </c>
      <c r="E45" s="49">
        <v>38</v>
      </c>
      <c r="F45" s="49">
        <v>27</v>
      </c>
      <c r="G45" s="49">
        <v>99</v>
      </c>
      <c r="H45" s="49">
        <v>19</v>
      </c>
      <c r="I45" s="49">
        <v>81</v>
      </c>
      <c r="J45" s="159">
        <f>(Table2542[[#This Row],[Applications filed, 2024]]-Table2542[[#This Row],[Applications filed, 2023]])/Table2542[[#This Row],[Applications filed, 2023]]</f>
        <v>0.5</v>
      </c>
      <c r="K45" s="158">
        <f>(Table2542[[#This Row],[Total classes in application, 2024]]-Table2542[[#This Row],[Total classes in application, 2023]])/Table2542[[#This Row],[Total classes in application, 2023]]</f>
        <v>2.2999999999999998</v>
      </c>
      <c r="L45" s="158">
        <f>(Table2542[[#This Row],[Trade Marks protected, 2024]]-Table2542[[#This Row],[Trade Marks protected, 2023]])/Table2542[[#This Row],[Trade Marks protected, 2023]]</f>
        <v>0.11764705882352941</v>
      </c>
      <c r="M45" s="158">
        <f>(Table2542[[#This Row],[Total classes protected, 2024]]-Table2542[[#This Row],[Total classes protected, 2023]])/Table2542[[#This Row],[Total classes protected, 2023]]</f>
        <v>1.131578947368421</v>
      </c>
    </row>
    <row r="46" spans="1:13" x14ac:dyDescent="0.4">
      <c r="A46" s="9" t="s">
        <v>208</v>
      </c>
      <c r="B46" s="49">
        <v>44</v>
      </c>
      <c r="C46" s="49">
        <v>126</v>
      </c>
      <c r="D46" s="49">
        <v>40</v>
      </c>
      <c r="E46" s="49">
        <v>106</v>
      </c>
      <c r="F46" s="49">
        <v>26</v>
      </c>
      <c r="G46" s="49">
        <v>49</v>
      </c>
      <c r="H46" s="49">
        <v>38</v>
      </c>
      <c r="I46" s="49">
        <v>94</v>
      </c>
      <c r="J46" s="159">
        <f>(Table2542[[#This Row],[Applications filed, 2024]]-Table2542[[#This Row],[Applications filed, 2023]])/Table2542[[#This Row],[Applications filed, 2023]]</f>
        <v>-0.40909090909090912</v>
      </c>
      <c r="K46" s="158">
        <f>(Table2542[[#This Row],[Total classes in application, 2024]]-Table2542[[#This Row],[Total classes in application, 2023]])/Table2542[[#This Row],[Total classes in application, 2023]]</f>
        <v>-0.61111111111111116</v>
      </c>
      <c r="L46" s="158">
        <f>(Table2542[[#This Row],[Trade Marks protected, 2024]]-Table2542[[#This Row],[Trade Marks protected, 2023]])/Table2542[[#This Row],[Trade Marks protected, 2023]]</f>
        <v>-0.05</v>
      </c>
      <c r="M46" s="158">
        <f>(Table2542[[#This Row],[Total classes protected, 2024]]-Table2542[[#This Row],[Total classes protected, 2023]])/Table2542[[#This Row],[Total classes protected, 2023]]</f>
        <v>-0.11320754716981132</v>
      </c>
    </row>
    <row r="47" spans="1:13" x14ac:dyDescent="0.4">
      <c r="A47" s="9" t="s">
        <v>209</v>
      </c>
      <c r="B47" s="49">
        <v>60</v>
      </c>
      <c r="C47" s="49">
        <v>180</v>
      </c>
      <c r="D47" s="49">
        <v>57</v>
      </c>
      <c r="E47" s="49">
        <v>160</v>
      </c>
      <c r="F47" s="49">
        <v>22</v>
      </c>
      <c r="G47" s="49">
        <v>51</v>
      </c>
      <c r="H47" s="49">
        <v>31</v>
      </c>
      <c r="I47" s="49">
        <v>79</v>
      </c>
      <c r="J47" s="159">
        <f>(Table2542[[#This Row],[Applications filed, 2024]]-Table2542[[#This Row],[Applications filed, 2023]])/Table2542[[#This Row],[Applications filed, 2023]]</f>
        <v>-0.6333333333333333</v>
      </c>
      <c r="K47" s="158">
        <f>(Table2542[[#This Row],[Total classes in application, 2024]]-Table2542[[#This Row],[Total classes in application, 2023]])/Table2542[[#This Row],[Total classes in application, 2023]]</f>
        <v>-0.71666666666666667</v>
      </c>
      <c r="L47" s="158">
        <f>(Table2542[[#This Row],[Trade Marks protected, 2024]]-Table2542[[#This Row],[Trade Marks protected, 2023]])/Table2542[[#This Row],[Trade Marks protected, 2023]]</f>
        <v>-0.45614035087719296</v>
      </c>
      <c r="M47" s="158">
        <f>(Table2542[[#This Row],[Total classes protected, 2024]]-Table2542[[#This Row],[Total classes protected, 2023]])/Table2542[[#This Row],[Total classes protected, 2023]]</f>
        <v>-0.50624999999999998</v>
      </c>
    </row>
    <row r="48" spans="1:13" x14ac:dyDescent="0.4">
      <c r="A48" s="9" t="s">
        <v>239</v>
      </c>
      <c r="B48" s="49">
        <v>28</v>
      </c>
      <c r="C48" s="49">
        <v>51</v>
      </c>
      <c r="D48" s="49">
        <v>31</v>
      </c>
      <c r="E48" s="49">
        <v>64</v>
      </c>
      <c r="F48" s="49">
        <v>22</v>
      </c>
      <c r="G48" s="49">
        <v>53</v>
      </c>
      <c r="H48" s="49">
        <v>22</v>
      </c>
      <c r="I48" s="49">
        <v>55</v>
      </c>
      <c r="J48" s="159">
        <f>(Table2542[[#This Row],[Applications filed, 2024]]-Table2542[[#This Row],[Applications filed, 2023]])/Table2542[[#This Row],[Applications filed, 2023]]</f>
        <v>-0.21428571428571427</v>
      </c>
      <c r="K48" s="158">
        <f>(Table2542[[#This Row],[Total classes in application, 2024]]-Table2542[[#This Row],[Total classes in application, 2023]])/Table2542[[#This Row],[Total classes in application, 2023]]</f>
        <v>3.9215686274509803E-2</v>
      </c>
      <c r="L48" s="158">
        <f>(Table2542[[#This Row],[Trade Marks protected, 2024]]-Table2542[[#This Row],[Trade Marks protected, 2023]])/Table2542[[#This Row],[Trade Marks protected, 2023]]</f>
        <v>-0.29032258064516131</v>
      </c>
      <c r="M48" s="158">
        <f>(Table2542[[#This Row],[Total classes protected, 2024]]-Table2542[[#This Row],[Total classes protected, 2023]])/Table2542[[#This Row],[Total classes protected, 2023]]</f>
        <v>-0.140625</v>
      </c>
    </row>
    <row r="49" spans="1:13" x14ac:dyDescent="0.4">
      <c r="A49" s="9" t="s">
        <v>627</v>
      </c>
      <c r="B49" s="49">
        <v>36</v>
      </c>
      <c r="C49" s="49">
        <v>95</v>
      </c>
      <c r="D49" s="49">
        <v>32</v>
      </c>
      <c r="E49" s="49">
        <v>84</v>
      </c>
      <c r="F49" s="49">
        <v>21</v>
      </c>
      <c r="G49" s="49">
        <v>59</v>
      </c>
      <c r="H49" s="49">
        <v>14</v>
      </c>
      <c r="I49" s="49">
        <v>37</v>
      </c>
      <c r="J49" s="159">
        <f>(Table2542[[#This Row],[Applications filed, 2024]]-Table2542[[#This Row],[Applications filed, 2023]])/Table2542[[#This Row],[Applications filed, 2023]]</f>
        <v>-0.41666666666666669</v>
      </c>
      <c r="K49" s="158">
        <f>(Table2542[[#This Row],[Total classes in application, 2024]]-Table2542[[#This Row],[Total classes in application, 2023]])/Table2542[[#This Row],[Total classes in application, 2023]]</f>
        <v>-0.37894736842105264</v>
      </c>
      <c r="L49" s="158">
        <f>(Table2542[[#This Row],[Trade Marks protected, 2024]]-Table2542[[#This Row],[Trade Marks protected, 2023]])/Table2542[[#This Row],[Trade Marks protected, 2023]]</f>
        <v>-0.5625</v>
      </c>
      <c r="M49" s="158">
        <f>(Table2542[[#This Row],[Total classes protected, 2024]]-Table2542[[#This Row],[Total classes protected, 2023]])/Table2542[[#This Row],[Total classes protected, 2023]]</f>
        <v>-0.55952380952380953</v>
      </c>
    </row>
    <row r="50" spans="1:13" x14ac:dyDescent="0.4">
      <c r="A50" s="9" t="s">
        <v>215</v>
      </c>
      <c r="B50" s="49">
        <v>23</v>
      </c>
      <c r="C50" s="49">
        <v>47</v>
      </c>
      <c r="D50" s="49">
        <v>25</v>
      </c>
      <c r="E50" s="49">
        <v>43</v>
      </c>
      <c r="F50" s="49">
        <v>21</v>
      </c>
      <c r="G50" s="49">
        <v>37</v>
      </c>
      <c r="H50" s="49">
        <v>21</v>
      </c>
      <c r="I50" s="49">
        <v>37</v>
      </c>
      <c r="J50" s="159">
        <f>(Table2542[[#This Row],[Applications filed, 2024]]-Table2542[[#This Row],[Applications filed, 2023]])/Table2542[[#This Row],[Applications filed, 2023]]</f>
        <v>-8.6956521739130432E-2</v>
      </c>
      <c r="K50" s="158">
        <f>(Table2542[[#This Row],[Total classes in application, 2024]]-Table2542[[#This Row],[Total classes in application, 2023]])/Table2542[[#This Row],[Total classes in application, 2023]]</f>
        <v>-0.21276595744680851</v>
      </c>
      <c r="L50" s="158">
        <f>(Table2542[[#This Row],[Trade Marks protected, 2024]]-Table2542[[#This Row],[Trade Marks protected, 2023]])/Table2542[[#This Row],[Trade Marks protected, 2023]]</f>
        <v>-0.16</v>
      </c>
      <c r="M50" s="158">
        <f>(Table2542[[#This Row],[Total classes protected, 2024]]-Table2542[[#This Row],[Total classes protected, 2023]])/Table2542[[#This Row],[Total classes protected, 2023]]</f>
        <v>-0.13953488372093023</v>
      </c>
    </row>
    <row r="51" spans="1:13" x14ac:dyDescent="0.4">
      <c r="A51" s="9" t="s">
        <v>628</v>
      </c>
      <c r="B51" s="49">
        <v>8</v>
      </c>
      <c r="C51" s="49">
        <v>9</v>
      </c>
      <c r="D51" s="49">
        <v>9</v>
      </c>
      <c r="E51" s="49">
        <v>15</v>
      </c>
      <c r="F51" s="49">
        <v>21</v>
      </c>
      <c r="G51" s="49">
        <v>26</v>
      </c>
      <c r="H51" s="49">
        <v>18</v>
      </c>
      <c r="I51" s="49">
        <v>22</v>
      </c>
      <c r="J51" s="159">
        <f>(Table2542[[#This Row],[Applications filed, 2024]]-Table2542[[#This Row],[Applications filed, 2023]])/Table2542[[#This Row],[Applications filed, 2023]]</f>
        <v>1.625</v>
      </c>
      <c r="K51" s="158">
        <f>(Table2542[[#This Row],[Total classes in application, 2024]]-Table2542[[#This Row],[Total classes in application, 2023]])/Table2542[[#This Row],[Total classes in application, 2023]]</f>
        <v>1.8888888888888888</v>
      </c>
      <c r="L51" s="158">
        <f>(Table2542[[#This Row],[Trade Marks protected, 2024]]-Table2542[[#This Row],[Trade Marks protected, 2023]])/Table2542[[#This Row],[Trade Marks protected, 2023]]</f>
        <v>1</v>
      </c>
      <c r="M51" s="158">
        <f>(Table2542[[#This Row],[Total classes protected, 2024]]-Table2542[[#This Row],[Total classes protected, 2023]])/Table2542[[#This Row],[Total classes protected, 2023]]</f>
        <v>0.46666666666666667</v>
      </c>
    </row>
    <row r="52" spans="1:13" x14ac:dyDescent="0.4">
      <c r="A52" s="9" t="s">
        <v>266</v>
      </c>
      <c r="B52" s="49">
        <v>14</v>
      </c>
      <c r="C52" s="49">
        <v>55</v>
      </c>
      <c r="D52" s="49">
        <v>16</v>
      </c>
      <c r="E52" s="49">
        <v>50</v>
      </c>
      <c r="F52" s="49">
        <v>20</v>
      </c>
      <c r="G52" s="49">
        <v>75</v>
      </c>
      <c r="H52" s="49">
        <v>17</v>
      </c>
      <c r="I52" s="49">
        <v>79</v>
      </c>
      <c r="J52" s="159">
        <f>(Table2542[[#This Row],[Applications filed, 2024]]-Table2542[[#This Row],[Applications filed, 2023]])/Table2542[[#This Row],[Applications filed, 2023]]</f>
        <v>0.42857142857142855</v>
      </c>
      <c r="K52" s="158">
        <f>(Table2542[[#This Row],[Total classes in application, 2024]]-Table2542[[#This Row],[Total classes in application, 2023]])/Table2542[[#This Row],[Total classes in application, 2023]]</f>
        <v>0.36363636363636365</v>
      </c>
      <c r="L52" s="158">
        <f>(Table2542[[#This Row],[Trade Marks protected, 2024]]-Table2542[[#This Row],[Trade Marks protected, 2023]])/Table2542[[#This Row],[Trade Marks protected, 2023]]</f>
        <v>6.25E-2</v>
      </c>
      <c r="M52" s="158">
        <f>(Table2542[[#This Row],[Total classes protected, 2024]]-Table2542[[#This Row],[Total classes protected, 2023]])/Table2542[[#This Row],[Total classes protected, 2023]]</f>
        <v>0.57999999999999996</v>
      </c>
    </row>
    <row r="53" spans="1:13" x14ac:dyDescent="0.4">
      <c r="A53" s="9" t="s">
        <v>250</v>
      </c>
      <c r="B53" s="49">
        <v>25</v>
      </c>
      <c r="C53" s="49">
        <v>78</v>
      </c>
      <c r="D53" s="49">
        <v>13</v>
      </c>
      <c r="E53" s="49">
        <v>38</v>
      </c>
      <c r="F53" s="49">
        <v>19</v>
      </c>
      <c r="G53" s="49">
        <v>137</v>
      </c>
      <c r="H53" s="49">
        <v>21</v>
      </c>
      <c r="I53" s="49">
        <v>171</v>
      </c>
      <c r="J53" s="159">
        <f>(Table2542[[#This Row],[Applications filed, 2024]]-Table2542[[#This Row],[Applications filed, 2023]])/Table2542[[#This Row],[Applications filed, 2023]]</f>
        <v>-0.24</v>
      </c>
      <c r="K53" s="158">
        <f>(Table2542[[#This Row],[Total classes in application, 2024]]-Table2542[[#This Row],[Total classes in application, 2023]])/Table2542[[#This Row],[Total classes in application, 2023]]</f>
        <v>0.75641025641025639</v>
      </c>
      <c r="L53" s="158">
        <f>(Table2542[[#This Row],[Trade Marks protected, 2024]]-Table2542[[#This Row],[Trade Marks protected, 2023]])/Table2542[[#This Row],[Trade Marks protected, 2023]]</f>
        <v>0.61538461538461542</v>
      </c>
      <c r="M53" s="158">
        <f>(Table2542[[#This Row],[Total classes protected, 2024]]-Table2542[[#This Row],[Total classes protected, 2023]])/Table2542[[#This Row],[Total classes protected, 2023]]</f>
        <v>3.5</v>
      </c>
    </row>
    <row r="54" spans="1:13" x14ac:dyDescent="0.4">
      <c r="A54" s="9" t="s">
        <v>274</v>
      </c>
      <c r="B54" s="49">
        <v>11</v>
      </c>
      <c r="C54" s="49">
        <v>37</v>
      </c>
      <c r="D54" s="49">
        <v>9</v>
      </c>
      <c r="E54" s="49">
        <v>25</v>
      </c>
      <c r="F54" s="49">
        <v>17</v>
      </c>
      <c r="G54" s="49">
        <v>49</v>
      </c>
      <c r="H54" s="49">
        <v>19</v>
      </c>
      <c r="I54" s="49">
        <v>58</v>
      </c>
      <c r="J54" s="159">
        <f>(Table2542[[#This Row],[Applications filed, 2024]]-Table2542[[#This Row],[Applications filed, 2023]])/Table2542[[#This Row],[Applications filed, 2023]]</f>
        <v>0.54545454545454541</v>
      </c>
      <c r="K54" s="158">
        <f>(Table2542[[#This Row],[Total classes in application, 2024]]-Table2542[[#This Row],[Total classes in application, 2023]])/Table2542[[#This Row],[Total classes in application, 2023]]</f>
        <v>0.32432432432432434</v>
      </c>
      <c r="L54" s="158">
        <f>(Table2542[[#This Row],[Trade Marks protected, 2024]]-Table2542[[#This Row],[Trade Marks protected, 2023]])/Table2542[[#This Row],[Trade Marks protected, 2023]]</f>
        <v>1.1111111111111112</v>
      </c>
      <c r="M54" s="158">
        <f>(Table2542[[#This Row],[Total classes protected, 2024]]-Table2542[[#This Row],[Total classes protected, 2023]])/Table2542[[#This Row],[Total classes protected, 2023]]</f>
        <v>1.32</v>
      </c>
    </row>
    <row r="55" spans="1:13" x14ac:dyDescent="0.4">
      <c r="A55" s="9" t="s">
        <v>188</v>
      </c>
      <c r="B55" s="49">
        <v>7</v>
      </c>
      <c r="C55" s="49">
        <v>15</v>
      </c>
      <c r="D55" s="49">
        <v>6</v>
      </c>
      <c r="E55" s="49">
        <v>13</v>
      </c>
      <c r="F55" s="49">
        <v>16</v>
      </c>
      <c r="G55" s="49">
        <v>25</v>
      </c>
      <c r="H55" s="49">
        <v>10</v>
      </c>
      <c r="I55" s="49">
        <v>16</v>
      </c>
      <c r="J55" s="159">
        <f>(Table2542[[#This Row],[Applications filed, 2024]]-Table2542[[#This Row],[Applications filed, 2023]])/Table2542[[#This Row],[Applications filed, 2023]]</f>
        <v>1.2857142857142858</v>
      </c>
      <c r="K55" s="158">
        <f>(Table2542[[#This Row],[Total classes in application, 2024]]-Table2542[[#This Row],[Total classes in application, 2023]])/Table2542[[#This Row],[Total classes in application, 2023]]</f>
        <v>0.66666666666666663</v>
      </c>
      <c r="L55" s="158">
        <f>(Table2542[[#This Row],[Trade Marks protected, 2024]]-Table2542[[#This Row],[Trade Marks protected, 2023]])/Table2542[[#This Row],[Trade Marks protected, 2023]]</f>
        <v>0.66666666666666663</v>
      </c>
      <c r="M55" s="158">
        <f>(Table2542[[#This Row],[Total classes protected, 2024]]-Table2542[[#This Row],[Total classes protected, 2023]])/Table2542[[#This Row],[Total classes protected, 2023]]</f>
        <v>0.23076923076923078</v>
      </c>
    </row>
    <row r="56" spans="1:13" x14ac:dyDescent="0.4">
      <c r="A56" s="9" t="s">
        <v>259</v>
      </c>
      <c r="B56" s="49">
        <v>6</v>
      </c>
      <c r="C56" s="49">
        <v>10</v>
      </c>
      <c r="D56" s="49">
        <v>9</v>
      </c>
      <c r="E56" s="49">
        <v>22</v>
      </c>
      <c r="F56" s="49">
        <v>15</v>
      </c>
      <c r="G56" s="49">
        <v>15</v>
      </c>
      <c r="H56" s="49">
        <v>8</v>
      </c>
      <c r="I56" s="49">
        <v>10</v>
      </c>
      <c r="J56" s="159">
        <f>(Table2542[[#This Row],[Applications filed, 2024]]-Table2542[[#This Row],[Applications filed, 2023]])/Table2542[[#This Row],[Applications filed, 2023]]</f>
        <v>1.5</v>
      </c>
      <c r="K56" s="158">
        <f>(Table2542[[#This Row],[Total classes in application, 2024]]-Table2542[[#This Row],[Total classes in application, 2023]])/Table2542[[#This Row],[Total classes in application, 2023]]</f>
        <v>0.5</v>
      </c>
      <c r="L56" s="158">
        <f>(Table2542[[#This Row],[Trade Marks protected, 2024]]-Table2542[[#This Row],[Trade Marks protected, 2023]])/Table2542[[#This Row],[Trade Marks protected, 2023]]</f>
        <v>-0.1111111111111111</v>
      </c>
      <c r="M56" s="158">
        <f>(Table2542[[#This Row],[Total classes protected, 2024]]-Table2542[[#This Row],[Total classes protected, 2023]])/Table2542[[#This Row],[Total classes protected, 2023]]</f>
        <v>-0.54545454545454541</v>
      </c>
    </row>
    <row r="57" spans="1:13" x14ac:dyDescent="0.4">
      <c r="A57" s="9" t="s">
        <v>249</v>
      </c>
      <c r="B57" s="49">
        <v>25</v>
      </c>
      <c r="C57" s="49">
        <v>31</v>
      </c>
      <c r="D57" s="49">
        <v>23</v>
      </c>
      <c r="E57" s="49">
        <v>25</v>
      </c>
      <c r="F57" s="49">
        <v>15</v>
      </c>
      <c r="G57" s="49">
        <v>19</v>
      </c>
      <c r="H57" s="49">
        <v>14</v>
      </c>
      <c r="I57" s="49">
        <v>22</v>
      </c>
      <c r="J57" s="159">
        <f>(Table2542[[#This Row],[Applications filed, 2024]]-Table2542[[#This Row],[Applications filed, 2023]])/Table2542[[#This Row],[Applications filed, 2023]]</f>
        <v>-0.4</v>
      </c>
      <c r="K57" s="158">
        <f>(Table2542[[#This Row],[Total classes in application, 2024]]-Table2542[[#This Row],[Total classes in application, 2023]])/Table2542[[#This Row],[Total classes in application, 2023]]</f>
        <v>-0.38709677419354838</v>
      </c>
      <c r="L57" s="158">
        <f>(Table2542[[#This Row],[Trade Marks protected, 2024]]-Table2542[[#This Row],[Trade Marks protected, 2023]])/Table2542[[#This Row],[Trade Marks protected, 2023]]</f>
        <v>-0.39130434782608697</v>
      </c>
      <c r="M57" s="158">
        <f>(Table2542[[#This Row],[Total classes protected, 2024]]-Table2542[[#This Row],[Total classes protected, 2023]])/Table2542[[#This Row],[Total classes protected, 2023]]</f>
        <v>-0.12</v>
      </c>
    </row>
    <row r="58" spans="1:13" x14ac:dyDescent="0.4">
      <c r="A58" s="9" t="s">
        <v>615</v>
      </c>
      <c r="B58" s="49">
        <v>3</v>
      </c>
      <c r="C58" s="49">
        <v>3</v>
      </c>
      <c r="D58" s="49">
        <v>2</v>
      </c>
      <c r="E58" s="49">
        <v>2</v>
      </c>
      <c r="F58" s="49">
        <v>13</v>
      </c>
      <c r="G58" s="49">
        <v>30</v>
      </c>
      <c r="H58" s="49">
        <v>12</v>
      </c>
      <c r="I58" s="49">
        <v>25</v>
      </c>
      <c r="J58" s="159">
        <f>(Table2542[[#This Row],[Applications filed, 2024]]-Table2542[[#This Row],[Applications filed, 2023]])/Table2542[[#This Row],[Applications filed, 2023]]</f>
        <v>3.3333333333333335</v>
      </c>
      <c r="K58" s="158">
        <f>(Table2542[[#This Row],[Total classes in application, 2024]]-Table2542[[#This Row],[Total classes in application, 2023]])/Table2542[[#This Row],[Total classes in application, 2023]]</f>
        <v>9</v>
      </c>
      <c r="L58" s="158">
        <f>(Table2542[[#This Row],[Trade Marks protected, 2024]]-Table2542[[#This Row],[Trade Marks protected, 2023]])/Table2542[[#This Row],[Trade Marks protected, 2023]]</f>
        <v>5</v>
      </c>
      <c r="M58" s="158">
        <f>(Table2542[[#This Row],[Total classes protected, 2024]]-Table2542[[#This Row],[Total classes protected, 2023]])/Table2542[[#This Row],[Total classes protected, 2023]]</f>
        <v>11.5</v>
      </c>
    </row>
    <row r="59" spans="1:13" x14ac:dyDescent="0.4">
      <c r="A59" s="9" t="s">
        <v>242</v>
      </c>
      <c r="B59" s="49">
        <v>47</v>
      </c>
      <c r="C59" s="49">
        <v>142</v>
      </c>
      <c r="D59" s="49">
        <v>33</v>
      </c>
      <c r="E59" s="49">
        <v>133</v>
      </c>
      <c r="F59" s="49">
        <v>12</v>
      </c>
      <c r="G59" s="49">
        <v>40</v>
      </c>
      <c r="H59" s="49">
        <v>26</v>
      </c>
      <c r="I59" s="49">
        <v>88</v>
      </c>
      <c r="J59" s="159">
        <f>(Table2542[[#This Row],[Applications filed, 2024]]-Table2542[[#This Row],[Applications filed, 2023]])/Table2542[[#This Row],[Applications filed, 2023]]</f>
        <v>-0.74468085106382975</v>
      </c>
      <c r="K59" s="158">
        <f>(Table2542[[#This Row],[Total classes in application, 2024]]-Table2542[[#This Row],[Total classes in application, 2023]])/Table2542[[#This Row],[Total classes in application, 2023]]</f>
        <v>-0.71830985915492962</v>
      </c>
      <c r="L59" s="158">
        <f>(Table2542[[#This Row],[Trade Marks protected, 2024]]-Table2542[[#This Row],[Trade Marks protected, 2023]])/Table2542[[#This Row],[Trade Marks protected, 2023]]</f>
        <v>-0.21212121212121213</v>
      </c>
      <c r="M59" s="158">
        <f>(Table2542[[#This Row],[Total classes protected, 2024]]-Table2542[[#This Row],[Total classes protected, 2023]])/Table2542[[#This Row],[Total classes protected, 2023]]</f>
        <v>-0.33834586466165412</v>
      </c>
    </row>
    <row r="60" spans="1:13" x14ac:dyDescent="0.4">
      <c r="A60" s="9" t="s">
        <v>283</v>
      </c>
      <c r="B60" s="49">
        <v>33</v>
      </c>
      <c r="C60" s="49">
        <v>49</v>
      </c>
      <c r="D60" s="49">
        <v>27</v>
      </c>
      <c r="E60" s="49">
        <v>37</v>
      </c>
      <c r="F60" s="49">
        <v>12</v>
      </c>
      <c r="G60" s="49">
        <v>23</v>
      </c>
      <c r="H60" s="49">
        <v>17</v>
      </c>
      <c r="I60" s="49">
        <v>33</v>
      </c>
      <c r="J60" s="159">
        <f>(Table2542[[#This Row],[Applications filed, 2024]]-Table2542[[#This Row],[Applications filed, 2023]])/Table2542[[#This Row],[Applications filed, 2023]]</f>
        <v>-0.63636363636363635</v>
      </c>
      <c r="K60" s="158">
        <f>(Table2542[[#This Row],[Total classes in application, 2024]]-Table2542[[#This Row],[Total classes in application, 2023]])/Table2542[[#This Row],[Total classes in application, 2023]]</f>
        <v>-0.53061224489795922</v>
      </c>
      <c r="L60" s="158">
        <f>(Table2542[[#This Row],[Trade Marks protected, 2024]]-Table2542[[#This Row],[Trade Marks protected, 2023]])/Table2542[[#This Row],[Trade Marks protected, 2023]]</f>
        <v>-0.37037037037037035</v>
      </c>
      <c r="M60" s="158">
        <f>(Table2542[[#This Row],[Total classes protected, 2024]]-Table2542[[#This Row],[Total classes protected, 2023]])/Table2542[[#This Row],[Total classes protected, 2023]]</f>
        <v>-0.10810810810810811</v>
      </c>
    </row>
    <row r="61" spans="1:13" x14ac:dyDescent="0.4">
      <c r="A61" s="9" t="s">
        <v>621</v>
      </c>
      <c r="B61" s="49">
        <v>9</v>
      </c>
      <c r="C61" s="49">
        <v>26</v>
      </c>
      <c r="D61" s="49">
        <v>10</v>
      </c>
      <c r="E61" s="49">
        <v>25</v>
      </c>
      <c r="F61" s="49">
        <v>10</v>
      </c>
      <c r="G61" s="49">
        <v>45</v>
      </c>
      <c r="H61" s="49">
        <v>4</v>
      </c>
      <c r="I61" s="49">
        <v>12</v>
      </c>
      <c r="J61" s="159">
        <f>(Table2542[[#This Row],[Applications filed, 2024]]-Table2542[[#This Row],[Applications filed, 2023]])/Table2542[[#This Row],[Applications filed, 2023]]</f>
        <v>0.1111111111111111</v>
      </c>
      <c r="K61" s="158">
        <f>(Table2542[[#This Row],[Total classes in application, 2024]]-Table2542[[#This Row],[Total classes in application, 2023]])/Table2542[[#This Row],[Total classes in application, 2023]]</f>
        <v>0.73076923076923073</v>
      </c>
      <c r="L61" s="158">
        <f>(Table2542[[#This Row],[Trade Marks protected, 2024]]-Table2542[[#This Row],[Trade Marks protected, 2023]])/Table2542[[#This Row],[Trade Marks protected, 2023]]</f>
        <v>-0.6</v>
      </c>
      <c r="M61" s="158">
        <f>(Table2542[[#This Row],[Total classes protected, 2024]]-Table2542[[#This Row],[Total classes protected, 2023]])/Table2542[[#This Row],[Total classes protected, 2023]]</f>
        <v>-0.52</v>
      </c>
    </row>
    <row r="62" spans="1:13" x14ac:dyDescent="0.4">
      <c r="A62" s="9" t="s">
        <v>214</v>
      </c>
      <c r="B62" s="49">
        <v>11</v>
      </c>
      <c r="C62" s="49">
        <v>16</v>
      </c>
      <c r="D62" s="49">
        <v>15</v>
      </c>
      <c r="E62" s="49">
        <v>24</v>
      </c>
      <c r="F62" s="49">
        <v>10</v>
      </c>
      <c r="G62" s="49">
        <v>19</v>
      </c>
      <c r="H62" s="49">
        <v>13</v>
      </c>
      <c r="I62" s="49">
        <v>15</v>
      </c>
      <c r="J62" s="159">
        <f>(Table2542[[#This Row],[Applications filed, 2024]]-Table2542[[#This Row],[Applications filed, 2023]])/Table2542[[#This Row],[Applications filed, 2023]]</f>
        <v>-9.0909090909090912E-2</v>
      </c>
      <c r="K62" s="158">
        <f>(Table2542[[#This Row],[Total classes in application, 2024]]-Table2542[[#This Row],[Total classes in application, 2023]])/Table2542[[#This Row],[Total classes in application, 2023]]</f>
        <v>0.1875</v>
      </c>
      <c r="L62" s="158">
        <f>(Table2542[[#This Row],[Trade Marks protected, 2024]]-Table2542[[#This Row],[Trade Marks protected, 2023]])/Table2542[[#This Row],[Trade Marks protected, 2023]]</f>
        <v>-0.13333333333333333</v>
      </c>
      <c r="M62" s="158">
        <f>(Table2542[[#This Row],[Total classes protected, 2024]]-Table2542[[#This Row],[Total classes protected, 2023]])/Table2542[[#This Row],[Total classes protected, 2023]]</f>
        <v>-0.375</v>
      </c>
    </row>
    <row r="63" spans="1:13" x14ac:dyDescent="0.4">
      <c r="A63" s="9" t="s">
        <v>207</v>
      </c>
      <c r="B63" s="49">
        <v>13</v>
      </c>
      <c r="C63" s="49">
        <v>25</v>
      </c>
      <c r="D63" s="49">
        <v>14</v>
      </c>
      <c r="E63" s="49">
        <v>27</v>
      </c>
      <c r="F63" s="49">
        <v>10</v>
      </c>
      <c r="G63" s="49">
        <v>18</v>
      </c>
      <c r="H63" s="49">
        <v>10</v>
      </c>
      <c r="I63" s="49">
        <v>18</v>
      </c>
      <c r="J63" s="159">
        <f>(Table2542[[#This Row],[Applications filed, 2024]]-Table2542[[#This Row],[Applications filed, 2023]])/Table2542[[#This Row],[Applications filed, 2023]]</f>
        <v>-0.23076923076923078</v>
      </c>
      <c r="K63" s="158">
        <f>(Table2542[[#This Row],[Total classes in application, 2024]]-Table2542[[#This Row],[Total classes in application, 2023]])/Table2542[[#This Row],[Total classes in application, 2023]]</f>
        <v>-0.28000000000000003</v>
      </c>
      <c r="L63" s="158">
        <f>(Table2542[[#This Row],[Trade Marks protected, 2024]]-Table2542[[#This Row],[Trade Marks protected, 2023]])/Table2542[[#This Row],[Trade Marks protected, 2023]]</f>
        <v>-0.2857142857142857</v>
      </c>
      <c r="M63" s="158">
        <f>(Table2542[[#This Row],[Total classes protected, 2024]]-Table2542[[#This Row],[Total classes protected, 2023]])/Table2542[[#This Row],[Total classes protected, 2023]]</f>
        <v>-0.33333333333333331</v>
      </c>
    </row>
    <row r="64" spans="1:13" x14ac:dyDescent="0.4">
      <c r="A64" s="9" t="s">
        <v>185</v>
      </c>
      <c r="B64" s="49">
        <v>3</v>
      </c>
      <c r="C64" s="49">
        <v>4</v>
      </c>
      <c r="D64" s="49">
        <v>1</v>
      </c>
      <c r="E64" s="49">
        <v>1</v>
      </c>
      <c r="F64" s="49">
        <v>10</v>
      </c>
      <c r="G64" s="49">
        <v>20</v>
      </c>
      <c r="H64" s="49">
        <v>8</v>
      </c>
      <c r="I64" s="49">
        <v>15</v>
      </c>
      <c r="J64" s="159">
        <f>(Table2542[[#This Row],[Applications filed, 2024]]-Table2542[[#This Row],[Applications filed, 2023]])/Table2542[[#This Row],[Applications filed, 2023]]</f>
        <v>2.3333333333333335</v>
      </c>
      <c r="K64" s="158">
        <f>(Table2542[[#This Row],[Total classes in application, 2024]]-Table2542[[#This Row],[Total classes in application, 2023]])/Table2542[[#This Row],[Total classes in application, 2023]]</f>
        <v>4</v>
      </c>
      <c r="L64" s="158">
        <f>(Table2542[[#This Row],[Trade Marks protected, 2024]]-Table2542[[#This Row],[Trade Marks protected, 2023]])/Table2542[[#This Row],[Trade Marks protected, 2023]]</f>
        <v>7</v>
      </c>
      <c r="M64" s="158">
        <f>(Table2542[[#This Row],[Total classes protected, 2024]]-Table2542[[#This Row],[Total classes protected, 2023]])/Table2542[[#This Row],[Total classes protected, 2023]]</f>
        <v>14</v>
      </c>
    </row>
    <row r="65" spans="1:13" x14ac:dyDescent="0.4">
      <c r="A65" s="9" t="s">
        <v>205</v>
      </c>
      <c r="B65" s="49">
        <v>7</v>
      </c>
      <c r="C65" s="49">
        <v>9</v>
      </c>
      <c r="D65" s="49">
        <v>7</v>
      </c>
      <c r="E65" s="49">
        <v>9</v>
      </c>
      <c r="F65" s="49">
        <v>8</v>
      </c>
      <c r="G65" s="49">
        <v>20</v>
      </c>
      <c r="H65" s="49">
        <v>5</v>
      </c>
      <c r="I65" s="49">
        <v>11</v>
      </c>
      <c r="J65" s="159">
        <f>(Table2542[[#This Row],[Applications filed, 2024]]-Table2542[[#This Row],[Applications filed, 2023]])/Table2542[[#This Row],[Applications filed, 2023]]</f>
        <v>0.14285714285714285</v>
      </c>
      <c r="K65" s="158">
        <f>(Table2542[[#This Row],[Total classes in application, 2024]]-Table2542[[#This Row],[Total classes in application, 2023]])/Table2542[[#This Row],[Total classes in application, 2023]]</f>
        <v>1.2222222222222223</v>
      </c>
      <c r="L65" s="158">
        <f>(Table2542[[#This Row],[Trade Marks protected, 2024]]-Table2542[[#This Row],[Trade Marks protected, 2023]])/Table2542[[#This Row],[Trade Marks protected, 2023]]</f>
        <v>-0.2857142857142857</v>
      </c>
      <c r="M65" s="158">
        <f>(Table2542[[#This Row],[Total classes protected, 2024]]-Table2542[[#This Row],[Total classes protected, 2023]])/Table2542[[#This Row],[Total classes protected, 2023]]</f>
        <v>0.22222222222222221</v>
      </c>
    </row>
    <row r="66" spans="1:13" x14ac:dyDescent="0.4">
      <c r="A66" s="9" t="s">
        <v>641</v>
      </c>
      <c r="B66" s="49">
        <v>9</v>
      </c>
      <c r="C66" s="49">
        <v>23</v>
      </c>
      <c r="D66" s="49">
        <v>12</v>
      </c>
      <c r="E66" s="49">
        <v>31</v>
      </c>
      <c r="F66" s="49">
        <v>8</v>
      </c>
      <c r="G66" s="49">
        <v>25</v>
      </c>
      <c r="H66" s="49">
        <v>10</v>
      </c>
      <c r="I66" s="49">
        <v>23</v>
      </c>
      <c r="J66" s="159">
        <f>(Table2542[[#This Row],[Applications filed, 2024]]-Table2542[[#This Row],[Applications filed, 2023]])/Table2542[[#This Row],[Applications filed, 2023]]</f>
        <v>-0.1111111111111111</v>
      </c>
      <c r="K66" s="158">
        <f>(Table2542[[#This Row],[Total classes in application, 2024]]-Table2542[[#This Row],[Total classes in application, 2023]])/Table2542[[#This Row],[Total classes in application, 2023]]</f>
        <v>8.6956521739130432E-2</v>
      </c>
      <c r="L66" s="158">
        <f>(Table2542[[#This Row],[Trade Marks protected, 2024]]-Table2542[[#This Row],[Trade Marks protected, 2023]])/Table2542[[#This Row],[Trade Marks protected, 2023]]</f>
        <v>-0.16666666666666666</v>
      </c>
      <c r="M66" s="158">
        <f>(Table2542[[#This Row],[Total classes protected, 2024]]-Table2542[[#This Row],[Total classes protected, 2023]])/Table2542[[#This Row],[Total classes protected, 2023]]</f>
        <v>-0.25806451612903225</v>
      </c>
    </row>
    <row r="67" spans="1:13" x14ac:dyDescent="0.4">
      <c r="A67" s="9" t="s">
        <v>656</v>
      </c>
      <c r="B67" s="49">
        <v>2</v>
      </c>
      <c r="C67" s="49">
        <v>2</v>
      </c>
      <c r="D67" s="49">
        <v>1</v>
      </c>
      <c r="E67" s="49">
        <v>1</v>
      </c>
      <c r="F67" s="49">
        <v>7</v>
      </c>
      <c r="G67" s="49">
        <v>7</v>
      </c>
      <c r="H67" s="49">
        <v>4</v>
      </c>
      <c r="I67" s="49">
        <v>4</v>
      </c>
      <c r="J67" s="159">
        <f>(Table2542[[#This Row],[Applications filed, 2024]]-Table2542[[#This Row],[Applications filed, 2023]])/Table2542[[#This Row],[Applications filed, 2023]]</f>
        <v>2.5</v>
      </c>
      <c r="K67" s="158">
        <f>(Table2542[[#This Row],[Total classes in application, 2024]]-Table2542[[#This Row],[Total classes in application, 2023]])/Table2542[[#This Row],[Total classes in application, 2023]]</f>
        <v>2.5</v>
      </c>
      <c r="L67" s="158">
        <f>(Table2542[[#This Row],[Trade Marks protected, 2024]]-Table2542[[#This Row],[Trade Marks protected, 2023]])/Table2542[[#This Row],[Trade Marks protected, 2023]]</f>
        <v>3</v>
      </c>
      <c r="M67" s="158">
        <f>(Table2542[[#This Row],[Total classes protected, 2024]]-Table2542[[#This Row],[Total classes protected, 2023]])/Table2542[[#This Row],[Total classes protected, 2023]]</f>
        <v>3</v>
      </c>
    </row>
    <row r="68" spans="1:13" x14ac:dyDescent="0.4">
      <c r="A68" s="9" t="s">
        <v>194</v>
      </c>
      <c r="B68" s="49">
        <v>9</v>
      </c>
      <c r="C68" s="49">
        <v>16</v>
      </c>
      <c r="D68" s="49">
        <v>18</v>
      </c>
      <c r="E68" s="49">
        <v>42</v>
      </c>
      <c r="F68" s="49">
        <v>7</v>
      </c>
      <c r="G68" s="49">
        <v>15</v>
      </c>
      <c r="H68" s="49">
        <v>6</v>
      </c>
      <c r="I68" s="49">
        <v>10</v>
      </c>
      <c r="J68" s="159">
        <f>(Table2542[[#This Row],[Applications filed, 2024]]-Table2542[[#This Row],[Applications filed, 2023]])/Table2542[[#This Row],[Applications filed, 2023]]</f>
        <v>-0.22222222222222221</v>
      </c>
      <c r="K68" s="158">
        <f>(Table2542[[#This Row],[Total classes in application, 2024]]-Table2542[[#This Row],[Total classes in application, 2023]])/Table2542[[#This Row],[Total classes in application, 2023]]</f>
        <v>-6.25E-2</v>
      </c>
      <c r="L68" s="158">
        <f>(Table2542[[#This Row],[Trade Marks protected, 2024]]-Table2542[[#This Row],[Trade Marks protected, 2023]])/Table2542[[#This Row],[Trade Marks protected, 2023]]</f>
        <v>-0.66666666666666663</v>
      </c>
      <c r="M68" s="158">
        <f>(Table2542[[#This Row],[Total classes protected, 2024]]-Table2542[[#This Row],[Total classes protected, 2023]])/Table2542[[#This Row],[Total classes protected, 2023]]</f>
        <v>-0.76190476190476186</v>
      </c>
    </row>
    <row r="69" spans="1:13" x14ac:dyDescent="0.4">
      <c r="A69" s="9" t="s">
        <v>619</v>
      </c>
      <c r="B69" s="49">
        <v>6</v>
      </c>
      <c r="C69" s="49">
        <v>35</v>
      </c>
      <c r="D69" s="49">
        <v>9</v>
      </c>
      <c r="E69" s="49">
        <v>45</v>
      </c>
      <c r="F69" s="49">
        <v>7</v>
      </c>
      <c r="G69" s="49">
        <v>14</v>
      </c>
      <c r="H69" s="49">
        <v>7</v>
      </c>
      <c r="I69" s="49">
        <v>16</v>
      </c>
      <c r="J69" s="159">
        <f>(Table2542[[#This Row],[Applications filed, 2024]]-Table2542[[#This Row],[Applications filed, 2023]])/Table2542[[#This Row],[Applications filed, 2023]]</f>
        <v>0.16666666666666666</v>
      </c>
      <c r="K69" s="158">
        <f>(Table2542[[#This Row],[Total classes in application, 2024]]-Table2542[[#This Row],[Total classes in application, 2023]])/Table2542[[#This Row],[Total classes in application, 2023]]</f>
        <v>-0.6</v>
      </c>
      <c r="L69" s="158">
        <f>(Table2542[[#This Row],[Trade Marks protected, 2024]]-Table2542[[#This Row],[Trade Marks protected, 2023]])/Table2542[[#This Row],[Trade Marks protected, 2023]]</f>
        <v>-0.22222222222222221</v>
      </c>
      <c r="M69" s="158">
        <f>(Table2542[[#This Row],[Total classes protected, 2024]]-Table2542[[#This Row],[Total classes protected, 2023]])/Table2542[[#This Row],[Total classes protected, 2023]]</f>
        <v>-0.64444444444444449</v>
      </c>
    </row>
    <row r="70" spans="1:13" x14ac:dyDescent="0.4">
      <c r="A70" s="9" t="s">
        <v>257</v>
      </c>
      <c r="B70" s="49">
        <v>4</v>
      </c>
      <c r="C70" s="49">
        <v>7</v>
      </c>
      <c r="D70" s="49">
        <v>1</v>
      </c>
      <c r="E70" s="49">
        <v>2</v>
      </c>
      <c r="F70" s="49">
        <v>6</v>
      </c>
      <c r="G70" s="49">
        <v>9</v>
      </c>
      <c r="H70" s="49">
        <v>7</v>
      </c>
      <c r="I70" s="49">
        <v>10</v>
      </c>
      <c r="J70" s="159">
        <f>(Table2542[[#This Row],[Applications filed, 2024]]-Table2542[[#This Row],[Applications filed, 2023]])/Table2542[[#This Row],[Applications filed, 2023]]</f>
        <v>0.5</v>
      </c>
      <c r="K70" s="158">
        <f>(Table2542[[#This Row],[Total classes in application, 2024]]-Table2542[[#This Row],[Total classes in application, 2023]])/Table2542[[#This Row],[Total classes in application, 2023]]</f>
        <v>0.2857142857142857</v>
      </c>
      <c r="L70" s="158">
        <f>(Table2542[[#This Row],[Trade Marks protected, 2024]]-Table2542[[#This Row],[Trade Marks protected, 2023]])/Table2542[[#This Row],[Trade Marks protected, 2023]]</f>
        <v>6</v>
      </c>
      <c r="M70" s="158">
        <f>(Table2542[[#This Row],[Total classes protected, 2024]]-Table2542[[#This Row],[Total classes protected, 2023]])/Table2542[[#This Row],[Total classes protected, 2023]]</f>
        <v>4</v>
      </c>
    </row>
    <row r="71" spans="1:13" x14ac:dyDescent="0.4">
      <c r="A71" s="9" t="s">
        <v>186</v>
      </c>
      <c r="B71" s="49">
        <v>0</v>
      </c>
      <c r="C71" s="49">
        <v>0</v>
      </c>
      <c r="D71" s="49">
        <v>0</v>
      </c>
      <c r="E71" s="49">
        <v>0</v>
      </c>
      <c r="F71" s="49">
        <v>5</v>
      </c>
      <c r="G71" s="49">
        <v>10</v>
      </c>
      <c r="H71" s="49">
        <v>4</v>
      </c>
      <c r="I71" s="49">
        <v>4</v>
      </c>
      <c r="J71" s="159"/>
      <c r="K71" s="158"/>
      <c r="L71" s="158"/>
      <c r="M71" s="158"/>
    </row>
    <row r="72" spans="1:13" x14ac:dyDescent="0.4">
      <c r="A72" s="9" t="s">
        <v>284</v>
      </c>
      <c r="B72" s="49">
        <v>4</v>
      </c>
      <c r="C72" s="49">
        <v>6</v>
      </c>
      <c r="D72" s="49">
        <v>6</v>
      </c>
      <c r="E72" s="49">
        <v>9</v>
      </c>
      <c r="F72" s="49">
        <v>5</v>
      </c>
      <c r="G72" s="49">
        <v>6</v>
      </c>
      <c r="H72" s="49">
        <v>2</v>
      </c>
      <c r="I72" s="49">
        <v>2</v>
      </c>
      <c r="J72" s="159">
        <f>(Table2542[[#This Row],[Applications filed, 2024]]-Table2542[[#This Row],[Applications filed, 2023]])/Table2542[[#This Row],[Applications filed, 2023]]</f>
        <v>0.25</v>
      </c>
      <c r="K72" s="158">
        <f>(Table2542[[#This Row],[Total classes in application, 2024]]-Table2542[[#This Row],[Total classes in application, 2023]])/Table2542[[#This Row],[Total classes in application, 2023]]</f>
        <v>0</v>
      </c>
      <c r="L72" s="158">
        <f>(Table2542[[#This Row],[Trade Marks protected, 2024]]-Table2542[[#This Row],[Trade Marks protected, 2023]])/Table2542[[#This Row],[Trade Marks protected, 2023]]</f>
        <v>-0.66666666666666663</v>
      </c>
      <c r="M72" s="158">
        <f>(Table2542[[#This Row],[Total classes protected, 2024]]-Table2542[[#This Row],[Total classes protected, 2023]])/Table2542[[#This Row],[Total classes protected, 2023]]</f>
        <v>-0.77777777777777779</v>
      </c>
    </row>
    <row r="73" spans="1:13" x14ac:dyDescent="0.4">
      <c r="A73" s="9" t="s">
        <v>651</v>
      </c>
      <c r="B73" s="49">
        <v>1</v>
      </c>
      <c r="C73" s="49">
        <v>1</v>
      </c>
      <c r="D73" s="49">
        <v>3</v>
      </c>
      <c r="E73" s="49">
        <v>3</v>
      </c>
      <c r="F73" s="49">
        <v>4</v>
      </c>
      <c r="G73" s="49">
        <v>6</v>
      </c>
      <c r="H73" s="49">
        <v>3</v>
      </c>
      <c r="I73" s="49">
        <v>5</v>
      </c>
      <c r="J73" s="159">
        <f>(Table2542[[#This Row],[Applications filed, 2024]]-Table2542[[#This Row],[Applications filed, 2023]])/Table2542[[#This Row],[Applications filed, 2023]]</f>
        <v>3</v>
      </c>
      <c r="K73" s="158">
        <f>(Table2542[[#This Row],[Total classes in application, 2024]]-Table2542[[#This Row],[Total classes in application, 2023]])/Table2542[[#This Row],[Total classes in application, 2023]]</f>
        <v>5</v>
      </c>
      <c r="L73" s="158">
        <f>(Table2542[[#This Row],[Trade Marks protected, 2024]]-Table2542[[#This Row],[Trade Marks protected, 2023]])/Table2542[[#This Row],[Trade Marks protected, 2023]]</f>
        <v>0</v>
      </c>
      <c r="M73" s="158">
        <f>(Table2542[[#This Row],[Total classes protected, 2024]]-Table2542[[#This Row],[Total classes protected, 2023]])/Table2542[[#This Row],[Total classes protected, 2023]]</f>
        <v>0.66666666666666663</v>
      </c>
    </row>
    <row r="74" spans="1:13" x14ac:dyDescent="0.4">
      <c r="A74" s="9" t="s">
        <v>248</v>
      </c>
      <c r="B74" s="49">
        <v>0</v>
      </c>
      <c r="C74" s="49">
        <v>0</v>
      </c>
      <c r="D74" s="49">
        <v>0</v>
      </c>
      <c r="E74" s="49">
        <v>0</v>
      </c>
      <c r="F74" s="49">
        <v>4</v>
      </c>
      <c r="G74" s="49">
        <v>7</v>
      </c>
      <c r="H74" s="49">
        <v>3</v>
      </c>
      <c r="I74" s="49">
        <v>5</v>
      </c>
      <c r="J74" s="159"/>
      <c r="K74" s="158"/>
      <c r="L74" s="158"/>
      <c r="M74" s="158"/>
    </row>
    <row r="75" spans="1:13" x14ac:dyDescent="0.4">
      <c r="A75" s="9" t="s">
        <v>227</v>
      </c>
      <c r="B75" s="49">
        <v>15</v>
      </c>
      <c r="C75" s="49">
        <v>21</v>
      </c>
      <c r="D75" s="49">
        <v>19</v>
      </c>
      <c r="E75" s="49">
        <v>25</v>
      </c>
      <c r="F75" s="49">
        <v>4</v>
      </c>
      <c r="G75" s="49">
        <v>6</v>
      </c>
      <c r="H75" s="49">
        <v>6</v>
      </c>
      <c r="I75" s="49">
        <v>9</v>
      </c>
      <c r="J75" s="159">
        <f>(Table2542[[#This Row],[Applications filed, 2024]]-Table2542[[#This Row],[Applications filed, 2023]])/Table2542[[#This Row],[Applications filed, 2023]]</f>
        <v>-0.73333333333333328</v>
      </c>
      <c r="K75" s="158">
        <f>(Table2542[[#This Row],[Total classes in application, 2024]]-Table2542[[#This Row],[Total classes in application, 2023]])/Table2542[[#This Row],[Total classes in application, 2023]]</f>
        <v>-0.7142857142857143</v>
      </c>
      <c r="L75" s="158">
        <f>(Table2542[[#This Row],[Trade Marks protected, 2024]]-Table2542[[#This Row],[Trade Marks protected, 2023]])/Table2542[[#This Row],[Trade Marks protected, 2023]]</f>
        <v>-0.68421052631578949</v>
      </c>
      <c r="M75" s="158">
        <f>(Table2542[[#This Row],[Total classes protected, 2024]]-Table2542[[#This Row],[Total classes protected, 2023]])/Table2542[[#This Row],[Total classes protected, 2023]]</f>
        <v>-0.64</v>
      </c>
    </row>
    <row r="76" spans="1:13" x14ac:dyDescent="0.4">
      <c r="A76" s="9" t="s">
        <v>256</v>
      </c>
      <c r="B76" s="49">
        <v>3</v>
      </c>
      <c r="C76" s="49">
        <v>3</v>
      </c>
      <c r="D76" s="49">
        <v>9</v>
      </c>
      <c r="E76" s="49">
        <v>9</v>
      </c>
      <c r="F76" s="49">
        <v>3</v>
      </c>
      <c r="G76" s="49">
        <v>3</v>
      </c>
      <c r="H76" s="49">
        <v>3</v>
      </c>
      <c r="I76" s="49">
        <v>3</v>
      </c>
      <c r="J76" s="159">
        <f>(Table2542[[#This Row],[Applications filed, 2024]]-Table2542[[#This Row],[Applications filed, 2023]])/Table2542[[#This Row],[Applications filed, 2023]]</f>
        <v>0</v>
      </c>
      <c r="K76" s="158">
        <f>(Table2542[[#This Row],[Total classes in application, 2024]]-Table2542[[#This Row],[Total classes in application, 2023]])/Table2542[[#This Row],[Total classes in application, 2023]]</f>
        <v>0</v>
      </c>
      <c r="L76" s="158">
        <f>(Table2542[[#This Row],[Trade Marks protected, 2024]]-Table2542[[#This Row],[Trade Marks protected, 2023]])/Table2542[[#This Row],[Trade Marks protected, 2023]]</f>
        <v>-0.66666666666666663</v>
      </c>
      <c r="M76" s="158">
        <f>(Table2542[[#This Row],[Total classes protected, 2024]]-Table2542[[#This Row],[Total classes protected, 2023]])/Table2542[[#This Row],[Total classes protected, 2023]]</f>
        <v>-0.66666666666666663</v>
      </c>
    </row>
    <row r="77" spans="1:13" x14ac:dyDescent="0.4">
      <c r="A77" s="9" t="s">
        <v>597</v>
      </c>
      <c r="B77" s="49">
        <v>4</v>
      </c>
      <c r="C77" s="49">
        <v>6</v>
      </c>
      <c r="D77" s="49">
        <v>3</v>
      </c>
      <c r="E77" s="49">
        <v>3</v>
      </c>
      <c r="F77" s="49">
        <v>3</v>
      </c>
      <c r="G77" s="49">
        <v>4</v>
      </c>
      <c r="H77" s="49">
        <v>2</v>
      </c>
      <c r="I77" s="49">
        <v>4</v>
      </c>
      <c r="J77" s="159">
        <f>(Table2542[[#This Row],[Applications filed, 2024]]-Table2542[[#This Row],[Applications filed, 2023]])/Table2542[[#This Row],[Applications filed, 2023]]</f>
        <v>-0.25</v>
      </c>
      <c r="K77" s="158">
        <f>(Table2542[[#This Row],[Total classes in application, 2024]]-Table2542[[#This Row],[Total classes in application, 2023]])/Table2542[[#This Row],[Total classes in application, 2023]]</f>
        <v>-0.33333333333333331</v>
      </c>
      <c r="L77" s="158">
        <f>(Table2542[[#This Row],[Trade Marks protected, 2024]]-Table2542[[#This Row],[Trade Marks protected, 2023]])/Table2542[[#This Row],[Trade Marks protected, 2023]]</f>
        <v>-0.33333333333333331</v>
      </c>
      <c r="M77" s="158">
        <f>(Table2542[[#This Row],[Total classes protected, 2024]]-Table2542[[#This Row],[Total classes protected, 2023]])/Table2542[[#This Row],[Total classes protected, 2023]]</f>
        <v>0.33333333333333331</v>
      </c>
    </row>
    <row r="78" spans="1:13" x14ac:dyDescent="0.4">
      <c r="A78" s="9" t="s">
        <v>669</v>
      </c>
      <c r="B78" s="49">
        <v>0</v>
      </c>
      <c r="C78" s="49">
        <v>0</v>
      </c>
      <c r="D78" s="49">
        <v>0</v>
      </c>
      <c r="E78" s="49">
        <v>0</v>
      </c>
      <c r="F78" s="49">
        <v>3</v>
      </c>
      <c r="G78" s="49">
        <v>6</v>
      </c>
      <c r="H78" s="49">
        <v>0</v>
      </c>
      <c r="I78" s="49">
        <v>0</v>
      </c>
      <c r="J78" s="159"/>
      <c r="K78" s="158"/>
      <c r="L78" s="158"/>
      <c r="M78" s="158"/>
    </row>
    <row r="79" spans="1:13" x14ac:dyDescent="0.4">
      <c r="A79" s="9" t="s">
        <v>670</v>
      </c>
      <c r="B79" s="49">
        <v>2</v>
      </c>
      <c r="C79" s="49">
        <v>4</v>
      </c>
      <c r="D79" s="49">
        <v>1</v>
      </c>
      <c r="E79" s="49">
        <v>1</v>
      </c>
      <c r="F79" s="49">
        <v>2</v>
      </c>
      <c r="G79" s="49">
        <v>6</v>
      </c>
      <c r="H79" s="49">
        <v>0</v>
      </c>
      <c r="I79" s="49">
        <v>0</v>
      </c>
      <c r="J79" s="159">
        <f>(Table2542[[#This Row],[Applications filed, 2024]]-Table2542[[#This Row],[Applications filed, 2023]])/Table2542[[#This Row],[Applications filed, 2023]]</f>
        <v>0</v>
      </c>
      <c r="K79" s="158">
        <f>(Table2542[[#This Row],[Total classes in application, 2024]]-Table2542[[#This Row],[Total classes in application, 2023]])/Table2542[[#This Row],[Total classes in application, 2023]]</f>
        <v>0.5</v>
      </c>
      <c r="L79" s="158">
        <f>(Table2542[[#This Row],[Trade Marks protected, 2024]]-Table2542[[#This Row],[Trade Marks protected, 2023]])/Table2542[[#This Row],[Trade Marks protected, 2023]]</f>
        <v>-1</v>
      </c>
      <c r="M79" s="158">
        <f>(Table2542[[#This Row],[Total classes protected, 2024]]-Table2542[[#This Row],[Total classes protected, 2023]])/Table2542[[#This Row],[Total classes protected, 2023]]</f>
        <v>-1</v>
      </c>
    </row>
    <row r="80" spans="1:13" x14ac:dyDescent="0.4">
      <c r="A80" s="9" t="s">
        <v>638</v>
      </c>
      <c r="B80" s="49">
        <v>0</v>
      </c>
      <c r="C80" s="49">
        <v>0</v>
      </c>
      <c r="D80" s="49">
        <v>0</v>
      </c>
      <c r="E80" s="49">
        <v>0</v>
      </c>
      <c r="F80" s="49">
        <v>2</v>
      </c>
      <c r="G80" s="49">
        <v>4</v>
      </c>
      <c r="H80" s="49">
        <v>0</v>
      </c>
      <c r="I80" s="49">
        <v>0</v>
      </c>
      <c r="J80" s="159"/>
      <c r="K80" s="158"/>
      <c r="L80" s="158"/>
      <c r="M80" s="158"/>
    </row>
    <row r="81" spans="1:13" x14ac:dyDescent="0.4">
      <c r="A81" s="9" t="s">
        <v>237</v>
      </c>
      <c r="B81" s="49">
        <v>1</v>
      </c>
      <c r="C81" s="49">
        <v>6</v>
      </c>
      <c r="D81" s="49">
        <v>2</v>
      </c>
      <c r="E81" s="49">
        <v>9</v>
      </c>
      <c r="F81" s="49">
        <v>2</v>
      </c>
      <c r="G81" s="49">
        <v>2</v>
      </c>
      <c r="H81" s="49">
        <v>1</v>
      </c>
      <c r="I81" s="49">
        <v>1</v>
      </c>
      <c r="J81" s="159">
        <f>(Table2542[[#This Row],[Applications filed, 2024]]-Table2542[[#This Row],[Applications filed, 2023]])/Table2542[[#This Row],[Applications filed, 2023]]</f>
        <v>1</v>
      </c>
      <c r="K81" s="158">
        <f>(Table2542[[#This Row],[Total classes in application, 2024]]-Table2542[[#This Row],[Total classes in application, 2023]])/Table2542[[#This Row],[Total classes in application, 2023]]</f>
        <v>-0.66666666666666663</v>
      </c>
      <c r="L81" s="158">
        <f>(Table2542[[#This Row],[Trade Marks protected, 2024]]-Table2542[[#This Row],[Trade Marks protected, 2023]])/Table2542[[#This Row],[Trade Marks protected, 2023]]</f>
        <v>-0.5</v>
      </c>
      <c r="M81" s="158">
        <f>(Table2542[[#This Row],[Total classes protected, 2024]]-Table2542[[#This Row],[Total classes protected, 2023]])/Table2542[[#This Row],[Total classes protected, 2023]]</f>
        <v>-0.88888888888888884</v>
      </c>
    </row>
    <row r="82" spans="1:13" x14ac:dyDescent="0.4">
      <c r="A82" s="9" t="s">
        <v>671</v>
      </c>
      <c r="B82" s="49">
        <v>0</v>
      </c>
      <c r="C82" s="49">
        <v>0</v>
      </c>
      <c r="D82" s="49">
        <v>0</v>
      </c>
      <c r="E82" s="49">
        <v>0</v>
      </c>
      <c r="F82" s="49">
        <v>2</v>
      </c>
      <c r="G82" s="49">
        <v>14</v>
      </c>
      <c r="H82" s="49">
        <v>2</v>
      </c>
      <c r="I82" s="49">
        <v>14</v>
      </c>
      <c r="J82" s="159"/>
      <c r="K82" s="158"/>
      <c r="L82" s="158"/>
      <c r="M82" s="158"/>
    </row>
    <row r="83" spans="1:13" x14ac:dyDescent="0.4">
      <c r="A83" s="9" t="s">
        <v>648</v>
      </c>
      <c r="B83" s="49">
        <v>1</v>
      </c>
      <c r="C83" s="49">
        <v>4</v>
      </c>
      <c r="D83" s="49">
        <v>1</v>
      </c>
      <c r="E83" s="49">
        <v>3</v>
      </c>
      <c r="F83" s="49">
        <v>1</v>
      </c>
      <c r="G83" s="49">
        <v>1</v>
      </c>
      <c r="H83" s="49">
        <v>1</v>
      </c>
      <c r="I83" s="49">
        <v>4</v>
      </c>
      <c r="J83" s="159">
        <f>(Table2542[[#This Row],[Applications filed, 2024]]-Table2542[[#This Row],[Applications filed, 2023]])/Table2542[[#This Row],[Applications filed, 2023]]</f>
        <v>0</v>
      </c>
      <c r="K83" s="158">
        <f>(Table2542[[#This Row],[Total classes in application, 2024]]-Table2542[[#This Row],[Total classes in application, 2023]])/Table2542[[#This Row],[Total classes in application, 2023]]</f>
        <v>-0.75</v>
      </c>
      <c r="L83" s="158">
        <f>(Table2542[[#This Row],[Trade Marks protected, 2024]]-Table2542[[#This Row],[Trade Marks protected, 2023]])/Table2542[[#This Row],[Trade Marks protected, 2023]]</f>
        <v>0</v>
      </c>
      <c r="M83" s="158">
        <f>(Table2542[[#This Row],[Total classes protected, 2024]]-Table2542[[#This Row],[Total classes protected, 2023]])/Table2542[[#This Row],[Total classes protected, 2023]]</f>
        <v>0.33333333333333331</v>
      </c>
    </row>
    <row r="84" spans="1:13" x14ac:dyDescent="0.4">
      <c r="A84" s="9" t="s">
        <v>672</v>
      </c>
      <c r="B84" s="49">
        <v>0</v>
      </c>
      <c r="C84" s="49">
        <v>0</v>
      </c>
      <c r="D84" s="49">
        <v>0</v>
      </c>
      <c r="E84" s="49">
        <v>0</v>
      </c>
      <c r="F84" s="49">
        <v>1</v>
      </c>
      <c r="G84" s="49">
        <v>1</v>
      </c>
      <c r="H84" s="49">
        <v>0</v>
      </c>
      <c r="I84" s="49">
        <v>0</v>
      </c>
      <c r="J84" s="159"/>
      <c r="K84" s="158"/>
      <c r="L84" s="158"/>
      <c r="M84" s="158"/>
    </row>
    <row r="85" spans="1:13" x14ac:dyDescent="0.4">
      <c r="A85" s="9" t="s">
        <v>263</v>
      </c>
      <c r="B85" s="49">
        <v>0</v>
      </c>
      <c r="C85" s="49">
        <v>0</v>
      </c>
      <c r="D85" s="49">
        <v>0</v>
      </c>
      <c r="E85" s="49">
        <v>0</v>
      </c>
      <c r="F85" s="49">
        <v>1</v>
      </c>
      <c r="G85" s="49">
        <v>1</v>
      </c>
      <c r="H85" s="49">
        <v>0</v>
      </c>
      <c r="I85" s="49">
        <v>0</v>
      </c>
      <c r="J85" s="159"/>
      <c r="K85" s="158"/>
      <c r="L85" s="158"/>
      <c r="M85" s="158"/>
    </row>
    <row r="86" spans="1:13" x14ac:dyDescent="0.4">
      <c r="A86" s="9" t="s">
        <v>630</v>
      </c>
      <c r="B86" s="49">
        <v>0</v>
      </c>
      <c r="C86" s="49">
        <v>0</v>
      </c>
      <c r="D86" s="49">
        <v>0</v>
      </c>
      <c r="E86" s="49">
        <v>0</v>
      </c>
      <c r="F86" s="49">
        <v>1</v>
      </c>
      <c r="G86" s="49">
        <v>1</v>
      </c>
      <c r="H86" s="49">
        <v>1</v>
      </c>
      <c r="I86" s="49">
        <v>1</v>
      </c>
      <c r="J86" s="159"/>
      <c r="K86" s="158"/>
      <c r="L86" s="158"/>
      <c r="M86" s="158"/>
    </row>
    <row r="87" spans="1:13" x14ac:dyDescent="0.4">
      <c r="A87" s="9" t="s">
        <v>609</v>
      </c>
      <c r="B87" s="49">
        <v>0</v>
      </c>
      <c r="C87" s="49">
        <v>0</v>
      </c>
      <c r="D87" s="49">
        <v>0</v>
      </c>
      <c r="E87" s="49">
        <v>0</v>
      </c>
      <c r="F87" s="49">
        <v>1</v>
      </c>
      <c r="G87" s="49">
        <v>4</v>
      </c>
      <c r="H87" s="49">
        <v>0</v>
      </c>
      <c r="I87" s="49">
        <v>0</v>
      </c>
      <c r="J87" s="159"/>
      <c r="K87" s="158"/>
      <c r="L87" s="158"/>
      <c r="M87" s="158"/>
    </row>
    <row r="88" spans="1:13" x14ac:dyDescent="0.4">
      <c r="A88" s="9" t="s">
        <v>673</v>
      </c>
      <c r="B88" s="49">
        <v>4</v>
      </c>
      <c r="C88" s="49">
        <v>10</v>
      </c>
      <c r="D88" s="49">
        <v>5</v>
      </c>
      <c r="E88" s="49">
        <v>11</v>
      </c>
      <c r="F88" s="49">
        <v>1</v>
      </c>
      <c r="G88" s="49">
        <v>2</v>
      </c>
      <c r="H88" s="49">
        <v>1</v>
      </c>
      <c r="I88" s="49">
        <v>2</v>
      </c>
      <c r="J88" s="159">
        <f>(Table2542[[#This Row],[Applications filed, 2024]]-Table2542[[#This Row],[Applications filed, 2023]])/Table2542[[#This Row],[Applications filed, 2023]]</f>
        <v>-0.75</v>
      </c>
      <c r="K88" s="158">
        <f>(Table2542[[#This Row],[Total classes in application, 2024]]-Table2542[[#This Row],[Total classes in application, 2023]])/Table2542[[#This Row],[Total classes in application, 2023]]</f>
        <v>-0.8</v>
      </c>
      <c r="L88" s="158">
        <f>(Table2542[[#This Row],[Trade Marks protected, 2024]]-Table2542[[#This Row],[Trade Marks protected, 2023]])/Table2542[[#This Row],[Trade Marks protected, 2023]]</f>
        <v>-0.8</v>
      </c>
      <c r="M88" s="158">
        <f>(Table2542[[#This Row],[Total classes protected, 2024]]-Table2542[[#This Row],[Total classes protected, 2023]])/Table2542[[#This Row],[Total classes protected, 2023]]</f>
        <v>-0.81818181818181823</v>
      </c>
    </row>
    <row r="89" spans="1:13" x14ac:dyDescent="0.4">
      <c r="A89" s="9" t="s">
        <v>198</v>
      </c>
      <c r="B89" s="49">
        <v>2</v>
      </c>
      <c r="C89" s="49">
        <v>4</v>
      </c>
      <c r="D89" s="49">
        <v>4</v>
      </c>
      <c r="E89" s="49">
        <v>11</v>
      </c>
      <c r="F89" s="49">
        <v>1</v>
      </c>
      <c r="G89" s="49">
        <v>4</v>
      </c>
      <c r="H89" s="49">
        <v>1</v>
      </c>
      <c r="I89" s="49">
        <v>4</v>
      </c>
      <c r="J89" s="159">
        <f>(Table2542[[#This Row],[Applications filed, 2024]]-Table2542[[#This Row],[Applications filed, 2023]])/Table2542[[#This Row],[Applications filed, 2023]]</f>
        <v>-0.5</v>
      </c>
      <c r="K89" s="158">
        <f>(Table2542[[#This Row],[Total classes in application, 2024]]-Table2542[[#This Row],[Total classes in application, 2023]])/Table2542[[#This Row],[Total classes in application, 2023]]</f>
        <v>0</v>
      </c>
      <c r="L89" s="158">
        <f>(Table2542[[#This Row],[Trade Marks protected, 2024]]-Table2542[[#This Row],[Trade Marks protected, 2023]])/Table2542[[#This Row],[Trade Marks protected, 2023]]</f>
        <v>-0.75</v>
      </c>
      <c r="M89" s="158">
        <f>(Table2542[[#This Row],[Total classes protected, 2024]]-Table2542[[#This Row],[Total classes protected, 2023]])/Table2542[[#This Row],[Total classes protected, 2023]]</f>
        <v>-0.63636363636363635</v>
      </c>
    </row>
    <row r="90" spans="1:13" x14ac:dyDescent="0.4">
      <c r="A90" s="9" t="s">
        <v>674</v>
      </c>
      <c r="B90" s="49">
        <v>0</v>
      </c>
      <c r="C90" s="49">
        <v>0</v>
      </c>
      <c r="D90" s="49">
        <v>0</v>
      </c>
      <c r="E90" s="49">
        <v>0</v>
      </c>
      <c r="F90" s="49">
        <v>1</v>
      </c>
      <c r="G90" s="49">
        <v>1</v>
      </c>
      <c r="H90" s="49">
        <v>1</v>
      </c>
      <c r="I90" s="49">
        <v>1</v>
      </c>
      <c r="J90" s="159"/>
      <c r="K90" s="158"/>
      <c r="L90" s="158"/>
      <c r="M90" s="158"/>
    </row>
    <row r="91" spans="1:13" x14ac:dyDescent="0.4">
      <c r="A91" s="9" t="s">
        <v>675</v>
      </c>
      <c r="B91" s="49">
        <v>5</v>
      </c>
      <c r="C91" s="49">
        <v>6</v>
      </c>
      <c r="D91" s="49">
        <v>1</v>
      </c>
      <c r="E91" s="49">
        <v>2</v>
      </c>
      <c r="F91" s="49">
        <v>0</v>
      </c>
      <c r="G91" s="49">
        <v>0</v>
      </c>
      <c r="H91" s="49">
        <v>4</v>
      </c>
      <c r="I91" s="49">
        <v>4</v>
      </c>
      <c r="J91" s="159">
        <f>(Table2542[[#This Row],[Applications filed, 2024]]-Table2542[[#This Row],[Applications filed, 2023]])/Table2542[[#This Row],[Applications filed, 2023]]</f>
        <v>-1</v>
      </c>
      <c r="K91" s="158">
        <f>(Table2542[[#This Row],[Total classes in application, 2024]]-Table2542[[#This Row],[Total classes in application, 2023]])/Table2542[[#This Row],[Total classes in application, 2023]]</f>
        <v>-1</v>
      </c>
      <c r="L91" s="158">
        <f>(Table2542[[#This Row],[Trade Marks protected, 2024]]-Table2542[[#This Row],[Trade Marks protected, 2023]])/Table2542[[#This Row],[Trade Marks protected, 2023]]</f>
        <v>3</v>
      </c>
      <c r="M91" s="158">
        <f>(Table2542[[#This Row],[Total classes protected, 2024]]-Table2542[[#This Row],[Total classes protected, 2023]])/Table2542[[#This Row],[Total classes protected, 2023]]</f>
        <v>1</v>
      </c>
    </row>
    <row r="92" spans="1:13" x14ac:dyDescent="0.4">
      <c r="A92" s="9" t="s">
        <v>595</v>
      </c>
      <c r="B92" s="49">
        <v>1</v>
      </c>
      <c r="C92" s="49">
        <v>1</v>
      </c>
      <c r="D92" s="49">
        <v>1</v>
      </c>
      <c r="E92" s="49">
        <v>1</v>
      </c>
      <c r="F92" s="49">
        <v>0</v>
      </c>
      <c r="G92" s="49">
        <v>0</v>
      </c>
      <c r="H92" s="49">
        <v>0</v>
      </c>
      <c r="I92" s="49">
        <v>0</v>
      </c>
      <c r="J92" s="159">
        <f>(Table2542[[#This Row],[Applications filed, 2024]]-Table2542[[#This Row],[Applications filed, 2023]])/Table2542[[#This Row],[Applications filed, 2023]]</f>
        <v>-1</v>
      </c>
      <c r="K92" s="158">
        <f>(Table2542[[#This Row],[Total classes in application, 2024]]-Table2542[[#This Row],[Total classes in application, 2023]])/Table2542[[#This Row],[Total classes in application, 2023]]</f>
        <v>-1</v>
      </c>
      <c r="L92" s="158">
        <f>(Table2542[[#This Row],[Trade Marks protected, 2024]]-Table2542[[#This Row],[Trade Marks protected, 2023]])/Table2542[[#This Row],[Trade Marks protected, 2023]]</f>
        <v>-1</v>
      </c>
      <c r="M92" s="158">
        <f>(Table2542[[#This Row],[Total classes protected, 2024]]-Table2542[[#This Row],[Total classes protected, 2023]])/Table2542[[#This Row],[Total classes protected, 2023]]</f>
        <v>-1</v>
      </c>
    </row>
    <row r="93" spans="1:13" x14ac:dyDescent="0.4">
      <c r="A93" s="9" t="s">
        <v>192</v>
      </c>
      <c r="B93" s="49">
        <v>1</v>
      </c>
      <c r="C93" s="49">
        <v>1</v>
      </c>
      <c r="D93" s="49">
        <v>0</v>
      </c>
      <c r="E93" s="49">
        <v>0</v>
      </c>
      <c r="F93" s="49">
        <v>0</v>
      </c>
      <c r="G93" s="49">
        <v>0</v>
      </c>
      <c r="H93" s="49">
        <v>1</v>
      </c>
      <c r="I93" s="49">
        <v>1</v>
      </c>
      <c r="J93" s="159">
        <f>(Table2542[[#This Row],[Applications filed, 2024]]-Table2542[[#This Row],[Applications filed, 2023]])/Table2542[[#This Row],[Applications filed, 2023]]</f>
        <v>-1</v>
      </c>
      <c r="K93" s="158">
        <f>(Table2542[[#This Row],[Total classes in application, 2024]]-Table2542[[#This Row],[Total classes in application, 2023]])/Table2542[[#This Row],[Total classes in application, 2023]]</f>
        <v>-1</v>
      </c>
      <c r="L93" s="158"/>
      <c r="M93" s="158"/>
    </row>
    <row r="94" spans="1:13" x14ac:dyDescent="0.4">
      <c r="A94" s="9" t="s">
        <v>234</v>
      </c>
      <c r="B94" s="49">
        <v>1</v>
      </c>
      <c r="C94" s="49">
        <v>1</v>
      </c>
      <c r="D94" s="49">
        <v>0</v>
      </c>
      <c r="E94" s="49">
        <v>0</v>
      </c>
      <c r="F94" s="49">
        <v>0</v>
      </c>
      <c r="G94" s="49">
        <v>0</v>
      </c>
      <c r="H94" s="49">
        <v>0</v>
      </c>
      <c r="I94" s="49">
        <v>0</v>
      </c>
      <c r="J94" s="159">
        <f>(Table2542[[#This Row],[Applications filed, 2024]]-Table2542[[#This Row],[Applications filed, 2023]])/Table2542[[#This Row],[Applications filed, 2023]]</f>
        <v>-1</v>
      </c>
      <c r="K94" s="158">
        <f>(Table2542[[#This Row],[Total classes in application, 2024]]-Table2542[[#This Row],[Total classes in application, 2023]])/Table2542[[#This Row],[Total classes in application, 2023]]</f>
        <v>-1</v>
      </c>
      <c r="L94" s="158"/>
      <c r="M94" s="158"/>
    </row>
    <row r="95" spans="1:13" x14ac:dyDescent="0.4">
      <c r="A95" s="9" t="s">
        <v>676</v>
      </c>
      <c r="B95" s="49">
        <v>0</v>
      </c>
      <c r="C95" s="49">
        <v>0</v>
      </c>
      <c r="D95" s="49">
        <v>0</v>
      </c>
      <c r="E95" s="49">
        <v>0</v>
      </c>
      <c r="F95" s="49">
        <v>0</v>
      </c>
      <c r="G95" s="49">
        <v>0</v>
      </c>
      <c r="H95" s="49">
        <v>0</v>
      </c>
      <c r="I95" s="49">
        <v>0</v>
      </c>
      <c r="J95" s="159"/>
      <c r="K95" s="158"/>
      <c r="L95" s="158"/>
      <c r="M95" s="158"/>
    </row>
    <row r="96" spans="1:13" x14ac:dyDescent="0.4">
      <c r="A96" s="9"/>
      <c r="M96" s="233" t="s">
        <v>145</v>
      </c>
    </row>
    <row r="97" spans="1:12" x14ac:dyDescent="0.4">
      <c r="A97" s="12" t="s">
        <v>99</v>
      </c>
      <c r="B97" s="47"/>
      <c r="C97" s="47"/>
      <c r="D97" s="47"/>
      <c r="E97" s="47"/>
      <c r="F97" s="47"/>
      <c r="G97" s="47"/>
      <c r="H97" s="47"/>
      <c r="I97" s="47"/>
      <c r="J97" s="10"/>
      <c r="K97" s="10"/>
      <c r="L97" s="10"/>
    </row>
    <row r="98" spans="1:12" x14ac:dyDescent="0.4">
      <c r="A98" s="10" t="s">
        <v>677</v>
      </c>
      <c r="B98" s="47"/>
      <c r="C98" s="47"/>
      <c r="D98" s="47"/>
      <c r="E98" s="47"/>
      <c r="F98" s="47"/>
      <c r="G98" s="47"/>
      <c r="H98" s="47"/>
      <c r="I98" s="47"/>
      <c r="J98" s="10"/>
      <c r="K98" s="10"/>
      <c r="L98" s="10"/>
    </row>
    <row r="99" spans="1:12" x14ac:dyDescent="0.4">
      <c r="A99" s="10" t="s">
        <v>678</v>
      </c>
      <c r="B99" s="47"/>
      <c r="C99" s="47"/>
      <c r="D99" s="47"/>
      <c r="E99" s="47"/>
      <c r="F99" s="47"/>
      <c r="G99" s="47"/>
      <c r="H99" s="47"/>
      <c r="I99" s="47"/>
      <c r="J99" s="10"/>
      <c r="K99" s="10"/>
      <c r="L99" s="10"/>
    </row>
    <row r="100" spans="1:12" x14ac:dyDescent="0.4">
      <c r="A100" s="10"/>
      <c r="B100" s="47"/>
      <c r="C100" s="47"/>
      <c r="D100" s="47"/>
      <c r="E100" s="47"/>
      <c r="F100" s="47"/>
      <c r="G100" s="47"/>
      <c r="H100" s="47"/>
      <c r="I100" s="47"/>
      <c r="J100" s="10"/>
      <c r="K100" s="10"/>
      <c r="L100" s="10"/>
    </row>
    <row r="101" spans="1:12" x14ac:dyDescent="0.4">
      <c r="A101" s="10"/>
      <c r="B101" s="47"/>
      <c r="C101" s="47"/>
      <c r="D101" s="47"/>
      <c r="E101" s="47"/>
      <c r="F101" s="47"/>
      <c r="G101" s="47"/>
      <c r="H101" s="47"/>
      <c r="I101" s="47"/>
      <c r="J101" s="10"/>
      <c r="K101" s="10"/>
      <c r="L101" s="10"/>
    </row>
  </sheetData>
  <phoneticPr fontId="30" type="noConversion"/>
  <hyperlinks>
    <hyperlink ref="N1" location="Contents!A1" display="Contents" xr:uid="{D3687FCA-1C36-4CA4-AE2A-A5BFA8181448}"/>
    <hyperlink ref="N2" location="Notes!A1" display="Notes" xr:uid="{993C48FE-DD68-42F2-A6CD-FD2EE2F65A7B}"/>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886B-316A-4D39-9085-9A80632AD7AC}">
  <dimension ref="A1:T56"/>
  <sheetViews>
    <sheetView zoomScaleNormal="100" workbookViewId="0">
      <selection activeCell="A2" sqref="A2"/>
    </sheetView>
  </sheetViews>
  <sheetFormatPr defaultColWidth="8.77734375" defaultRowHeight="15" x14ac:dyDescent="0.4"/>
  <cols>
    <col min="1" max="1" width="85.109375" style="14" customWidth="1"/>
    <col min="2" max="2" width="17.5546875" style="14" customWidth="1"/>
    <col min="3" max="3" width="17.77734375" style="14" customWidth="1"/>
    <col min="4" max="4" width="18.6640625" style="14" customWidth="1"/>
    <col min="5" max="5" width="22" style="14" customWidth="1"/>
    <col min="6" max="6" width="22.6640625" style="14" customWidth="1"/>
    <col min="7" max="7" width="23.21875" style="14" customWidth="1"/>
    <col min="8" max="8" width="22.77734375" style="14" customWidth="1"/>
    <col min="9" max="9" width="21.44140625" style="14" customWidth="1"/>
    <col min="10" max="10" width="21.6640625" style="14" customWidth="1"/>
    <col min="11" max="11" width="22.21875" style="14" customWidth="1"/>
    <col min="12" max="12" width="22" style="14" customWidth="1"/>
    <col min="13" max="13" width="23" style="14" customWidth="1"/>
    <col min="14" max="14" width="22.77734375" style="5" customWidth="1"/>
    <col min="15" max="15" width="21.44140625" style="5" customWidth="1"/>
    <col min="16" max="16" width="22.5546875" style="5" customWidth="1"/>
    <col min="17" max="18" width="23.21875" style="5" customWidth="1"/>
    <col min="19" max="19" width="23" style="5" customWidth="1"/>
    <col min="20" max="16384" width="8.77734375" style="5"/>
  </cols>
  <sheetData>
    <row r="1" spans="1:20" ht="17.25" customHeight="1" x14ac:dyDescent="0.4">
      <c r="A1" s="33" t="s">
        <v>679</v>
      </c>
      <c r="S1" s="14"/>
      <c r="T1" s="71" t="s">
        <v>125</v>
      </c>
    </row>
    <row r="2" spans="1:20" x14ac:dyDescent="0.4">
      <c r="A2" s="23" t="s">
        <v>295</v>
      </c>
      <c r="H2" s="138"/>
      <c r="S2" s="132"/>
      <c r="T2" s="89" t="s">
        <v>99</v>
      </c>
    </row>
    <row r="3" spans="1:20" s="17" customFormat="1" ht="74.25" customHeight="1" x14ac:dyDescent="0.4">
      <c r="A3" s="102" t="s">
        <v>680</v>
      </c>
      <c r="B3" s="131" t="s">
        <v>681</v>
      </c>
      <c r="C3" s="131" t="s">
        <v>682</v>
      </c>
      <c r="D3" s="131" t="s">
        <v>683</v>
      </c>
      <c r="E3" s="131" t="s">
        <v>684</v>
      </c>
      <c r="F3" s="131" t="s">
        <v>685</v>
      </c>
      <c r="G3" s="131" t="s">
        <v>686</v>
      </c>
      <c r="H3" s="131" t="s">
        <v>687</v>
      </c>
      <c r="I3" s="131" t="s">
        <v>688</v>
      </c>
      <c r="J3" s="131" t="s">
        <v>689</v>
      </c>
      <c r="K3" s="131" t="s">
        <v>690</v>
      </c>
      <c r="L3" s="131" t="s">
        <v>691</v>
      </c>
      <c r="M3" s="131" t="s">
        <v>692</v>
      </c>
      <c r="N3" s="131" t="s">
        <v>693</v>
      </c>
      <c r="O3" s="131" t="s">
        <v>694</v>
      </c>
      <c r="P3" s="131" t="s">
        <v>695</v>
      </c>
      <c r="Q3" s="131" t="s">
        <v>696</v>
      </c>
      <c r="R3" s="131" t="s">
        <v>697</v>
      </c>
      <c r="S3" s="131" t="s">
        <v>698</v>
      </c>
    </row>
    <row r="4" spans="1:20" s="194" customFormat="1" ht="38.25" customHeight="1" x14ac:dyDescent="0.4">
      <c r="A4" s="230" t="s">
        <v>161</v>
      </c>
      <c r="B4" s="252">
        <f>SUM(B5:B49)</f>
        <v>271026</v>
      </c>
      <c r="C4" s="252">
        <f t="shared" ref="C4:G4" si="0">SUM(C5:C49)</f>
        <v>248796</v>
      </c>
      <c r="D4" s="252">
        <f t="shared" si="0"/>
        <v>235777</v>
      </c>
      <c r="E4" s="252">
        <f t="shared" si="0"/>
        <v>80613</v>
      </c>
      <c r="F4" s="252">
        <f t="shared" si="0"/>
        <v>81714</v>
      </c>
      <c r="G4" s="252">
        <f t="shared" si="0"/>
        <v>83734</v>
      </c>
      <c r="H4" s="198">
        <f>SUM(H5:H49)</f>
        <v>287673</v>
      </c>
      <c r="I4" s="198">
        <f t="shared" ref="I4:M4" si="1">SUM(I5:I49)</f>
        <v>268954</v>
      </c>
      <c r="J4" s="198">
        <f t="shared" si="1"/>
        <v>257546</v>
      </c>
      <c r="K4" s="198">
        <f t="shared" si="1"/>
        <v>69463</v>
      </c>
      <c r="L4" s="198">
        <f t="shared" si="1"/>
        <v>68888</v>
      </c>
      <c r="M4" s="198">
        <f t="shared" si="1"/>
        <v>66830</v>
      </c>
      <c r="N4" s="284">
        <f>(Table3043[[#This Row],[Total Classes Applied For, National UK, 2024]]-Table3043[[#This Row],[Total Classes Applied For, National UK, 2023]])/Table3043[[#This Row],[Total Classes Applied For, National UK, 2023]]</f>
        <v>6.1422151380310375E-2</v>
      </c>
      <c r="O4" s="284">
        <f>(Table3043[[#This Row],[Total Classes Published, National UK, 2024]]-Table3043[[#This Row],[Total Classes Published, National UK, 2023]])/Table3043[[#This Row],[Total Classes Published, National UK, 2023]]</f>
        <v>8.1022202929307549E-2</v>
      </c>
      <c r="P4" s="284">
        <f>(Table3043[[#This Row],[Total Classes Registered, National UK, 2024]]-Table3043[[#This Row],[Total Classes Registered, National UK, 2023]])/Table3043[[#This Row],[Total Classes Registered, National UK, 2023]]</f>
        <v>9.2328768285286522E-2</v>
      </c>
      <c r="Q4" s="284">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-0.13831516008584224</v>
      </c>
      <c r="R4" s="284">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-0.15696208728002545</v>
      </c>
      <c r="S4" s="284">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-0.2018773735877899</v>
      </c>
    </row>
    <row r="5" spans="1:20" x14ac:dyDescent="0.4">
      <c r="A5" s="31" t="s">
        <v>699</v>
      </c>
      <c r="B5" s="125">
        <v>2365</v>
      </c>
      <c r="C5" s="125">
        <v>2068</v>
      </c>
      <c r="D5" s="125">
        <v>1973</v>
      </c>
      <c r="E5" s="125">
        <v>1677</v>
      </c>
      <c r="F5" s="125">
        <v>1704</v>
      </c>
      <c r="G5" s="125">
        <v>1763</v>
      </c>
      <c r="H5" s="125">
        <v>2381</v>
      </c>
      <c r="I5" s="125">
        <v>2113</v>
      </c>
      <c r="J5" s="125">
        <v>2083</v>
      </c>
      <c r="K5" s="125">
        <v>1512</v>
      </c>
      <c r="L5" s="125">
        <v>1521</v>
      </c>
      <c r="M5" s="125">
        <v>1477</v>
      </c>
      <c r="N5" s="285">
        <f>(Table3043[[#This Row],[Total Classes Applied For, National UK, 2024]]-Table3043[[#This Row],[Total Classes Applied For, National UK, 2023]])/Table3043[[#This Row],[Total Classes Applied For, National UK, 2023]]</f>
        <v>6.7653276955602533E-3</v>
      </c>
      <c r="O5" s="285">
        <f>(Table3043[[#This Row],[Total Classes Published, National UK, 2024]]-Table3043[[#This Row],[Total Classes Published, National UK, 2023]])/Table3043[[#This Row],[Total Classes Published, National UK, 2023]]</f>
        <v>2.1760154738878143E-2</v>
      </c>
      <c r="P5" s="285">
        <f>(Table3043[[#This Row],[Total Classes Registered, National UK, 2024]]-Table3043[[#This Row],[Total Classes Registered, National UK, 2023]])/Table3043[[#This Row],[Total Classes Registered, National UK, 2023]]</f>
        <v>5.5752660922453116E-2</v>
      </c>
      <c r="Q5"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-9.838998211091235E-2</v>
      </c>
      <c r="R5"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-0.10739436619718309</v>
      </c>
      <c r="S5"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-0.16222348269994327</v>
      </c>
    </row>
    <row r="6" spans="1:20" x14ac:dyDescent="0.4">
      <c r="A6" s="31" t="s">
        <v>700</v>
      </c>
      <c r="B6" s="125">
        <v>805</v>
      </c>
      <c r="C6" s="125">
        <v>757</v>
      </c>
      <c r="D6" s="125">
        <v>696</v>
      </c>
      <c r="E6" s="125">
        <v>292</v>
      </c>
      <c r="F6" s="125">
        <v>303</v>
      </c>
      <c r="G6" s="125">
        <v>317</v>
      </c>
      <c r="H6" s="125">
        <v>836</v>
      </c>
      <c r="I6" s="125">
        <v>777</v>
      </c>
      <c r="J6" s="125">
        <v>772</v>
      </c>
      <c r="K6" s="125">
        <v>299</v>
      </c>
      <c r="L6" s="125">
        <v>288</v>
      </c>
      <c r="M6" s="125">
        <v>279</v>
      </c>
      <c r="N6" s="285">
        <f>(Table3043[[#This Row],[Total Classes Applied For, National UK, 2024]]-Table3043[[#This Row],[Total Classes Applied For, National UK, 2023]])/Table3043[[#This Row],[Total Classes Applied For, National UK, 2023]]</f>
        <v>3.8509316770186333E-2</v>
      </c>
      <c r="O6" s="285">
        <f>(Table3043[[#This Row],[Total Classes Published, National UK, 2024]]-Table3043[[#This Row],[Total Classes Published, National UK, 2023]])/Table3043[[#This Row],[Total Classes Published, National UK, 2023]]</f>
        <v>2.6420079260237782E-2</v>
      </c>
      <c r="P6" s="285">
        <f>(Table3043[[#This Row],[Total Classes Registered, National UK, 2024]]-Table3043[[#This Row],[Total Classes Registered, National UK, 2023]])/Table3043[[#This Row],[Total Classes Registered, National UK, 2023]]</f>
        <v>0.10919540229885058</v>
      </c>
      <c r="Q6"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2.3972602739726026E-2</v>
      </c>
      <c r="R6"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-4.9504950495049507E-2</v>
      </c>
      <c r="S6"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-0.11987381703470032</v>
      </c>
    </row>
    <row r="7" spans="1:20" x14ac:dyDescent="0.4">
      <c r="A7" s="31" t="s">
        <v>701</v>
      </c>
      <c r="B7" s="125">
        <v>8552</v>
      </c>
      <c r="C7" s="125">
        <v>7677</v>
      </c>
      <c r="D7" s="125">
        <v>7153</v>
      </c>
      <c r="E7" s="125">
        <v>2577</v>
      </c>
      <c r="F7" s="125">
        <v>2534</v>
      </c>
      <c r="G7" s="125">
        <v>2557</v>
      </c>
      <c r="H7" s="125">
        <v>9727</v>
      </c>
      <c r="I7" s="125">
        <v>9113</v>
      </c>
      <c r="J7" s="125">
        <v>8292</v>
      </c>
      <c r="K7" s="125">
        <v>2627</v>
      </c>
      <c r="L7" s="125">
        <v>2587</v>
      </c>
      <c r="M7" s="125">
        <v>2473</v>
      </c>
      <c r="N7" s="285">
        <f>(Table3043[[#This Row],[Total Classes Applied For, National UK, 2024]]-Table3043[[#This Row],[Total Classes Applied For, National UK, 2023]])/Table3043[[#This Row],[Total Classes Applied For, National UK, 2023]]</f>
        <v>0.13739476145930776</v>
      </c>
      <c r="O7" s="285">
        <f>(Table3043[[#This Row],[Total Classes Published, National UK, 2024]]-Table3043[[#This Row],[Total Classes Published, National UK, 2023]])/Table3043[[#This Row],[Total Classes Published, National UK, 2023]]</f>
        <v>0.18705223394555165</v>
      </c>
      <c r="P7" s="285">
        <f>(Table3043[[#This Row],[Total Classes Registered, National UK, 2024]]-Table3043[[#This Row],[Total Classes Registered, National UK, 2023]])/Table3043[[#This Row],[Total Classes Registered, National UK, 2023]]</f>
        <v>0.15923388787921153</v>
      </c>
      <c r="Q7"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1.9402405898331393E-2</v>
      </c>
      <c r="R7"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2.0915548539857932E-2</v>
      </c>
      <c r="S7"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-3.2850997262416894E-2</v>
      </c>
    </row>
    <row r="8" spans="1:20" x14ac:dyDescent="0.4">
      <c r="A8" s="31" t="s">
        <v>702</v>
      </c>
      <c r="B8" s="125">
        <v>1784</v>
      </c>
      <c r="C8" s="125">
        <v>1620</v>
      </c>
      <c r="D8" s="125">
        <v>1588</v>
      </c>
      <c r="E8" s="125">
        <v>514</v>
      </c>
      <c r="F8" s="125">
        <v>540</v>
      </c>
      <c r="G8" s="125">
        <v>542</v>
      </c>
      <c r="H8" s="125">
        <v>1883</v>
      </c>
      <c r="I8" s="125">
        <v>1755</v>
      </c>
      <c r="J8" s="125">
        <v>1670</v>
      </c>
      <c r="K8" s="125">
        <v>477</v>
      </c>
      <c r="L8" s="125">
        <v>467</v>
      </c>
      <c r="M8" s="125">
        <v>468</v>
      </c>
      <c r="N8" s="285">
        <f>(Table3043[[#This Row],[Total Classes Applied For, National UK, 2024]]-Table3043[[#This Row],[Total Classes Applied For, National UK, 2023]])/Table3043[[#This Row],[Total Classes Applied For, National UK, 2023]]</f>
        <v>5.5493273542600897E-2</v>
      </c>
      <c r="O8" s="285">
        <f>(Table3043[[#This Row],[Total Classes Published, National UK, 2024]]-Table3043[[#This Row],[Total Classes Published, National UK, 2023]])/Table3043[[#This Row],[Total Classes Published, National UK, 2023]]</f>
        <v>8.3333333333333329E-2</v>
      </c>
      <c r="P8" s="285">
        <f>(Table3043[[#This Row],[Total Classes Registered, National UK, 2024]]-Table3043[[#This Row],[Total Classes Registered, National UK, 2023]])/Table3043[[#This Row],[Total Classes Registered, National UK, 2023]]</f>
        <v>5.163727959697733E-2</v>
      </c>
      <c r="Q8"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-7.1984435797665364E-2</v>
      </c>
      <c r="R8"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-0.13518518518518519</v>
      </c>
      <c r="S8"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-0.13653136531365315</v>
      </c>
    </row>
    <row r="9" spans="1:20" x14ac:dyDescent="0.4">
      <c r="A9" s="31" t="s">
        <v>703</v>
      </c>
      <c r="B9" s="125">
        <v>7321</v>
      </c>
      <c r="C9" s="125">
        <v>6640</v>
      </c>
      <c r="D9" s="125">
        <v>6115</v>
      </c>
      <c r="E9" s="125">
        <v>3235</v>
      </c>
      <c r="F9" s="125">
        <v>3158</v>
      </c>
      <c r="G9" s="125">
        <v>3251</v>
      </c>
      <c r="H9" s="125">
        <v>8659</v>
      </c>
      <c r="I9" s="125">
        <v>8024</v>
      </c>
      <c r="J9" s="125">
        <v>7368</v>
      </c>
      <c r="K9" s="125">
        <v>2935</v>
      </c>
      <c r="L9" s="125">
        <v>2954</v>
      </c>
      <c r="M9" s="125">
        <v>2880</v>
      </c>
      <c r="N9" s="285">
        <f>(Table3043[[#This Row],[Total Classes Applied For, National UK, 2024]]-Table3043[[#This Row],[Total Classes Applied For, National UK, 2023]])/Table3043[[#This Row],[Total Classes Applied For, National UK, 2023]]</f>
        <v>0.18276191777079634</v>
      </c>
      <c r="O9" s="285">
        <f>(Table3043[[#This Row],[Total Classes Published, National UK, 2024]]-Table3043[[#This Row],[Total Classes Published, National UK, 2023]])/Table3043[[#This Row],[Total Classes Published, National UK, 2023]]</f>
        <v>0.20843373493975903</v>
      </c>
      <c r="P9" s="285">
        <f>(Table3043[[#This Row],[Total Classes Registered, National UK, 2024]]-Table3043[[#This Row],[Total Classes Registered, National UK, 2023]])/Table3043[[#This Row],[Total Classes Registered, National UK, 2023]]</f>
        <v>0.20490596892886345</v>
      </c>
      <c r="Q9"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-9.2735703245749618E-2</v>
      </c>
      <c r="R9"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-6.4597846738442058E-2</v>
      </c>
      <c r="S9"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-0.11411873269763149</v>
      </c>
    </row>
    <row r="10" spans="1:20" x14ac:dyDescent="0.4">
      <c r="A10" s="31" t="s">
        <v>704</v>
      </c>
      <c r="B10" s="125">
        <v>2733</v>
      </c>
      <c r="C10" s="125">
        <v>2580</v>
      </c>
      <c r="D10" s="125">
        <v>2430</v>
      </c>
      <c r="E10" s="125">
        <v>1094</v>
      </c>
      <c r="F10" s="125">
        <v>1126</v>
      </c>
      <c r="G10" s="125">
        <v>1131</v>
      </c>
      <c r="H10" s="125">
        <v>2942</v>
      </c>
      <c r="I10" s="125">
        <v>2800</v>
      </c>
      <c r="J10" s="125">
        <v>2772</v>
      </c>
      <c r="K10" s="125">
        <v>988</v>
      </c>
      <c r="L10" s="125">
        <v>1002</v>
      </c>
      <c r="M10" s="125">
        <v>981</v>
      </c>
      <c r="N10" s="285">
        <f>(Table3043[[#This Row],[Total Classes Applied For, National UK, 2024]]-Table3043[[#This Row],[Total Classes Applied For, National UK, 2023]])/Table3043[[#This Row],[Total Classes Applied For, National UK, 2023]]</f>
        <v>7.6472740578119286E-2</v>
      </c>
      <c r="O10" s="285">
        <f>(Table3043[[#This Row],[Total Classes Published, National UK, 2024]]-Table3043[[#This Row],[Total Classes Published, National UK, 2023]])/Table3043[[#This Row],[Total Classes Published, National UK, 2023]]</f>
        <v>8.5271317829457363E-2</v>
      </c>
      <c r="P10" s="285">
        <f>(Table3043[[#This Row],[Total Classes Registered, National UK, 2024]]-Table3043[[#This Row],[Total Classes Registered, National UK, 2023]])/Table3043[[#This Row],[Total Classes Registered, National UK, 2023]]</f>
        <v>0.14074074074074075</v>
      </c>
      <c r="Q10"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-9.6892138939670927E-2</v>
      </c>
      <c r="R10"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-0.11012433392539965</v>
      </c>
      <c r="S10"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-0.13262599469496023</v>
      </c>
    </row>
    <row r="11" spans="1:20" x14ac:dyDescent="0.4">
      <c r="A11" s="31" t="s">
        <v>705</v>
      </c>
      <c r="B11" s="125">
        <v>3383</v>
      </c>
      <c r="C11" s="125">
        <v>3153</v>
      </c>
      <c r="D11" s="125">
        <v>2899</v>
      </c>
      <c r="E11" s="125">
        <v>2042</v>
      </c>
      <c r="F11" s="125">
        <v>2073</v>
      </c>
      <c r="G11" s="125">
        <v>2184</v>
      </c>
      <c r="H11" s="125">
        <v>3900</v>
      </c>
      <c r="I11" s="125">
        <v>3742</v>
      </c>
      <c r="J11" s="125">
        <v>3607</v>
      </c>
      <c r="K11" s="125">
        <v>1905</v>
      </c>
      <c r="L11" s="125">
        <v>1877</v>
      </c>
      <c r="M11" s="125">
        <v>1765</v>
      </c>
      <c r="N11" s="285">
        <f>(Table3043[[#This Row],[Total Classes Applied For, National UK, 2024]]-Table3043[[#This Row],[Total Classes Applied For, National UK, 2023]])/Table3043[[#This Row],[Total Classes Applied For, National UK, 2023]]</f>
        <v>0.15282293822051435</v>
      </c>
      <c r="O11" s="285">
        <f>(Table3043[[#This Row],[Total Classes Published, National UK, 2024]]-Table3043[[#This Row],[Total Classes Published, National UK, 2023]])/Table3043[[#This Row],[Total Classes Published, National UK, 2023]]</f>
        <v>0.18680621630193467</v>
      </c>
      <c r="P11" s="285">
        <f>(Table3043[[#This Row],[Total Classes Registered, National UK, 2024]]-Table3043[[#This Row],[Total Classes Registered, National UK, 2023]])/Table3043[[#This Row],[Total Classes Registered, National UK, 2023]]</f>
        <v>0.24422214556743704</v>
      </c>
      <c r="Q11"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-6.7091087169441718E-2</v>
      </c>
      <c r="R11"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-9.4548962855764598E-2</v>
      </c>
      <c r="S11"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-0.19184981684981686</v>
      </c>
    </row>
    <row r="12" spans="1:20" x14ac:dyDescent="0.4">
      <c r="A12" s="31" t="s">
        <v>706</v>
      </c>
      <c r="B12" s="125">
        <v>2464</v>
      </c>
      <c r="C12" s="125">
        <v>2284</v>
      </c>
      <c r="D12" s="125">
        <v>2092</v>
      </c>
      <c r="E12" s="125">
        <v>527</v>
      </c>
      <c r="F12" s="125">
        <v>532</v>
      </c>
      <c r="G12" s="125">
        <v>536</v>
      </c>
      <c r="H12" s="125">
        <v>2907</v>
      </c>
      <c r="I12" s="125">
        <v>2841</v>
      </c>
      <c r="J12" s="125">
        <v>2759</v>
      </c>
      <c r="K12" s="125">
        <v>559</v>
      </c>
      <c r="L12" s="125">
        <v>550</v>
      </c>
      <c r="M12" s="125">
        <v>523</v>
      </c>
      <c r="N12" s="285">
        <f>(Table3043[[#This Row],[Total Classes Applied For, National UK, 2024]]-Table3043[[#This Row],[Total Classes Applied For, National UK, 2023]])/Table3043[[#This Row],[Total Classes Applied For, National UK, 2023]]</f>
        <v>0.17978896103896103</v>
      </c>
      <c r="O12" s="285">
        <f>(Table3043[[#This Row],[Total Classes Published, National UK, 2024]]-Table3043[[#This Row],[Total Classes Published, National UK, 2023]])/Table3043[[#This Row],[Total Classes Published, National UK, 2023]]</f>
        <v>0.24387040280210157</v>
      </c>
      <c r="P12" s="285">
        <f>(Table3043[[#This Row],[Total Classes Registered, National UK, 2024]]-Table3043[[#This Row],[Total Classes Registered, National UK, 2023]])/Table3043[[#This Row],[Total Classes Registered, National UK, 2023]]</f>
        <v>0.31883365200764818</v>
      </c>
      <c r="Q12"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6.0721062618595827E-2</v>
      </c>
      <c r="R12"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3.3834586466165412E-2</v>
      </c>
      <c r="S12"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-2.4253731343283583E-2</v>
      </c>
    </row>
    <row r="13" spans="1:20" ht="15" customHeight="1" x14ac:dyDescent="0.4">
      <c r="A13" s="31" t="s">
        <v>707</v>
      </c>
      <c r="B13" s="125">
        <v>26861</v>
      </c>
      <c r="C13" s="125">
        <v>25048</v>
      </c>
      <c r="D13" s="125">
        <v>24012</v>
      </c>
      <c r="E13" s="125">
        <v>10363</v>
      </c>
      <c r="F13" s="125">
        <v>10569</v>
      </c>
      <c r="G13" s="125">
        <v>10829</v>
      </c>
      <c r="H13" s="125">
        <v>28237</v>
      </c>
      <c r="I13" s="125">
        <v>26872</v>
      </c>
      <c r="J13" s="125">
        <v>25908</v>
      </c>
      <c r="K13" s="125">
        <v>8694</v>
      </c>
      <c r="L13" s="125">
        <v>8683</v>
      </c>
      <c r="M13" s="125">
        <v>8394</v>
      </c>
      <c r="N13" s="285">
        <f>(Table3043[[#This Row],[Total Classes Applied For, National UK, 2024]]-Table3043[[#This Row],[Total Classes Applied For, National UK, 2023]])/Table3043[[#This Row],[Total Classes Applied For, National UK, 2023]]</f>
        <v>5.1226685529205909E-2</v>
      </c>
      <c r="O13" s="285">
        <f>(Table3043[[#This Row],[Total Classes Published, National UK, 2024]]-Table3043[[#This Row],[Total Classes Published, National UK, 2023]])/Table3043[[#This Row],[Total Classes Published, National UK, 2023]]</f>
        <v>7.2820185244330884E-2</v>
      </c>
      <c r="P13" s="285">
        <f>(Table3043[[#This Row],[Total Classes Registered, National UK, 2024]]-Table3043[[#This Row],[Total Classes Registered, National UK, 2023]])/Table3043[[#This Row],[Total Classes Registered, National UK, 2023]]</f>
        <v>7.8960519740129936E-2</v>
      </c>
      <c r="Q13"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-0.16105374891440702</v>
      </c>
      <c r="R13"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-0.17844639984861388</v>
      </c>
      <c r="S13"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-0.22485917443900638</v>
      </c>
    </row>
    <row r="14" spans="1:20" x14ac:dyDescent="0.4">
      <c r="A14" s="31" t="s">
        <v>708</v>
      </c>
      <c r="B14" s="125">
        <v>3786</v>
      </c>
      <c r="C14" s="125">
        <v>3487</v>
      </c>
      <c r="D14" s="125">
        <v>3353</v>
      </c>
      <c r="E14" s="125">
        <v>1861</v>
      </c>
      <c r="F14" s="125">
        <v>1841</v>
      </c>
      <c r="G14" s="125">
        <v>1917</v>
      </c>
      <c r="H14" s="125">
        <v>4216</v>
      </c>
      <c r="I14" s="125">
        <v>4050</v>
      </c>
      <c r="J14" s="125">
        <v>3835</v>
      </c>
      <c r="K14" s="125">
        <v>1664</v>
      </c>
      <c r="L14" s="125">
        <v>1679</v>
      </c>
      <c r="M14" s="125">
        <v>1585</v>
      </c>
      <c r="N14" s="285">
        <f>(Table3043[[#This Row],[Total Classes Applied For, National UK, 2024]]-Table3043[[#This Row],[Total Classes Applied For, National UK, 2023]])/Table3043[[#This Row],[Total Classes Applied For, National UK, 2023]]</f>
        <v>0.11357633386159535</v>
      </c>
      <c r="O14" s="285">
        <f>(Table3043[[#This Row],[Total Classes Published, National UK, 2024]]-Table3043[[#This Row],[Total Classes Published, National UK, 2023]])/Table3043[[#This Row],[Total Classes Published, National UK, 2023]]</f>
        <v>0.16145683969027819</v>
      </c>
      <c r="P14" s="285">
        <f>(Table3043[[#This Row],[Total Classes Registered, National UK, 2024]]-Table3043[[#This Row],[Total Classes Registered, National UK, 2023]])/Table3043[[#This Row],[Total Classes Registered, National UK, 2023]]</f>
        <v>0.14375186400238593</v>
      </c>
      <c r="Q14"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-0.10585706609349813</v>
      </c>
      <c r="R14"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-8.7995654535578491E-2</v>
      </c>
      <c r="S14"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-0.17318727177882107</v>
      </c>
    </row>
    <row r="15" spans="1:20" x14ac:dyDescent="0.4">
      <c r="A15" s="31" t="s">
        <v>709</v>
      </c>
      <c r="B15" s="125">
        <v>5784</v>
      </c>
      <c r="C15" s="125">
        <v>5344</v>
      </c>
      <c r="D15" s="125">
        <v>5131</v>
      </c>
      <c r="E15" s="125">
        <v>1721</v>
      </c>
      <c r="F15" s="125">
        <v>1676</v>
      </c>
      <c r="G15" s="125">
        <v>1741</v>
      </c>
      <c r="H15" s="125">
        <v>6162</v>
      </c>
      <c r="I15" s="125">
        <v>5906</v>
      </c>
      <c r="J15" s="125">
        <v>5676</v>
      </c>
      <c r="K15" s="125">
        <v>1495</v>
      </c>
      <c r="L15" s="125">
        <v>1522</v>
      </c>
      <c r="M15" s="125">
        <v>1496</v>
      </c>
      <c r="N15" s="285">
        <f>(Table3043[[#This Row],[Total Classes Applied For, National UK, 2024]]-Table3043[[#This Row],[Total Classes Applied For, National UK, 2023]])/Table3043[[#This Row],[Total Classes Applied For, National UK, 2023]]</f>
        <v>6.5352697095435688E-2</v>
      </c>
      <c r="O15" s="285">
        <f>(Table3043[[#This Row],[Total Classes Published, National UK, 2024]]-Table3043[[#This Row],[Total Classes Published, National UK, 2023]])/Table3043[[#This Row],[Total Classes Published, National UK, 2023]]</f>
        <v>0.10516467065868264</v>
      </c>
      <c r="P15" s="285">
        <f>(Table3043[[#This Row],[Total Classes Registered, National UK, 2024]]-Table3043[[#This Row],[Total Classes Registered, National UK, 2023]])/Table3043[[#This Row],[Total Classes Registered, National UK, 2023]]</f>
        <v>0.1062171116741376</v>
      </c>
      <c r="Q15"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-0.13131900058105753</v>
      </c>
      <c r="R15"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-9.1885441527446307E-2</v>
      </c>
      <c r="S15"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-0.14072372199885125</v>
      </c>
    </row>
    <row r="16" spans="1:20" x14ac:dyDescent="0.4">
      <c r="A16" s="31" t="s">
        <v>710</v>
      </c>
      <c r="B16" s="125">
        <v>3293</v>
      </c>
      <c r="C16" s="125">
        <v>3001</v>
      </c>
      <c r="D16" s="125">
        <v>2720</v>
      </c>
      <c r="E16" s="125">
        <v>1649</v>
      </c>
      <c r="F16" s="125">
        <v>1682</v>
      </c>
      <c r="G16" s="125">
        <v>1697</v>
      </c>
      <c r="H16" s="125">
        <v>3575</v>
      </c>
      <c r="I16" s="125">
        <v>3398</v>
      </c>
      <c r="J16" s="125">
        <v>3333</v>
      </c>
      <c r="K16" s="125">
        <v>1355</v>
      </c>
      <c r="L16" s="125">
        <v>1312</v>
      </c>
      <c r="M16" s="125">
        <v>1312</v>
      </c>
      <c r="N16" s="285">
        <f>(Table3043[[#This Row],[Total Classes Applied For, National UK, 2024]]-Table3043[[#This Row],[Total Classes Applied For, National UK, 2023]])/Table3043[[#This Row],[Total Classes Applied For, National UK, 2023]]</f>
        <v>8.5636197995748564E-2</v>
      </c>
      <c r="O16" s="285">
        <f>(Table3043[[#This Row],[Total Classes Published, National UK, 2024]]-Table3043[[#This Row],[Total Classes Published, National UK, 2023]])/Table3043[[#This Row],[Total Classes Published, National UK, 2023]]</f>
        <v>0.13228923692102632</v>
      </c>
      <c r="P16" s="285">
        <f>(Table3043[[#This Row],[Total Classes Registered, National UK, 2024]]-Table3043[[#This Row],[Total Classes Registered, National UK, 2023]])/Table3043[[#This Row],[Total Classes Registered, National UK, 2023]]</f>
        <v>0.22536764705882353</v>
      </c>
      <c r="Q16"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-0.17828987265009097</v>
      </c>
      <c r="R16"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-0.21997621878715815</v>
      </c>
      <c r="S16"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-0.22687094873305833</v>
      </c>
    </row>
    <row r="17" spans="1:19" x14ac:dyDescent="0.4">
      <c r="A17" s="31" t="s">
        <v>711</v>
      </c>
      <c r="B17" s="125">
        <v>159</v>
      </c>
      <c r="C17" s="125">
        <v>152</v>
      </c>
      <c r="D17" s="125">
        <v>165</v>
      </c>
      <c r="E17" s="125">
        <v>103</v>
      </c>
      <c r="F17" s="125">
        <v>110</v>
      </c>
      <c r="G17" s="125">
        <v>109</v>
      </c>
      <c r="H17" s="125">
        <v>190</v>
      </c>
      <c r="I17" s="125">
        <v>165</v>
      </c>
      <c r="J17" s="125">
        <v>166</v>
      </c>
      <c r="K17" s="125">
        <v>102</v>
      </c>
      <c r="L17" s="125">
        <v>95</v>
      </c>
      <c r="M17" s="125">
        <v>98</v>
      </c>
      <c r="N17" s="285">
        <f>(Table3043[[#This Row],[Total Classes Applied For, National UK, 2024]]-Table3043[[#This Row],[Total Classes Applied For, National UK, 2023]])/Table3043[[#This Row],[Total Classes Applied For, National UK, 2023]]</f>
        <v>0.19496855345911951</v>
      </c>
      <c r="O17" s="285">
        <f>(Table3043[[#This Row],[Total Classes Published, National UK, 2024]]-Table3043[[#This Row],[Total Classes Published, National UK, 2023]])/Table3043[[#This Row],[Total Classes Published, National UK, 2023]]</f>
        <v>8.5526315789473686E-2</v>
      </c>
      <c r="P17" s="285">
        <f>(Table3043[[#This Row],[Total Classes Registered, National UK, 2024]]-Table3043[[#This Row],[Total Classes Registered, National UK, 2023]])/Table3043[[#This Row],[Total Classes Registered, National UK, 2023]]</f>
        <v>6.0606060606060606E-3</v>
      </c>
      <c r="Q17"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-9.7087378640776691E-3</v>
      </c>
      <c r="R17"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-0.13636363636363635</v>
      </c>
      <c r="S17"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-0.10091743119266056</v>
      </c>
    </row>
    <row r="18" spans="1:19" x14ac:dyDescent="0.4">
      <c r="A18" s="31" t="s">
        <v>712</v>
      </c>
      <c r="B18" s="125">
        <v>3781</v>
      </c>
      <c r="C18" s="125">
        <v>3469</v>
      </c>
      <c r="D18" s="125">
        <v>3398</v>
      </c>
      <c r="E18" s="125">
        <v>968</v>
      </c>
      <c r="F18" s="125">
        <v>992</v>
      </c>
      <c r="G18" s="125">
        <v>1021</v>
      </c>
      <c r="H18" s="125">
        <v>3834</v>
      </c>
      <c r="I18" s="125">
        <v>3630</v>
      </c>
      <c r="J18" s="125">
        <v>3501</v>
      </c>
      <c r="K18" s="125">
        <v>909</v>
      </c>
      <c r="L18" s="125">
        <v>878</v>
      </c>
      <c r="M18" s="125">
        <v>859</v>
      </c>
      <c r="N18" s="285">
        <f>(Table3043[[#This Row],[Total Classes Applied For, National UK, 2024]]-Table3043[[#This Row],[Total Classes Applied For, National UK, 2023]])/Table3043[[#This Row],[Total Classes Applied For, National UK, 2023]]</f>
        <v>1.4017455699550383E-2</v>
      </c>
      <c r="O18" s="285">
        <f>(Table3043[[#This Row],[Total Classes Published, National UK, 2024]]-Table3043[[#This Row],[Total Classes Published, National UK, 2023]])/Table3043[[#This Row],[Total Classes Published, National UK, 2023]]</f>
        <v>4.6411069472470451E-2</v>
      </c>
      <c r="P18" s="285">
        <f>(Table3043[[#This Row],[Total Classes Registered, National UK, 2024]]-Table3043[[#This Row],[Total Classes Registered, National UK, 2023]])/Table3043[[#This Row],[Total Classes Registered, National UK, 2023]]</f>
        <v>3.0311948204826369E-2</v>
      </c>
      <c r="Q18"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-6.0950413223140494E-2</v>
      </c>
      <c r="R18"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-0.11491935483870967</v>
      </c>
      <c r="S18"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-0.15866797257590598</v>
      </c>
    </row>
    <row r="19" spans="1:19" x14ac:dyDescent="0.4">
      <c r="A19" s="31" t="s">
        <v>713</v>
      </c>
      <c r="B19" s="125">
        <v>378</v>
      </c>
      <c r="C19" s="125">
        <v>320</v>
      </c>
      <c r="D19" s="125">
        <v>267</v>
      </c>
      <c r="E19" s="125">
        <v>89</v>
      </c>
      <c r="F19" s="125">
        <v>91</v>
      </c>
      <c r="G19" s="125">
        <v>93</v>
      </c>
      <c r="H19" s="125">
        <v>548</v>
      </c>
      <c r="I19" s="125">
        <v>535</v>
      </c>
      <c r="J19" s="125">
        <v>505</v>
      </c>
      <c r="K19" s="125">
        <v>89</v>
      </c>
      <c r="L19" s="125">
        <v>84</v>
      </c>
      <c r="M19" s="125">
        <v>79</v>
      </c>
      <c r="N19" s="285">
        <f>(Table3043[[#This Row],[Total Classes Applied For, National UK, 2024]]-Table3043[[#This Row],[Total Classes Applied For, National UK, 2023]])/Table3043[[#This Row],[Total Classes Applied For, National UK, 2023]]</f>
        <v>0.44973544973544971</v>
      </c>
      <c r="O19" s="285">
        <f>(Table3043[[#This Row],[Total Classes Published, National UK, 2024]]-Table3043[[#This Row],[Total Classes Published, National UK, 2023]])/Table3043[[#This Row],[Total Classes Published, National UK, 2023]]</f>
        <v>0.671875</v>
      </c>
      <c r="P19" s="285">
        <f>(Table3043[[#This Row],[Total Classes Registered, National UK, 2024]]-Table3043[[#This Row],[Total Classes Registered, National UK, 2023]])/Table3043[[#This Row],[Total Classes Registered, National UK, 2023]]</f>
        <v>0.89138576779026213</v>
      </c>
      <c r="Q19"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v>
      </c>
      <c r="R19"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-7.6923076923076927E-2</v>
      </c>
      <c r="S19"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-0.15053763440860216</v>
      </c>
    </row>
    <row r="20" spans="1:19" x14ac:dyDescent="0.4">
      <c r="A20" s="31" t="s">
        <v>714</v>
      </c>
      <c r="B20" s="125">
        <v>9973</v>
      </c>
      <c r="C20" s="125">
        <v>9107</v>
      </c>
      <c r="D20" s="125">
        <v>8725</v>
      </c>
      <c r="E20" s="125">
        <v>1808</v>
      </c>
      <c r="F20" s="125">
        <v>1837</v>
      </c>
      <c r="G20" s="125">
        <v>1854</v>
      </c>
      <c r="H20" s="125">
        <v>11011</v>
      </c>
      <c r="I20" s="125">
        <v>10322</v>
      </c>
      <c r="J20" s="125">
        <v>9939</v>
      </c>
      <c r="K20" s="125">
        <v>1510</v>
      </c>
      <c r="L20" s="125">
        <v>1513</v>
      </c>
      <c r="M20" s="125">
        <v>1479</v>
      </c>
      <c r="N20" s="285">
        <f>(Table3043[[#This Row],[Total Classes Applied For, National UK, 2024]]-Table3043[[#This Row],[Total Classes Applied For, National UK, 2023]])/Table3043[[#This Row],[Total Classes Applied For, National UK, 2023]]</f>
        <v>0.1040810187506267</v>
      </c>
      <c r="O20" s="285">
        <f>(Table3043[[#This Row],[Total Classes Published, National UK, 2024]]-Table3043[[#This Row],[Total Classes Published, National UK, 2023]])/Table3043[[#This Row],[Total Classes Published, National UK, 2023]]</f>
        <v>0.13341385747227408</v>
      </c>
      <c r="P20" s="285">
        <f>(Table3043[[#This Row],[Total Classes Registered, National UK, 2024]]-Table3043[[#This Row],[Total Classes Registered, National UK, 2023]])/Table3043[[#This Row],[Total Classes Registered, National UK, 2023]]</f>
        <v>0.1391404011461318</v>
      </c>
      <c r="Q20"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-0.16482300884955753</v>
      </c>
      <c r="R20"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-0.17637452367991291</v>
      </c>
      <c r="S20"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-0.2022653721682848</v>
      </c>
    </row>
    <row r="21" spans="1:19" x14ac:dyDescent="0.4">
      <c r="A21" s="31" t="s">
        <v>715</v>
      </c>
      <c r="B21" s="125">
        <v>1287</v>
      </c>
      <c r="C21" s="125">
        <v>1215</v>
      </c>
      <c r="D21" s="125">
        <v>1186</v>
      </c>
      <c r="E21" s="125">
        <v>640</v>
      </c>
      <c r="F21" s="125">
        <v>646</v>
      </c>
      <c r="G21" s="125">
        <v>676</v>
      </c>
      <c r="H21" s="125">
        <v>1388</v>
      </c>
      <c r="I21" s="125">
        <v>1316</v>
      </c>
      <c r="J21" s="125">
        <v>1244</v>
      </c>
      <c r="K21" s="125">
        <v>590</v>
      </c>
      <c r="L21" s="125">
        <v>595</v>
      </c>
      <c r="M21" s="125">
        <v>559</v>
      </c>
      <c r="N21" s="285">
        <f>(Table3043[[#This Row],[Total Classes Applied For, National UK, 2024]]-Table3043[[#This Row],[Total Classes Applied For, National UK, 2023]])/Table3043[[#This Row],[Total Classes Applied For, National UK, 2023]]</f>
        <v>7.847707847707848E-2</v>
      </c>
      <c r="O21" s="285">
        <f>(Table3043[[#This Row],[Total Classes Published, National UK, 2024]]-Table3043[[#This Row],[Total Classes Published, National UK, 2023]])/Table3043[[#This Row],[Total Classes Published, National UK, 2023]]</f>
        <v>8.3127572016460899E-2</v>
      </c>
      <c r="P21" s="285">
        <f>(Table3043[[#This Row],[Total Classes Registered, National UK, 2024]]-Table3043[[#This Row],[Total Classes Registered, National UK, 2023]])/Table3043[[#This Row],[Total Classes Registered, National UK, 2023]]</f>
        <v>4.8903878583473864E-2</v>
      </c>
      <c r="Q21"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-7.8125E-2</v>
      </c>
      <c r="R21"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-7.8947368421052627E-2</v>
      </c>
      <c r="S21"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-0.17307692307692307</v>
      </c>
    </row>
    <row r="22" spans="1:19" x14ac:dyDescent="0.4">
      <c r="A22" s="31" t="s">
        <v>716</v>
      </c>
      <c r="B22" s="125">
        <v>5784</v>
      </c>
      <c r="C22" s="125">
        <v>5386</v>
      </c>
      <c r="D22" s="125">
        <v>5117</v>
      </c>
      <c r="E22" s="125">
        <v>1503</v>
      </c>
      <c r="F22" s="125">
        <v>1537</v>
      </c>
      <c r="G22" s="125">
        <v>1547</v>
      </c>
      <c r="H22" s="125">
        <v>5902</v>
      </c>
      <c r="I22" s="125">
        <v>5666</v>
      </c>
      <c r="J22" s="125">
        <v>5376</v>
      </c>
      <c r="K22" s="125">
        <v>1407</v>
      </c>
      <c r="L22" s="125">
        <v>1393</v>
      </c>
      <c r="M22" s="125">
        <v>1364</v>
      </c>
      <c r="N22" s="285">
        <f>(Table3043[[#This Row],[Total Classes Applied For, National UK, 2024]]-Table3043[[#This Row],[Total Classes Applied For, National UK, 2023]])/Table3043[[#This Row],[Total Classes Applied For, National UK, 2023]]</f>
        <v>2.0401106500691563E-2</v>
      </c>
      <c r="O22" s="285">
        <f>(Table3043[[#This Row],[Total Classes Published, National UK, 2024]]-Table3043[[#This Row],[Total Classes Published, National UK, 2023]])/Table3043[[#This Row],[Total Classes Published, National UK, 2023]]</f>
        <v>5.1986632008911994E-2</v>
      </c>
      <c r="P22" s="285">
        <f>(Table3043[[#This Row],[Total Classes Registered, National UK, 2024]]-Table3043[[#This Row],[Total Classes Registered, National UK, 2023]])/Table3043[[#This Row],[Total Classes Registered, National UK, 2023]]</f>
        <v>5.0615595075239397E-2</v>
      </c>
      <c r="Q22"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-6.3872255489021951E-2</v>
      </c>
      <c r="R22"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-9.3689004554326605E-2</v>
      </c>
      <c r="S22"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-0.1182934712346477</v>
      </c>
    </row>
    <row r="23" spans="1:19" x14ac:dyDescent="0.4">
      <c r="A23" s="31" t="s">
        <v>717</v>
      </c>
      <c r="B23" s="125">
        <v>2079</v>
      </c>
      <c r="C23" s="125">
        <v>1899</v>
      </c>
      <c r="D23" s="125">
        <v>1787</v>
      </c>
      <c r="E23" s="125">
        <v>743</v>
      </c>
      <c r="F23" s="125">
        <v>750</v>
      </c>
      <c r="G23" s="125">
        <v>747</v>
      </c>
      <c r="H23" s="125">
        <v>2070</v>
      </c>
      <c r="I23" s="125">
        <v>1932</v>
      </c>
      <c r="J23" s="125">
        <v>1928</v>
      </c>
      <c r="K23" s="125">
        <v>670</v>
      </c>
      <c r="L23" s="125">
        <v>677</v>
      </c>
      <c r="M23" s="125">
        <v>670</v>
      </c>
      <c r="N23" s="285">
        <f>(Table3043[[#This Row],[Total Classes Applied For, National UK, 2024]]-Table3043[[#This Row],[Total Classes Applied For, National UK, 2023]])/Table3043[[#This Row],[Total Classes Applied For, National UK, 2023]]</f>
        <v>-4.329004329004329E-3</v>
      </c>
      <c r="O23" s="285">
        <f>(Table3043[[#This Row],[Total Classes Published, National UK, 2024]]-Table3043[[#This Row],[Total Classes Published, National UK, 2023]])/Table3043[[#This Row],[Total Classes Published, National UK, 2023]]</f>
        <v>1.7377567140600316E-2</v>
      </c>
      <c r="P23" s="285">
        <f>(Table3043[[#This Row],[Total Classes Registered, National UK, 2024]]-Table3043[[#This Row],[Total Classes Registered, National UK, 2023]])/Table3043[[#This Row],[Total Classes Registered, National UK, 2023]]</f>
        <v>7.8903189703413548E-2</v>
      </c>
      <c r="Q23"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-9.8250336473755043E-2</v>
      </c>
      <c r="R23"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-9.7333333333333327E-2</v>
      </c>
      <c r="S23"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-0.10307898259705489</v>
      </c>
    </row>
    <row r="24" spans="1:19" x14ac:dyDescent="0.4">
      <c r="A24" s="31" t="s">
        <v>718</v>
      </c>
      <c r="B24" s="125">
        <v>6189</v>
      </c>
      <c r="C24" s="125">
        <v>5724</v>
      </c>
      <c r="D24" s="125">
        <v>5239</v>
      </c>
      <c r="E24" s="125">
        <v>1236</v>
      </c>
      <c r="F24" s="125">
        <v>1244</v>
      </c>
      <c r="G24" s="125">
        <v>1301</v>
      </c>
      <c r="H24" s="125">
        <v>6966</v>
      </c>
      <c r="I24" s="125">
        <v>6745</v>
      </c>
      <c r="J24" s="125">
        <v>6502</v>
      </c>
      <c r="K24" s="125">
        <v>1114</v>
      </c>
      <c r="L24" s="125">
        <v>1130</v>
      </c>
      <c r="M24" s="125">
        <v>1098</v>
      </c>
      <c r="N24" s="285">
        <f>(Table3043[[#This Row],[Total Classes Applied For, National UK, 2024]]-Table3043[[#This Row],[Total Classes Applied For, National UK, 2023]])/Table3043[[#This Row],[Total Classes Applied For, National UK, 2023]]</f>
        <v>0.12554532234609792</v>
      </c>
      <c r="O24" s="285">
        <f>(Table3043[[#This Row],[Total Classes Published, National UK, 2024]]-Table3043[[#This Row],[Total Classes Published, National UK, 2023]])/Table3043[[#This Row],[Total Classes Published, National UK, 2023]]</f>
        <v>0.17837176799440951</v>
      </c>
      <c r="P24" s="285">
        <f>(Table3043[[#This Row],[Total Classes Registered, National UK, 2024]]-Table3043[[#This Row],[Total Classes Registered, National UK, 2023]])/Table3043[[#This Row],[Total Classes Registered, National UK, 2023]]</f>
        <v>0.24107654132468029</v>
      </c>
      <c r="Q24"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-9.8705501618122971E-2</v>
      </c>
      <c r="R24"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-9.1639871382636656E-2</v>
      </c>
      <c r="S24"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-0.15603382013835512</v>
      </c>
    </row>
    <row r="25" spans="1:19" x14ac:dyDescent="0.4">
      <c r="A25" s="31" t="s">
        <v>719</v>
      </c>
      <c r="B25" s="125">
        <v>10150</v>
      </c>
      <c r="C25" s="125">
        <v>9323</v>
      </c>
      <c r="D25" s="125">
        <v>8571</v>
      </c>
      <c r="E25" s="125">
        <v>1358</v>
      </c>
      <c r="F25" s="125">
        <v>1353</v>
      </c>
      <c r="G25" s="125">
        <v>1364</v>
      </c>
      <c r="H25" s="125">
        <v>11190</v>
      </c>
      <c r="I25" s="125">
        <v>11020</v>
      </c>
      <c r="J25" s="125">
        <v>10666</v>
      </c>
      <c r="K25" s="125">
        <v>1303</v>
      </c>
      <c r="L25" s="125">
        <v>1295</v>
      </c>
      <c r="M25" s="125">
        <v>1274</v>
      </c>
      <c r="N25" s="285">
        <f>(Table3043[[#This Row],[Total Classes Applied For, National UK, 2024]]-Table3043[[#This Row],[Total Classes Applied For, National UK, 2023]])/Table3043[[#This Row],[Total Classes Applied For, National UK, 2023]]</f>
        <v>0.10246305418719212</v>
      </c>
      <c r="O25" s="285">
        <f>(Table3043[[#This Row],[Total Classes Published, National UK, 2024]]-Table3043[[#This Row],[Total Classes Published, National UK, 2023]])/Table3043[[#This Row],[Total Classes Published, National UK, 2023]]</f>
        <v>0.18202295398476886</v>
      </c>
      <c r="P25" s="285">
        <f>(Table3043[[#This Row],[Total Classes Registered, National UK, 2024]]-Table3043[[#This Row],[Total Classes Registered, National UK, 2023]])/Table3043[[#This Row],[Total Classes Registered, National UK, 2023]]</f>
        <v>0.24442888811107222</v>
      </c>
      <c r="Q25"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-4.0500736377025039E-2</v>
      </c>
      <c r="R25"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-4.2867701404286772E-2</v>
      </c>
      <c r="S25"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-6.5982404692082108E-2</v>
      </c>
    </row>
    <row r="26" spans="1:19" x14ac:dyDescent="0.4">
      <c r="A26" s="31" t="s">
        <v>720</v>
      </c>
      <c r="B26" s="125">
        <v>950</v>
      </c>
      <c r="C26" s="125">
        <v>902</v>
      </c>
      <c r="D26" s="125">
        <v>827</v>
      </c>
      <c r="E26" s="125">
        <v>277</v>
      </c>
      <c r="F26" s="125">
        <v>284</v>
      </c>
      <c r="G26" s="125">
        <v>299</v>
      </c>
      <c r="H26" s="125">
        <v>1061</v>
      </c>
      <c r="I26" s="125">
        <v>1026</v>
      </c>
      <c r="J26" s="125">
        <v>998</v>
      </c>
      <c r="K26" s="125">
        <v>264</v>
      </c>
      <c r="L26" s="125">
        <v>261</v>
      </c>
      <c r="M26" s="125">
        <v>248</v>
      </c>
      <c r="N26" s="285">
        <f>(Table3043[[#This Row],[Total Classes Applied For, National UK, 2024]]-Table3043[[#This Row],[Total Classes Applied For, National UK, 2023]])/Table3043[[#This Row],[Total Classes Applied For, National UK, 2023]]</f>
        <v>0.1168421052631579</v>
      </c>
      <c r="O26" s="285">
        <f>(Table3043[[#This Row],[Total Classes Published, National UK, 2024]]-Table3043[[#This Row],[Total Classes Published, National UK, 2023]])/Table3043[[#This Row],[Total Classes Published, National UK, 2023]]</f>
        <v>0.13747228381374724</v>
      </c>
      <c r="P26" s="285">
        <f>(Table3043[[#This Row],[Total Classes Registered, National UK, 2024]]-Table3043[[#This Row],[Total Classes Registered, National UK, 2023]])/Table3043[[#This Row],[Total Classes Registered, National UK, 2023]]</f>
        <v>0.20677146311970979</v>
      </c>
      <c r="Q26"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-4.6931407942238268E-2</v>
      </c>
      <c r="R26"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-8.098591549295775E-2</v>
      </c>
      <c r="S26"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-0.1705685618729097</v>
      </c>
    </row>
    <row r="27" spans="1:19" x14ac:dyDescent="0.4">
      <c r="A27" s="31" t="s">
        <v>721</v>
      </c>
      <c r="B27" s="125">
        <v>197</v>
      </c>
      <c r="C27" s="125">
        <v>188</v>
      </c>
      <c r="D27" s="125">
        <v>169</v>
      </c>
      <c r="E27" s="125">
        <v>92</v>
      </c>
      <c r="F27" s="125">
        <v>97</v>
      </c>
      <c r="G27" s="125">
        <v>107</v>
      </c>
      <c r="H27" s="125">
        <v>242</v>
      </c>
      <c r="I27" s="125">
        <v>232</v>
      </c>
      <c r="J27" s="125">
        <v>233</v>
      </c>
      <c r="K27" s="125">
        <v>77</v>
      </c>
      <c r="L27" s="125">
        <v>80</v>
      </c>
      <c r="M27" s="125">
        <v>77</v>
      </c>
      <c r="N27" s="285">
        <f>(Table3043[[#This Row],[Total Classes Applied For, National UK, 2024]]-Table3043[[#This Row],[Total Classes Applied For, National UK, 2023]])/Table3043[[#This Row],[Total Classes Applied For, National UK, 2023]]</f>
        <v>0.22842639593908629</v>
      </c>
      <c r="O27" s="285">
        <f>(Table3043[[#This Row],[Total Classes Published, National UK, 2024]]-Table3043[[#This Row],[Total Classes Published, National UK, 2023]])/Table3043[[#This Row],[Total Classes Published, National UK, 2023]]</f>
        <v>0.23404255319148937</v>
      </c>
      <c r="P27" s="285">
        <f>(Table3043[[#This Row],[Total Classes Registered, National UK, 2024]]-Table3043[[#This Row],[Total Classes Registered, National UK, 2023]])/Table3043[[#This Row],[Total Classes Registered, National UK, 2023]]</f>
        <v>0.378698224852071</v>
      </c>
      <c r="Q27"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-0.16304347826086957</v>
      </c>
      <c r="R27"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-0.17525773195876287</v>
      </c>
      <c r="S27"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-0.28037383177570091</v>
      </c>
    </row>
    <row r="28" spans="1:19" x14ac:dyDescent="0.4">
      <c r="A28" s="31" t="s">
        <v>722</v>
      </c>
      <c r="B28" s="125">
        <v>3389</v>
      </c>
      <c r="C28" s="125">
        <v>3178</v>
      </c>
      <c r="D28" s="125">
        <v>3010</v>
      </c>
      <c r="E28" s="125">
        <v>799</v>
      </c>
      <c r="F28" s="125">
        <v>829</v>
      </c>
      <c r="G28" s="125">
        <v>865</v>
      </c>
      <c r="H28" s="125">
        <v>3627</v>
      </c>
      <c r="I28" s="125">
        <v>3465</v>
      </c>
      <c r="J28" s="125">
        <v>3241</v>
      </c>
      <c r="K28" s="125">
        <v>690</v>
      </c>
      <c r="L28" s="125">
        <v>681</v>
      </c>
      <c r="M28" s="125">
        <v>679</v>
      </c>
      <c r="N28" s="285">
        <f>(Table3043[[#This Row],[Total Classes Applied For, National UK, 2024]]-Table3043[[#This Row],[Total Classes Applied For, National UK, 2023]])/Table3043[[#This Row],[Total Classes Applied For, National UK, 2023]]</f>
        <v>7.0227205665388023E-2</v>
      </c>
      <c r="O28" s="285">
        <f>(Table3043[[#This Row],[Total Classes Published, National UK, 2024]]-Table3043[[#This Row],[Total Classes Published, National UK, 2023]])/Table3043[[#This Row],[Total Classes Published, National UK, 2023]]</f>
        <v>9.0308370044052858E-2</v>
      </c>
      <c r="P28" s="285">
        <f>(Table3043[[#This Row],[Total Classes Registered, National UK, 2024]]-Table3043[[#This Row],[Total Classes Registered, National UK, 2023]])/Table3043[[#This Row],[Total Classes Registered, National UK, 2023]]</f>
        <v>7.6744186046511634E-2</v>
      </c>
      <c r="Q28"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-0.13642052565707133</v>
      </c>
      <c r="R28"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-0.17852834740651388</v>
      </c>
      <c r="S28"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-0.21502890173410405</v>
      </c>
    </row>
    <row r="29" spans="1:19" x14ac:dyDescent="0.4">
      <c r="A29" s="31" t="s">
        <v>723</v>
      </c>
      <c r="B29" s="125">
        <v>17011</v>
      </c>
      <c r="C29" s="125">
        <v>15745</v>
      </c>
      <c r="D29" s="125">
        <v>14495</v>
      </c>
      <c r="E29" s="125">
        <v>3006</v>
      </c>
      <c r="F29" s="125">
        <v>3046</v>
      </c>
      <c r="G29" s="125">
        <v>3061</v>
      </c>
      <c r="H29" s="125">
        <v>18776</v>
      </c>
      <c r="I29" s="125">
        <v>17584</v>
      </c>
      <c r="J29" s="125">
        <v>16271</v>
      </c>
      <c r="K29" s="125">
        <v>2864</v>
      </c>
      <c r="L29" s="125">
        <v>2803</v>
      </c>
      <c r="M29" s="125">
        <v>2695</v>
      </c>
      <c r="N29" s="285">
        <f>(Table3043[[#This Row],[Total Classes Applied For, National UK, 2024]]-Table3043[[#This Row],[Total Classes Applied For, National UK, 2023]])/Table3043[[#This Row],[Total Classes Applied For, National UK, 2023]]</f>
        <v>0.1037563929222268</v>
      </c>
      <c r="O29" s="285">
        <f>(Table3043[[#This Row],[Total Classes Published, National UK, 2024]]-Table3043[[#This Row],[Total Classes Published, National UK, 2023]])/Table3043[[#This Row],[Total Classes Published, National UK, 2023]]</f>
        <v>0.11679898380438235</v>
      </c>
      <c r="P29" s="285">
        <f>(Table3043[[#This Row],[Total Classes Registered, National UK, 2024]]-Table3043[[#This Row],[Total Classes Registered, National UK, 2023]])/Table3043[[#This Row],[Total Classes Registered, National UK, 2023]]</f>
        <v>0.12252500862366333</v>
      </c>
      <c r="Q29"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-4.7238855622089154E-2</v>
      </c>
      <c r="R29"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-7.9776756401838483E-2</v>
      </c>
      <c r="S29"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-0.1195687683763476</v>
      </c>
    </row>
    <row r="30" spans="1:19" x14ac:dyDescent="0.4">
      <c r="A30" s="31" t="s">
        <v>724</v>
      </c>
      <c r="B30" s="125">
        <v>1729</v>
      </c>
      <c r="C30" s="125">
        <v>1557</v>
      </c>
      <c r="D30" s="125">
        <v>1441</v>
      </c>
      <c r="E30" s="125">
        <v>263</v>
      </c>
      <c r="F30" s="125">
        <v>256</v>
      </c>
      <c r="G30" s="125">
        <v>249</v>
      </c>
      <c r="H30" s="125">
        <v>1883</v>
      </c>
      <c r="I30" s="125">
        <v>1845</v>
      </c>
      <c r="J30" s="125">
        <v>1814</v>
      </c>
      <c r="K30" s="125">
        <v>234</v>
      </c>
      <c r="L30" s="125">
        <v>245</v>
      </c>
      <c r="M30" s="125">
        <v>260</v>
      </c>
      <c r="N30" s="285">
        <f>(Table3043[[#This Row],[Total Classes Applied For, National UK, 2024]]-Table3043[[#This Row],[Total Classes Applied For, National UK, 2023]])/Table3043[[#This Row],[Total Classes Applied For, National UK, 2023]]</f>
        <v>8.9068825910931168E-2</v>
      </c>
      <c r="O30" s="285">
        <f>(Table3043[[#This Row],[Total Classes Published, National UK, 2024]]-Table3043[[#This Row],[Total Classes Published, National UK, 2023]])/Table3043[[#This Row],[Total Classes Published, National UK, 2023]]</f>
        <v>0.18497109826589594</v>
      </c>
      <c r="P30" s="285">
        <f>(Table3043[[#This Row],[Total Classes Registered, National UK, 2024]]-Table3043[[#This Row],[Total Classes Registered, National UK, 2023]])/Table3043[[#This Row],[Total Classes Registered, National UK, 2023]]</f>
        <v>0.25884802220680081</v>
      </c>
      <c r="Q30"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-0.11026615969581749</v>
      </c>
      <c r="R30"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-4.296875E-2</v>
      </c>
      <c r="S30"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4.4176706827309238E-2</v>
      </c>
    </row>
    <row r="31" spans="1:19" x14ac:dyDescent="0.4">
      <c r="A31" s="31" t="s">
        <v>725</v>
      </c>
      <c r="B31" s="125">
        <v>1151</v>
      </c>
      <c r="C31" s="125">
        <v>1074</v>
      </c>
      <c r="D31" s="125">
        <v>1033</v>
      </c>
      <c r="E31" s="125">
        <v>327</v>
      </c>
      <c r="F31" s="125">
        <v>349</v>
      </c>
      <c r="G31" s="125">
        <v>355</v>
      </c>
      <c r="H31" s="125">
        <v>1289</v>
      </c>
      <c r="I31" s="125">
        <v>1242</v>
      </c>
      <c r="J31" s="125">
        <v>1189</v>
      </c>
      <c r="K31" s="125">
        <v>245</v>
      </c>
      <c r="L31" s="125">
        <v>251</v>
      </c>
      <c r="M31" s="125">
        <v>266</v>
      </c>
      <c r="N31" s="285">
        <f>(Table3043[[#This Row],[Total Classes Applied For, National UK, 2024]]-Table3043[[#This Row],[Total Classes Applied For, National UK, 2023]])/Table3043[[#This Row],[Total Classes Applied For, National UK, 2023]]</f>
        <v>0.11989574283231973</v>
      </c>
      <c r="O31" s="285">
        <f>(Table3043[[#This Row],[Total Classes Published, National UK, 2024]]-Table3043[[#This Row],[Total Classes Published, National UK, 2023]])/Table3043[[#This Row],[Total Classes Published, National UK, 2023]]</f>
        <v>0.15642458100558659</v>
      </c>
      <c r="P31" s="285">
        <f>(Table3043[[#This Row],[Total Classes Registered, National UK, 2024]]-Table3043[[#This Row],[Total Classes Registered, National UK, 2023]])/Table3043[[#This Row],[Total Classes Registered, National UK, 2023]]</f>
        <v>0.15101645692158761</v>
      </c>
      <c r="Q31"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-0.25076452599388377</v>
      </c>
      <c r="R31"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-0.28080229226361031</v>
      </c>
      <c r="S31"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-0.25070422535211268</v>
      </c>
    </row>
    <row r="32" spans="1:19" x14ac:dyDescent="0.4">
      <c r="A32" s="31" t="s">
        <v>726</v>
      </c>
      <c r="B32" s="125">
        <v>8822</v>
      </c>
      <c r="C32" s="125">
        <v>8178</v>
      </c>
      <c r="D32" s="125">
        <v>7727</v>
      </c>
      <c r="E32" s="125">
        <v>1865</v>
      </c>
      <c r="F32" s="125">
        <v>1909</v>
      </c>
      <c r="G32" s="125">
        <v>1948</v>
      </c>
      <c r="H32" s="125">
        <v>9625</v>
      </c>
      <c r="I32" s="125">
        <v>9295</v>
      </c>
      <c r="J32" s="125">
        <v>9022</v>
      </c>
      <c r="K32" s="125">
        <v>1708</v>
      </c>
      <c r="L32" s="125">
        <v>1649</v>
      </c>
      <c r="M32" s="125">
        <v>1583</v>
      </c>
      <c r="N32" s="285">
        <f>(Table3043[[#This Row],[Total Classes Applied For, National UK, 2024]]-Table3043[[#This Row],[Total Classes Applied For, National UK, 2023]])/Table3043[[#This Row],[Total Classes Applied For, National UK, 2023]]</f>
        <v>9.1022443890274321E-2</v>
      </c>
      <c r="O32" s="285">
        <f>(Table3043[[#This Row],[Total Classes Published, National UK, 2024]]-Table3043[[#This Row],[Total Classes Published, National UK, 2023]])/Table3043[[#This Row],[Total Classes Published, National UK, 2023]]</f>
        <v>0.13658596233797995</v>
      </c>
      <c r="P32" s="285">
        <f>(Table3043[[#This Row],[Total Classes Registered, National UK, 2024]]-Table3043[[#This Row],[Total Classes Registered, National UK, 2023]])/Table3043[[#This Row],[Total Classes Registered, National UK, 2023]]</f>
        <v>0.16759415038177819</v>
      </c>
      <c r="Q32"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-8.4182305630026807E-2</v>
      </c>
      <c r="R32"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-0.13619696176008381</v>
      </c>
      <c r="S32"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-0.18737166324435317</v>
      </c>
    </row>
    <row r="33" spans="1:19" x14ac:dyDescent="0.4">
      <c r="A33" s="31" t="s">
        <v>727</v>
      </c>
      <c r="B33" s="125">
        <v>3682</v>
      </c>
      <c r="C33" s="125">
        <v>3297</v>
      </c>
      <c r="D33" s="125">
        <v>3025</v>
      </c>
      <c r="E33" s="125">
        <v>1095</v>
      </c>
      <c r="F33" s="125">
        <v>1115</v>
      </c>
      <c r="G33" s="125">
        <v>1160</v>
      </c>
      <c r="H33" s="125">
        <v>3877</v>
      </c>
      <c r="I33" s="125">
        <v>3583</v>
      </c>
      <c r="J33" s="125">
        <v>3433</v>
      </c>
      <c r="K33" s="125">
        <v>1018</v>
      </c>
      <c r="L33" s="125">
        <v>968</v>
      </c>
      <c r="M33" s="125">
        <v>904</v>
      </c>
      <c r="N33" s="285">
        <f>(Table3043[[#This Row],[Total Classes Applied For, National UK, 2024]]-Table3043[[#This Row],[Total Classes Applied For, National UK, 2023]])/Table3043[[#This Row],[Total Classes Applied For, National UK, 2023]]</f>
        <v>5.2960347637153724E-2</v>
      </c>
      <c r="O33" s="285">
        <f>(Table3043[[#This Row],[Total Classes Published, National UK, 2024]]-Table3043[[#This Row],[Total Classes Published, National UK, 2023]])/Table3043[[#This Row],[Total Classes Published, National UK, 2023]]</f>
        <v>8.6745526235972092E-2</v>
      </c>
      <c r="P33" s="285">
        <f>(Table3043[[#This Row],[Total Classes Registered, National UK, 2024]]-Table3043[[#This Row],[Total Classes Registered, National UK, 2023]])/Table3043[[#This Row],[Total Classes Registered, National UK, 2023]]</f>
        <v>0.13487603305785123</v>
      </c>
      <c r="Q33"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-7.031963470319634E-2</v>
      </c>
      <c r="R33"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-0.13183856502242153</v>
      </c>
      <c r="S33"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-0.22068965517241379</v>
      </c>
    </row>
    <row r="34" spans="1:19" x14ac:dyDescent="0.4">
      <c r="A34" s="31" t="s">
        <v>728</v>
      </c>
      <c r="B34" s="125">
        <v>6080</v>
      </c>
      <c r="C34" s="125">
        <v>5450</v>
      </c>
      <c r="D34" s="125">
        <v>5025</v>
      </c>
      <c r="E34" s="125">
        <v>1466</v>
      </c>
      <c r="F34" s="125">
        <v>1451</v>
      </c>
      <c r="G34" s="125">
        <v>1460</v>
      </c>
      <c r="H34" s="125">
        <v>6627</v>
      </c>
      <c r="I34" s="125">
        <v>6102</v>
      </c>
      <c r="J34" s="125">
        <v>5726</v>
      </c>
      <c r="K34" s="125">
        <v>1428</v>
      </c>
      <c r="L34" s="125">
        <v>1400</v>
      </c>
      <c r="M34" s="125">
        <v>1293</v>
      </c>
      <c r="N34" s="285">
        <f>(Table3043[[#This Row],[Total Classes Applied For, National UK, 2024]]-Table3043[[#This Row],[Total Classes Applied For, National UK, 2023]])/Table3043[[#This Row],[Total Classes Applied For, National UK, 2023]]</f>
        <v>8.996710526315789E-2</v>
      </c>
      <c r="O34" s="285">
        <f>(Table3043[[#This Row],[Total Classes Published, National UK, 2024]]-Table3043[[#This Row],[Total Classes Published, National UK, 2023]])/Table3043[[#This Row],[Total Classes Published, National UK, 2023]]</f>
        <v>0.11963302752293578</v>
      </c>
      <c r="P34" s="285">
        <f>(Table3043[[#This Row],[Total Classes Registered, National UK, 2024]]-Table3043[[#This Row],[Total Classes Registered, National UK, 2023]])/Table3043[[#This Row],[Total Classes Registered, National UK, 2023]]</f>
        <v>0.13950248756218905</v>
      </c>
      <c r="Q34"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-2.5920873124147339E-2</v>
      </c>
      <c r="R34"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-3.5148173673328738E-2</v>
      </c>
      <c r="S34"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-0.11438356164383562</v>
      </c>
    </row>
    <row r="35" spans="1:19" x14ac:dyDescent="0.4">
      <c r="A35" s="31" t="s">
        <v>729</v>
      </c>
      <c r="B35" s="125">
        <v>2231</v>
      </c>
      <c r="C35" s="125">
        <v>1994</v>
      </c>
      <c r="D35" s="125">
        <v>1896</v>
      </c>
      <c r="E35" s="125">
        <v>661</v>
      </c>
      <c r="F35" s="125">
        <v>682</v>
      </c>
      <c r="G35" s="125">
        <v>728</v>
      </c>
      <c r="H35" s="125">
        <v>2276</v>
      </c>
      <c r="I35" s="125">
        <v>2047</v>
      </c>
      <c r="J35" s="125">
        <v>1986</v>
      </c>
      <c r="K35" s="125">
        <v>563</v>
      </c>
      <c r="L35" s="125">
        <v>550</v>
      </c>
      <c r="M35" s="125">
        <v>531</v>
      </c>
      <c r="N35" s="285">
        <f>(Table3043[[#This Row],[Total Classes Applied For, National UK, 2024]]-Table3043[[#This Row],[Total Classes Applied For, National UK, 2023]])/Table3043[[#This Row],[Total Classes Applied For, National UK, 2023]]</f>
        <v>2.0170327207530255E-2</v>
      </c>
      <c r="O35" s="285">
        <f>(Table3043[[#This Row],[Total Classes Published, National UK, 2024]]-Table3043[[#This Row],[Total Classes Published, National UK, 2023]])/Table3043[[#This Row],[Total Classes Published, National UK, 2023]]</f>
        <v>2.657973921765296E-2</v>
      </c>
      <c r="P35" s="285">
        <f>(Table3043[[#This Row],[Total Classes Registered, National UK, 2024]]-Table3043[[#This Row],[Total Classes Registered, National UK, 2023]])/Table3043[[#This Row],[Total Classes Registered, National UK, 2023]]</f>
        <v>4.746835443037975E-2</v>
      </c>
      <c r="Q35"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-0.14826021180030258</v>
      </c>
      <c r="R35"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-0.19354838709677419</v>
      </c>
      <c r="S35"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-0.27060439560439559</v>
      </c>
    </row>
    <row r="36" spans="1:19" x14ac:dyDescent="0.4">
      <c r="A36" s="31" t="s">
        <v>730</v>
      </c>
      <c r="B36" s="125">
        <v>3517</v>
      </c>
      <c r="C36" s="125">
        <v>3126</v>
      </c>
      <c r="D36" s="125">
        <v>2820</v>
      </c>
      <c r="E36" s="125">
        <v>898</v>
      </c>
      <c r="F36" s="125">
        <v>908</v>
      </c>
      <c r="G36" s="125">
        <v>896</v>
      </c>
      <c r="H36" s="125">
        <v>3428</v>
      </c>
      <c r="I36" s="125">
        <v>3155</v>
      </c>
      <c r="J36" s="125">
        <v>3036</v>
      </c>
      <c r="K36" s="125">
        <v>900</v>
      </c>
      <c r="L36" s="125">
        <v>865</v>
      </c>
      <c r="M36" s="125">
        <v>835</v>
      </c>
      <c r="N36" s="285">
        <f>(Table3043[[#This Row],[Total Classes Applied For, National UK, 2024]]-Table3043[[#This Row],[Total Classes Applied For, National UK, 2023]])/Table3043[[#This Row],[Total Classes Applied For, National UK, 2023]]</f>
        <v>-2.5305658231447255E-2</v>
      </c>
      <c r="O36" s="285">
        <f>(Table3043[[#This Row],[Total Classes Published, National UK, 2024]]-Table3043[[#This Row],[Total Classes Published, National UK, 2023]])/Table3043[[#This Row],[Total Classes Published, National UK, 2023]]</f>
        <v>9.277031349968011E-3</v>
      </c>
      <c r="P36" s="285">
        <f>(Table3043[[#This Row],[Total Classes Registered, National UK, 2024]]-Table3043[[#This Row],[Total Classes Registered, National UK, 2023]])/Table3043[[#This Row],[Total Classes Registered, National UK, 2023]]</f>
        <v>7.6595744680851063E-2</v>
      </c>
      <c r="Q36"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2.2271714922048997E-3</v>
      </c>
      <c r="R36"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-4.7356828193832599E-2</v>
      </c>
      <c r="S36"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-6.8080357142857137E-2</v>
      </c>
    </row>
    <row r="37" spans="1:19" x14ac:dyDescent="0.4">
      <c r="A37" s="31" t="s">
        <v>731</v>
      </c>
      <c r="B37" s="125">
        <v>3148</v>
      </c>
      <c r="C37" s="125">
        <v>2818</v>
      </c>
      <c r="D37" s="125">
        <v>2603</v>
      </c>
      <c r="E37" s="125">
        <v>1035</v>
      </c>
      <c r="F37" s="125">
        <v>1019</v>
      </c>
      <c r="G37" s="125">
        <v>1023</v>
      </c>
      <c r="H37" s="125">
        <v>2975</v>
      </c>
      <c r="I37" s="125">
        <v>2756</v>
      </c>
      <c r="J37" s="125">
        <v>2712</v>
      </c>
      <c r="K37" s="125">
        <v>897</v>
      </c>
      <c r="L37" s="125">
        <v>885</v>
      </c>
      <c r="M37" s="125">
        <v>873</v>
      </c>
      <c r="N37" s="285">
        <f>(Table3043[[#This Row],[Total Classes Applied For, National UK, 2024]]-Table3043[[#This Row],[Total Classes Applied For, National UK, 2023]])/Table3043[[#This Row],[Total Classes Applied For, National UK, 2023]]</f>
        <v>-5.4955527318932655E-2</v>
      </c>
      <c r="O37" s="285">
        <f>(Table3043[[#This Row],[Total Classes Published, National UK, 2024]]-Table3043[[#This Row],[Total Classes Published, National UK, 2023]])/Table3043[[#This Row],[Total Classes Published, National UK, 2023]]</f>
        <v>-2.2001419446415899E-2</v>
      </c>
      <c r="P37" s="285">
        <f>(Table3043[[#This Row],[Total Classes Registered, National UK, 2024]]-Table3043[[#This Row],[Total Classes Registered, National UK, 2023]])/Table3043[[#This Row],[Total Classes Registered, National UK, 2023]]</f>
        <v>4.1874759892431807E-2</v>
      </c>
      <c r="Q37"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-0.13333333333333333</v>
      </c>
      <c r="R37"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-0.13150147203140333</v>
      </c>
      <c r="S37"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-0.1466275659824047</v>
      </c>
    </row>
    <row r="38" spans="1:19" x14ac:dyDescent="0.4">
      <c r="A38" s="31" t="s">
        <v>732</v>
      </c>
      <c r="B38" s="125">
        <v>2092</v>
      </c>
      <c r="C38" s="125">
        <v>1924</v>
      </c>
      <c r="D38" s="125">
        <v>1646</v>
      </c>
      <c r="E38" s="125">
        <v>318</v>
      </c>
      <c r="F38" s="125">
        <v>313</v>
      </c>
      <c r="G38" s="125">
        <v>314</v>
      </c>
      <c r="H38" s="125">
        <v>1455</v>
      </c>
      <c r="I38" s="125">
        <v>1473</v>
      </c>
      <c r="J38" s="125">
        <v>1496</v>
      </c>
      <c r="K38" s="125">
        <v>210</v>
      </c>
      <c r="L38" s="125">
        <v>225</v>
      </c>
      <c r="M38" s="125">
        <v>230</v>
      </c>
      <c r="N38" s="285">
        <f>(Table3043[[#This Row],[Total Classes Applied For, National UK, 2024]]-Table3043[[#This Row],[Total Classes Applied For, National UK, 2023]])/Table3043[[#This Row],[Total Classes Applied For, National UK, 2023]]</f>
        <v>-0.30449330783938816</v>
      </c>
      <c r="O38" s="285">
        <f>(Table3043[[#This Row],[Total Classes Published, National UK, 2024]]-Table3043[[#This Row],[Total Classes Published, National UK, 2023]])/Table3043[[#This Row],[Total Classes Published, National UK, 2023]]</f>
        <v>-0.23440748440748441</v>
      </c>
      <c r="P38" s="285">
        <f>(Table3043[[#This Row],[Total Classes Registered, National UK, 2024]]-Table3043[[#This Row],[Total Classes Registered, National UK, 2023]])/Table3043[[#This Row],[Total Classes Registered, National UK, 2023]]</f>
        <v>-9.1130012150668294E-2</v>
      </c>
      <c r="Q38"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-0.33962264150943394</v>
      </c>
      <c r="R38"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-0.28115015974440893</v>
      </c>
      <c r="S38"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-0.26751592356687898</v>
      </c>
    </row>
    <row r="39" spans="1:19" x14ac:dyDescent="0.4">
      <c r="A39" s="31" t="s">
        <v>733</v>
      </c>
      <c r="B39" s="125">
        <v>25078</v>
      </c>
      <c r="C39" s="125">
        <v>23113</v>
      </c>
      <c r="D39" s="125">
        <v>22306</v>
      </c>
      <c r="E39" s="125">
        <v>7175</v>
      </c>
      <c r="F39" s="125">
        <v>7268</v>
      </c>
      <c r="G39" s="125">
        <v>7524</v>
      </c>
      <c r="H39" s="125">
        <v>26678</v>
      </c>
      <c r="I39" s="125">
        <v>24340</v>
      </c>
      <c r="J39" s="125">
        <v>23054</v>
      </c>
      <c r="K39" s="125">
        <v>5767</v>
      </c>
      <c r="L39" s="125">
        <v>5676</v>
      </c>
      <c r="M39" s="125">
        <v>5529</v>
      </c>
      <c r="N39" s="285">
        <f>(Table3043[[#This Row],[Total Classes Applied For, National UK, 2024]]-Table3043[[#This Row],[Total Classes Applied For, National UK, 2023]])/Table3043[[#This Row],[Total Classes Applied For, National UK, 2023]]</f>
        <v>6.3800941063880692E-2</v>
      </c>
      <c r="O39" s="285">
        <f>(Table3043[[#This Row],[Total Classes Published, National UK, 2024]]-Table3043[[#This Row],[Total Classes Published, National UK, 2023]])/Table3043[[#This Row],[Total Classes Published, National UK, 2023]]</f>
        <v>5.3087007311902391E-2</v>
      </c>
      <c r="P39" s="285">
        <f>(Table3043[[#This Row],[Total Classes Registered, National UK, 2024]]-Table3043[[#This Row],[Total Classes Registered, National UK, 2023]])/Table3043[[#This Row],[Total Classes Registered, National UK, 2023]]</f>
        <v>3.3533578409396574E-2</v>
      </c>
      <c r="Q39"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-0.19623693379790941</v>
      </c>
      <c r="R39"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-0.21904237754540451</v>
      </c>
      <c r="S39"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-0.26515151515151514</v>
      </c>
    </row>
    <row r="40" spans="1:19" x14ac:dyDescent="0.4">
      <c r="A40" s="31" t="s">
        <v>734</v>
      </c>
      <c r="B40" s="125">
        <v>8083</v>
      </c>
      <c r="C40" s="125">
        <v>7462</v>
      </c>
      <c r="D40" s="125">
        <v>7173</v>
      </c>
      <c r="E40" s="125">
        <v>2290</v>
      </c>
      <c r="F40" s="125">
        <v>2373</v>
      </c>
      <c r="G40" s="125">
        <v>2472</v>
      </c>
      <c r="H40" s="125">
        <v>8042</v>
      </c>
      <c r="I40" s="125">
        <v>7428</v>
      </c>
      <c r="J40" s="125">
        <v>7308</v>
      </c>
      <c r="K40" s="125">
        <v>1714</v>
      </c>
      <c r="L40" s="125">
        <v>1701</v>
      </c>
      <c r="M40" s="125">
        <v>1625</v>
      </c>
      <c r="N40" s="285">
        <f>(Table3043[[#This Row],[Total Classes Applied For, National UK, 2024]]-Table3043[[#This Row],[Total Classes Applied For, National UK, 2023]])/Table3043[[#This Row],[Total Classes Applied For, National UK, 2023]]</f>
        <v>-5.0723741185203517E-3</v>
      </c>
      <c r="O40" s="285">
        <f>(Table3043[[#This Row],[Total Classes Published, National UK, 2024]]-Table3043[[#This Row],[Total Classes Published, National UK, 2023]])/Table3043[[#This Row],[Total Classes Published, National UK, 2023]]</f>
        <v>-4.556419190565532E-3</v>
      </c>
      <c r="P40" s="285">
        <f>(Table3043[[#This Row],[Total Classes Registered, National UK, 2024]]-Table3043[[#This Row],[Total Classes Registered, National UK, 2023]])/Table3043[[#This Row],[Total Classes Registered, National UK, 2023]]</f>
        <v>1.8820577164366373E-2</v>
      </c>
      <c r="Q40"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-0.25152838427947599</v>
      </c>
      <c r="R40"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-0.2831858407079646</v>
      </c>
      <c r="S40"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-0.34263754045307443</v>
      </c>
    </row>
    <row r="41" spans="1:19" x14ac:dyDescent="0.4">
      <c r="A41" s="31" t="s">
        <v>735</v>
      </c>
      <c r="B41" s="125">
        <v>5455</v>
      </c>
      <c r="C41" s="125">
        <v>5080</v>
      </c>
      <c r="D41" s="125">
        <v>4788</v>
      </c>
      <c r="E41" s="125">
        <v>1913</v>
      </c>
      <c r="F41" s="125">
        <v>1957</v>
      </c>
      <c r="G41" s="125">
        <v>2037</v>
      </c>
      <c r="H41" s="125">
        <v>5424</v>
      </c>
      <c r="I41" s="125">
        <v>4968</v>
      </c>
      <c r="J41" s="125">
        <v>4950</v>
      </c>
      <c r="K41" s="125">
        <v>1575</v>
      </c>
      <c r="L41" s="125">
        <v>1582</v>
      </c>
      <c r="M41" s="125">
        <v>1562</v>
      </c>
      <c r="N41" s="285">
        <f>(Table3043[[#This Row],[Total Classes Applied For, National UK, 2024]]-Table3043[[#This Row],[Total Classes Applied For, National UK, 2023]])/Table3043[[#This Row],[Total Classes Applied For, National UK, 2023]]</f>
        <v>-5.6828597616865265E-3</v>
      </c>
      <c r="O41" s="285">
        <f>(Table3043[[#This Row],[Total Classes Published, National UK, 2024]]-Table3043[[#This Row],[Total Classes Published, National UK, 2023]])/Table3043[[#This Row],[Total Classes Published, National UK, 2023]]</f>
        <v>-2.2047244094488189E-2</v>
      </c>
      <c r="P41" s="285">
        <f>(Table3043[[#This Row],[Total Classes Registered, National UK, 2024]]-Table3043[[#This Row],[Total Classes Registered, National UK, 2023]])/Table3043[[#This Row],[Total Classes Registered, National UK, 2023]]</f>
        <v>3.3834586466165412E-2</v>
      </c>
      <c r="Q41"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-0.17668583376894931</v>
      </c>
      <c r="R41"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-0.19161982626469085</v>
      </c>
      <c r="S41"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-0.23318605792832597</v>
      </c>
    </row>
    <row r="42" spans="1:19" x14ac:dyDescent="0.4">
      <c r="A42" s="31" t="s">
        <v>736</v>
      </c>
      <c r="B42" s="125">
        <v>4344</v>
      </c>
      <c r="C42" s="125">
        <v>4150</v>
      </c>
      <c r="D42" s="125">
        <v>4208</v>
      </c>
      <c r="E42" s="125">
        <v>1840</v>
      </c>
      <c r="F42" s="125">
        <v>1944</v>
      </c>
      <c r="G42" s="125">
        <v>2016</v>
      </c>
      <c r="H42" s="125">
        <v>4420</v>
      </c>
      <c r="I42" s="125">
        <v>4112</v>
      </c>
      <c r="J42" s="125">
        <v>4003</v>
      </c>
      <c r="K42" s="125">
        <v>1414</v>
      </c>
      <c r="L42" s="125">
        <v>1455</v>
      </c>
      <c r="M42" s="125">
        <v>1442</v>
      </c>
      <c r="N42" s="285">
        <f>(Table3043[[#This Row],[Total Classes Applied For, National UK, 2024]]-Table3043[[#This Row],[Total Classes Applied For, National UK, 2023]])/Table3043[[#This Row],[Total Classes Applied For, National UK, 2023]]</f>
        <v>1.7495395948434623E-2</v>
      </c>
      <c r="O42" s="285">
        <f>(Table3043[[#This Row],[Total Classes Published, National UK, 2024]]-Table3043[[#This Row],[Total Classes Published, National UK, 2023]])/Table3043[[#This Row],[Total Classes Published, National UK, 2023]]</f>
        <v>-9.1566265060240969E-3</v>
      </c>
      <c r="P42" s="285">
        <f>(Table3043[[#This Row],[Total Classes Registered, National UK, 2024]]-Table3043[[#This Row],[Total Classes Registered, National UK, 2023]])/Table3043[[#This Row],[Total Classes Registered, National UK, 2023]]</f>
        <v>-4.8716730038022814E-2</v>
      </c>
      <c r="Q42"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-0.23152173913043478</v>
      </c>
      <c r="R42"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-0.25154320987654322</v>
      </c>
      <c r="S42"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-0.28472222222222221</v>
      </c>
    </row>
    <row r="43" spans="1:19" x14ac:dyDescent="0.4">
      <c r="A43" s="31" t="s">
        <v>737</v>
      </c>
      <c r="B43" s="125">
        <v>4459</v>
      </c>
      <c r="C43" s="125">
        <v>4069</v>
      </c>
      <c r="D43" s="125">
        <v>3908</v>
      </c>
      <c r="E43" s="125">
        <v>1411</v>
      </c>
      <c r="F43" s="125">
        <v>1470</v>
      </c>
      <c r="G43" s="125">
        <v>1476</v>
      </c>
      <c r="H43" s="125">
        <v>4498</v>
      </c>
      <c r="I43" s="125">
        <v>4115</v>
      </c>
      <c r="J43" s="125">
        <v>4006</v>
      </c>
      <c r="K43" s="125">
        <v>1053</v>
      </c>
      <c r="L43" s="125">
        <v>1061</v>
      </c>
      <c r="M43" s="125">
        <v>1098</v>
      </c>
      <c r="N43" s="285">
        <f>(Table3043[[#This Row],[Total Classes Applied For, National UK, 2024]]-Table3043[[#This Row],[Total Classes Applied For, National UK, 2023]])/Table3043[[#This Row],[Total Classes Applied For, National UK, 2023]]</f>
        <v>8.7463556851311956E-3</v>
      </c>
      <c r="O43" s="285">
        <f>(Table3043[[#This Row],[Total Classes Published, National UK, 2024]]-Table3043[[#This Row],[Total Classes Published, National UK, 2023]])/Table3043[[#This Row],[Total Classes Published, National UK, 2023]]</f>
        <v>1.1304988940771688E-2</v>
      </c>
      <c r="P43" s="285">
        <f>(Table3043[[#This Row],[Total Classes Registered, National UK, 2024]]-Table3043[[#This Row],[Total Classes Registered, National UK, 2023]])/Table3043[[#This Row],[Total Classes Registered, National UK, 2023]]</f>
        <v>2.5076765609007165E-2</v>
      </c>
      <c r="Q43"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-0.25372076541459959</v>
      </c>
      <c r="R43"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-0.27823129251700679</v>
      </c>
      <c r="S43"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-0.25609756097560976</v>
      </c>
    </row>
    <row r="44" spans="1:19" x14ac:dyDescent="0.4">
      <c r="A44" s="31" t="s">
        <v>738</v>
      </c>
      <c r="B44" s="125">
        <v>2852</v>
      </c>
      <c r="C44" s="125">
        <v>2656</v>
      </c>
      <c r="D44" s="125">
        <v>2556</v>
      </c>
      <c r="E44" s="125">
        <v>1256</v>
      </c>
      <c r="F44" s="125">
        <v>1307</v>
      </c>
      <c r="G44" s="125">
        <v>1325</v>
      </c>
      <c r="H44" s="125">
        <v>2845</v>
      </c>
      <c r="I44" s="125">
        <v>2670</v>
      </c>
      <c r="J44" s="125">
        <v>2638</v>
      </c>
      <c r="K44" s="125">
        <v>1057</v>
      </c>
      <c r="L44" s="125">
        <v>1040</v>
      </c>
      <c r="M44" s="125">
        <v>1042</v>
      </c>
      <c r="N44" s="285">
        <f>(Table3043[[#This Row],[Total Classes Applied For, National UK, 2024]]-Table3043[[#This Row],[Total Classes Applied For, National UK, 2023]])/Table3043[[#This Row],[Total Classes Applied For, National UK, 2023]]</f>
        <v>-2.4544179523141654E-3</v>
      </c>
      <c r="O44" s="285">
        <f>(Table3043[[#This Row],[Total Classes Published, National UK, 2024]]-Table3043[[#This Row],[Total Classes Published, National UK, 2023]])/Table3043[[#This Row],[Total Classes Published, National UK, 2023]]</f>
        <v>5.2710843373493972E-3</v>
      </c>
      <c r="P44" s="285">
        <f>(Table3043[[#This Row],[Total Classes Registered, National UK, 2024]]-Table3043[[#This Row],[Total Classes Registered, National UK, 2023]])/Table3043[[#This Row],[Total Classes Registered, National UK, 2023]]</f>
        <v>3.2081377151799685E-2</v>
      </c>
      <c r="Q44"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-0.15843949044585987</v>
      </c>
      <c r="R44"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-0.20428462127008415</v>
      </c>
      <c r="S44"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-0.21358490566037736</v>
      </c>
    </row>
    <row r="45" spans="1:19" x14ac:dyDescent="0.4">
      <c r="A45" s="31" t="s">
        <v>739</v>
      </c>
      <c r="B45" s="125">
        <v>22448</v>
      </c>
      <c r="C45" s="125">
        <v>20088</v>
      </c>
      <c r="D45" s="125">
        <v>19344</v>
      </c>
      <c r="E45" s="125">
        <v>4816</v>
      </c>
      <c r="F45" s="125">
        <v>4872</v>
      </c>
      <c r="G45" s="125">
        <v>5008</v>
      </c>
      <c r="H45" s="125">
        <v>23653</v>
      </c>
      <c r="I45" s="125">
        <v>21372</v>
      </c>
      <c r="J45" s="125">
        <v>20486</v>
      </c>
      <c r="K45" s="125">
        <v>3869</v>
      </c>
      <c r="L45" s="125">
        <v>3871</v>
      </c>
      <c r="M45" s="125">
        <v>3742</v>
      </c>
      <c r="N45" s="285">
        <f>(Table3043[[#This Row],[Total Classes Applied For, National UK, 2024]]-Table3043[[#This Row],[Total Classes Applied For, National UK, 2023]])/Table3043[[#This Row],[Total Classes Applied For, National UK, 2023]]</f>
        <v>5.3679615110477551E-2</v>
      </c>
      <c r="O45" s="285">
        <f>(Table3043[[#This Row],[Total Classes Published, National UK, 2024]]-Table3043[[#This Row],[Total Classes Published, National UK, 2023]])/Table3043[[#This Row],[Total Classes Published, National UK, 2023]]</f>
        <v>6.3918757467144566E-2</v>
      </c>
      <c r="P45" s="285">
        <f>(Table3043[[#This Row],[Total Classes Registered, National UK, 2024]]-Table3043[[#This Row],[Total Classes Registered, National UK, 2023]])/Table3043[[#This Row],[Total Classes Registered, National UK, 2023]]</f>
        <v>5.9036393713813071E-2</v>
      </c>
      <c r="Q45"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-0.19663621262458472</v>
      </c>
      <c r="R45"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-0.20545977011494254</v>
      </c>
      <c r="S45"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-0.25279552715654952</v>
      </c>
    </row>
    <row r="46" spans="1:19" ht="27.4" x14ac:dyDescent="0.4">
      <c r="A46" s="31" t="s">
        <v>740</v>
      </c>
      <c r="B46" s="125">
        <v>16706</v>
      </c>
      <c r="C46" s="125">
        <v>15624</v>
      </c>
      <c r="D46" s="125">
        <v>15267</v>
      </c>
      <c r="E46" s="125">
        <v>8076</v>
      </c>
      <c r="F46" s="125">
        <v>8206</v>
      </c>
      <c r="G46" s="125">
        <v>8452</v>
      </c>
      <c r="H46" s="125">
        <v>16985</v>
      </c>
      <c r="I46" s="125">
        <v>15838</v>
      </c>
      <c r="J46" s="125">
        <v>15232</v>
      </c>
      <c r="K46" s="125">
        <v>6603</v>
      </c>
      <c r="L46" s="125">
        <v>6518</v>
      </c>
      <c r="M46" s="125">
        <v>6282</v>
      </c>
      <c r="N46" s="285">
        <f>(Table3043[[#This Row],[Total Classes Applied For, National UK, 2024]]-Table3043[[#This Row],[Total Classes Applied For, National UK, 2023]])/Table3043[[#This Row],[Total Classes Applied For, National UK, 2023]]</f>
        <v>1.6700586615587213E-2</v>
      </c>
      <c r="O46" s="285">
        <f>(Table3043[[#This Row],[Total Classes Published, National UK, 2024]]-Table3043[[#This Row],[Total Classes Published, National UK, 2023]])/Table3043[[#This Row],[Total Classes Published, National UK, 2023]]</f>
        <v>1.3696876600102407E-2</v>
      </c>
      <c r="P46" s="285">
        <f>(Table3043[[#This Row],[Total Classes Registered, National UK, 2024]]-Table3043[[#This Row],[Total Classes Registered, National UK, 2023]])/Table3043[[#This Row],[Total Classes Registered, National UK, 2023]]</f>
        <v>-2.2925263640531865E-3</v>
      </c>
      <c r="Q46"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-0.18239227340267458</v>
      </c>
      <c r="R46"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-0.20570314404094564</v>
      </c>
      <c r="S46"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-0.2567439659252248</v>
      </c>
    </row>
    <row r="47" spans="1:19" x14ac:dyDescent="0.4">
      <c r="A47" s="31" t="s">
        <v>741</v>
      </c>
      <c r="B47" s="125">
        <v>6700</v>
      </c>
      <c r="C47" s="125">
        <v>6129</v>
      </c>
      <c r="D47" s="125">
        <v>5644</v>
      </c>
      <c r="E47" s="125">
        <v>1153</v>
      </c>
      <c r="F47" s="125">
        <v>1157</v>
      </c>
      <c r="G47" s="125">
        <v>1102</v>
      </c>
      <c r="H47" s="125">
        <v>7117</v>
      </c>
      <c r="I47" s="125">
        <v>6644</v>
      </c>
      <c r="J47" s="125">
        <v>6346</v>
      </c>
      <c r="K47" s="125">
        <v>951</v>
      </c>
      <c r="L47" s="125">
        <v>923</v>
      </c>
      <c r="M47" s="125">
        <v>889</v>
      </c>
      <c r="N47" s="285">
        <f>(Table3043[[#This Row],[Total Classes Applied For, National UK, 2024]]-Table3043[[#This Row],[Total Classes Applied For, National UK, 2023]])/Table3043[[#This Row],[Total Classes Applied For, National UK, 2023]]</f>
        <v>6.2238805970149254E-2</v>
      </c>
      <c r="O47" s="285">
        <f>(Table3043[[#This Row],[Total Classes Published, National UK, 2024]]-Table3043[[#This Row],[Total Classes Published, National UK, 2023]])/Table3043[[#This Row],[Total Classes Published, National UK, 2023]]</f>
        <v>8.4026758035568611E-2</v>
      </c>
      <c r="P47" s="285">
        <f>(Table3043[[#This Row],[Total Classes Registered, National UK, 2024]]-Table3043[[#This Row],[Total Classes Registered, National UK, 2023]])/Table3043[[#This Row],[Total Classes Registered, National UK, 2023]]</f>
        <v>0.12437987243090007</v>
      </c>
      <c r="Q47"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-0.17519514310494363</v>
      </c>
      <c r="R47"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-0.20224719101123595</v>
      </c>
      <c r="S47"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-0.19328493647912887</v>
      </c>
    </row>
    <row r="48" spans="1:19" ht="15" customHeight="1" x14ac:dyDescent="0.4">
      <c r="A48" s="31" t="s">
        <v>742</v>
      </c>
      <c r="B48" s="125">
        <v>7144</v>
      </c>
      <c r="C48" s="125">
        <v>6295</v>
      </c>
      <c r="D48" s="125">
        <v>5979</v>
      </c>
      <c r="E48" s="125">
        <v>1535</v>
      </c>
      <c r="F48" s="125">
        <v>1532</v>
      </c>
      <c r="G48" s="125">
        <v>1579</v>
      </c>
      <c r="H48" s="125">
        <v>7368</v>
      </c>
      <c r="I48" s="125">
        <v>6413</v>
      </c>
      <c r="J48" s="125">
        <v>6130</v>
      </c>
      <c r="K48" s="125">
        <v>1235</v>
      </c>
      <c r="L48" s="125">
        <v>1199</v>
      </c>
      <c r="M48" s="125">
        <v>1168</v>
      </c>
      <c r="N48" s="285">
        <f>(Table3043[[#This Row],[Total Classes Applied For, National UK, 2024]]-Table3043[[#This Row],[Total Classes Applied For, National UK, 2023]])/Table3043[[#This Row],[Total Classes Applied For, National UK, 2023]]</f>
        <v>3.1354983202687571E-2</v>
      </c>
      <c r="O48" s="285">
        <f>(Table3043[[#This Row],[Total Classes Published, National UK, 2024]]-Table3043[[#This Row],[Total Classes Published, National UK, 2023]])/Table3043[[#This Row],[Total Classes Published, National UK, 2023]]</f>
        <v>1.8745035742652898E-2</v>
      </c>
      <c r="P48" s="285">
        <f>(Table3043[[#This Row],[Total Classes Registered, National UK, 2024]]-Table3043[[#This Row],[Total Classes Registered, National UK, 2023]])/Table3043[[#This Row],[Total Classes Registered, National UK, 2023]]</f>
        <v>2.5255059374477338E-2</v>
      </c>
      <c r="Q48" s="285">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-0.19543973941368079</v>
      </c>
      <c r="R48" s="285">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-0.21736292428198434</v>
      </c>
      <c r="S48" s="285">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-0.26029132362254592</v>
      </c>
    </row>
    <row r="49" spans="1:19" ht="27.4" x14ac:dyDescent="0.4">
      <c r="A49" s="175" t="s">
        <v>743</v>
      </c>
      <c r="B49" s="282">
        <v>4847</v>
      </c>
      <c r="C49" s="282">
        <v>4445</v>
      </c>
      <c r="D49" s="282">
        <v>4270</v>
      </c>
      <c r="E49" s="282">
        <v>1046</v>
      </c>
      <c r="F49" s="282">
        <v>1072</v>
      </c>
      <c r="G49" s="282">
        <v>1101</v>
      </c>
      <c r="H49" s="282">
        <v>4978</v>
      </c>
      <c r="I49" s="282">
        <v>4527</v>
      </c>
      <c r="J49" s="282">
        <v>4334</v>
      </c>
      <c r="K49" s="282">
        <v>923</v>
      </c>
      <c r="L49" s="282">
        <v>897</v>
      </c>
      <c r="M49" s="282">
        <v>864</v>
      </c>
      <c r="N49" s="286">
        <f>(Table3043[[#This Row],[Total Classes Applied For, National UK, 2024]]-Table3043[[#This Row],[Total Classes Applied For, National UK, 2023]])/Table3043[[#This Row],[Total Classes Applied For, National UK, 2023]]</f>
        <v>2.7027027027027029E-2</v>
      </c>
      <c r="O49" s="286">
        <f>(Table3043[[#This Row],[Total Classes Published, National UK, 2024]]-Table3043[[#This Row],[Total Classes Published, National UK, 2023]])/Table3043[[#This Row],[Total Classes Published, National UK, 2023]]</f>
        <v>1.844769403824522E-2</v>
      </c>
      <c r="P49" s="286">
        <f>(Table3043[[#This Row],[Total Classes Registered, National UK, 2024]]-Table3043[[#This Row],[Total Classes Registered, National UK, 2023]])/Table3043[[#This Row],[Total Classes Registered, National UK, 2023]]</f>
        <v>1.4988290398126464E-2</v>
      </c>
      <c r="Q49" s="286">
        <f>(Table3043[[#This Row],[Total Classes Applied For, International Registrations Designating the UK, 2024]]-Table3043[[#This Row],[Total Classes Applied For, International Registrations Designating the UK, 2023]])/Table3043[[#This Row],[Total Classes Applied For, International Registrations Designating the UK, 2023]]</f>
        <v>-0.11759082217973231</v>
      </c>
      <c r="R49" s="286">
        <f>(Table3043[[#This Row],[Total Classes Published, International Registrations Designating the UK, 2024]]-Table3043[[#This Row],[Total Classes Published, International Registrations Designating the UK, 2023]])/Table3043[[#This Row],[Total Classes Published, International Registrations Designating the UK, 2023]]</f>
        <v>-0.16324626865671643</v>
      </c>
      <c r="S49" s="286">
        <f>(Table3043[[#This Row],[Total Classes Protected, International Registrations Designating the UK, 2024]]-Table3043[[#This Row],[Total Classes Protected, International Registrations Designating the UK, 2023]])/Table3043[[#This Row],[Total Classes Protected, International Registrations Designating the UK, 2023]]</f>
        <v>-0.21525885558583105</v>
      </c>
    </row>
    <row r="50" spans="1:19" x14ac:dyDescent="0.4">
      <c r="A50" s="31"/>
      <c r="B50" s="133"/>
      <c r="C50" s="133"/>
      <c r="D50" s="133"/>
      <c r="E50" s="133"/>
      <c r="F50" s="133"/>
      <c r="G50" s="133"/>
      <c r="H50" s="133"/>
      <c r="I50" s="133"/>
      <c r="J50" s="133"/>
      <c r="K50" s="133"/>
      <c r="L50" s="133"/>
      <c r="M50" s="133"/>
      <c r="N50" s="134"/>
      <c r="O50" s="134"/>
      <c r="P50" s="134"/>
      <c r="Q50" s="134"/>
      <c r="R50" s="134"/>
      <c r="S50" s="233" t="s">
        <v>145</v>
      </c>
    </row>
    <row r="51" spans="1:19" x14ac:dyDescent="0.4">
      <c r="A51" s="40" t="s">
        <v>99</v>
      </c>
      <c r="B51" s="135"/>
      <c r="C51" s="135"/>
      <c r="D51" s="135"/>
      <c r="E51" s="135"/>
      <c r="F51" s="135"/>
      <c r="G51" s="135"/>
      <c r="H51" s="133"/>
      <c r="I51" s="133"/>
      <c r="J51" s="133"/>
      <c r="K51" s="133"/>
      <c r="L51" s="133"/>
      <c r="M51" s="133"/>
      <c r="N51" s="134"/>
      <c r="O51" s="134"/>
      <c r="P51" s="134"/>
      <c r="Q51" s="134"/>
      <c r="R51" s="134"/>
      <c r="S51" s="134"/>
    </row>
    <row r="52" spans="1:19" x14ac:dyDescent="0.4">
      <c r="A52" s="42" t="s">
        <v>744</v>
      </c>
    </row>
    <row r="53" spans="1:19" x14ac:dyDescent="0.4">
      <c r="A53" s="10" t="s">
        <v>745</v>
      </c>
      <c r="M53" s="5"/>
    </row>
    <row r="54" spans="1:19" x14ac:dyDescent="0.4">
      <c r="A54" s="47"/>
      <c r="M54" s="5"/>
    </row>
    <row r="55" spans="1:19" x14ac:dyDescent="0.4">
      <c r="M55" s="5"/>
    </row>
    <row r="56" spans="1:19" x14ac:dyDescent="0.4">
      <c r="M56" s="5"/>
    </row>
  </sheetData>
  <hyperlinks>
    <hyperlink ref="T1" location="Contents!A1" display="Contents" xr:uid="{784E0C7E-F32C-41D4-9D25-28374EBE29B9}"/>
    <hyperlink ref="T2" location="Notes!A1" display="Notes" xr:uid="{5667373C-B45E-4D64-9AAC-6B6FDB8BDCF2}"/>
  </hyperlinks>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3E341-CF69-4CAB-97CC-744201D82719}">
  <dimension ref="A1:N21"/>
  <sheetViews>
    <sheetView workbookViewId="0">
      <selection activeCell="E6" sqref="E6"/>
    </sheetView>
  </sheetViews>
  <sheetFormatPr defaultColWidth="8.77734375" defaultRowHeight="15" x14ac:dyDescent="0.4"/>
  <cols>
    <col min="1" max="1" width="10.21875" style="5" customWidth="1"/>
    <col min="2" max="2" width="39.6640625" style="5" bestFit="1" customWidth="1"/>
    <col min="3" max="3" width="12.6640625" style="5" customWidth="1"/>
    <col min="4" max="4" width="16.44140625" style="172" customWidth="1"/>
    <col min="5" max="5" width="19.109375" style="172" customWidth="1"/>
    <col min="6" max="6" width="39.6640625" style="5" bestFit="1" customWidth="1"/>
    <col min="7" max="7" width="13.6640625" style="5" customWidth="1"/>
    <col min="8" max="8" width="16.44140625" style="5" customWidth="1"/>
    <col min="9" max="9" width="18.33203125" style="5" customWidth="1"/>
    <col min="10" max="16384" width="8.77734375" style="5"/>
  </cols>
  <sheetData>
    <row r="1" spans="1:12" ht="15.75" x14ac:dyDescent="0.4">
      <c r="A1" s="6" t="s">
        <v>746</v>
      </c>
      <c r="B1" s="6"/>
      <c r="C1" s="6"/>
      <c r="F1" s="6"/>
      <c r="G1" s="6"/>
      <c r="H1" s="6"/>
      <c r="I1" s="6"/>
      <c r="J1" s="71" t="s">
        <v>125</v>
      </c>
      <c r="L1" s="6"/>
    </row>
    <row r="2" spans="1:12" s="34" customFormat="1" ht="25.15" customHeight="1" x14ac:dyDescent="0.4">
      <c r="A2" s="19" t="s">
        <v>295</v>
      </c>
      <c r="B2" s="90"/>
      <c r="C2" s="90"/>
      <c r="D2" s="179"/>
      <c r="E2" s="179"/>
      <c r="F2" s="90"/>
      <c r="G2" s="90"/>
      <c r="H2" s="90"/>
      <c r="I2" s="90"/>
      <c r="J2" s="89" t="s">
        <v>99</v>
      </c>
      <c r="L2" s="65"/>
    </row>
    <row r="3" spans="1:12" s="34" customFormat="1" ht="14.25" customHeight="1" x14ac:dyDescent="0.4">
      <c r="A3" s="19" t="s">
        <v>360</v>
      </c>
      <c r="B3" s="90"/>
      <c r="C3" s="89"/>
      <c r="D3" s="173"/>
      <c r="E3" s="173"/>
    </row>
    <row r="4" spans="1:12" s="34" customFormat="1" ht="18" customHeight="1" x14ac:dyDescent="0.4">
      <c r="A4" s="19" t="s">
        <v>418</v>
      </c>
      <c r="B4" s="90"/>
      <c r="C4" s="89"/>
      <c r="D4" s="173"/>
      <c r="E4" s="173"/>
    </row>
    <row r="5" spans="1:12" ht="61.5" customHeight="1" x14ac:dyDescent="0.4">
      <c r="A5" s="95" t="s">
        <v>362</v>
      </c>
      <c r="B5" s="178" t="s">
        <v>747</v>
      </c>
      <c r="C5" s="151" t="s">
        <v>179</v>
      </c>
      <c r="D5" s="237" t="s">
        <v>748</v>
      </c>
      <c r="E5" s="266" t="s">
        <v>749</v>
      </c>
      <c r="F5" s="178" t="s">
        <v>750</v>
      </c>
      <c r="G5" s="257" t="s">
        <v>751</v>
      </c>
      <c r="H5" s="266" t="s">
        <v>752</v>
      </c>
      <c r="I5" s="266" t="s">
        <v>753</v>
      </c>
    </row>
    <row r="6" spans="1:12" s="96" customFormat="1" ht="36.75" customHeight="1" x14ac:dyDescent="0.4">
      <c r="A6" s="36"/>
      <c r="B6" s="197" t="s">
        <v>754</v>
      </c>
      <c r="C6" s="194"/>
      <c r="D6" s="287">
        <f>SUM(D7:D16)</f>
        <v>1081</v>
      </c>
      <c r="E6" s="234">
        <f>Table3144[[#This Row],[Applications, 2023]]/'Table 1'!J8</f>
        <v>6.6025347381279582E-3</v>
      </c>
      <c r="F6" s="197" t="s">
        <v>754</v>
      </c>
      <c r="G6" s="194"/>
      <c r="H6" s="198">
        <f>SUM(H7:H16)</f>
        <v>1260</v>
      </c>
      <c r="I6" s="234">
        <f>Table3144[[#This Row],[Applications, 2024]]/'Table 1'!K8</f>
        <v>7.2756669361358122E-3</v>
      </c>
    </row>
    <row r="7" spans="1:12" x14ac:dyDescent="0.4">
      <c r="A7" s="24">
        <v>1</v>
      </c>
      <c r="B7" s="24" t="s">
        <v>755</v>
      </c>
      <c r="C7" s="34" t="s">
        <v>756</v>
      </c>
      <c r="D7" s="288">
        <v>141</v>
      </c>
      <c r="E7" s="24"/>
      <c r="F7" s="24" t="s">
        <v>757</v>
      </c>
      <c r="G7" s="34" t="s">
        <v>758</v>
      </c>
      <c r="H7" s="22">
        <v>241</v>
      </c>
      <c r="I7" s="22"/>
    </row>
    <row r="8" spans="1:12" x14ac:dyDescent="0.4">
      <c r="A8" s="24">
        <v>2</v>
      </c>
      <c r="B8" s="24" t="s">
        <v>757</v>
      </c>
      <c r="C8" s="34" t="s">
        <v>758</v>
      </c>
      <c r="D8" s="288">
        <v>135</v>
      </c>
      <c r="E8" s="24"/>
      <c r="F8" s="24" t="s">
        <v>759</v>
      </c>
      <c r="G8" s="34" t="s">
        <v>760</v>
      </c>
      <c r="H8" s="22">
        <v>197</v>
      </c>
      <c r="I8" s="22"/>
    </row>
    <row r="9" spans="1:12" x14ac:dyDescent="0.4">
      <c r="A9" s="24">
        <v>3</v>
      </c>
      <c r="B9" s="24" t="s">
        <v>761</v>
      </c>
      <c r="C9" s="34" t="s">
        <v>760</v>
      </c>
      <c r="D9" s="288">
        <v>128</v>
      </c>
      <c r="E9" s="24"/>
      <c r="F9" s="24" t="s">
        <v>755</v>
      </c>
      <c r="G9" s="34" t="s">
        <v>756</v>
      </c>
      <c r="H9" s="22">
        <v>185</v>
      </c>
      <c r="I9" s="22"/>
    </row>
    <row r="10" spans="1:12" x14ac:dyDescent="0.4">
      <c r="A10" s="24">
        <v>4</v>
      </c>
      <c r="B10" s="24" t="s">
        <v>762</v>
      </c>
      <c r="C10" s="34" t="s">
        <v>763</v>
      </c>
      <c r="D10" s="288">
        <v>121</v>
      </c>
      <c r="E10" s="24"/>
      <c r="F10" s="24" t="s">
        <v>762</v>
      </c>
      <c r="G10" s="34" t="s">
        <v>763</v>
      </c>
      <c r="H10" s="22">
        <v>127</v>
      </c>
      <c r="I10" s="22"/>
    </row>
    <row r="11" spans="1:12" x14ac:dyDescent="0.4">
      <c r="A11" s="24">
        <v>5</v>
      </c>
      <c r="B11" s="24" t="s">
        <v>764</v>
      </c>
      <c r="C11" s="34" t="s">
        <v>765</v>
      </c>
      <c r="D11" s="288">
        <v>118</v>
      </c>
      <c r="E11" s="24"/>
      <c r="F11" s="24" t="s">
        <v>766</v>
      </c>
      <c r="G11" s="34" t="s">
        <v>767</v>
      </c>
      <c r="H11" s="22">
        <v>95</v>
      </c>
      <c r="I11" s="22"/>
    </row>
    <row r="12" spans="1:12" x14ac:dyDescent="0.4">
      <c r="A12" s="24">
        <v>6</v>
      </c>
      <c r="B12" s="24" t="s">
        <v>389</v>
      </c>
      <c r="C12" s="34" t="s">
        <v>760</v>
      </c>
      <c r="D12" s="288">
        <v>89</v>
      </c>
      <c r="E12" s="24"/>
      <c r="F12" s="24" t="s">
        <v>768</v>
      </c>
      <c r="G12" s="34" t="s">
        <v>769</v>
      </c>
      <c r="H12" s="22">
        <v>90</v>
      </c>
      <c r="I12" s="22"/>
    </row>
    <row r="13" spans="1:12" x14ac:dyDescent="0.4">
      <c r="A13" s="24">
        <v>7</v>
      </c>
      <c r="B13" s="24" t="s">
        <v>428</v>
      </c>
      <c r="C13" s="34" t="s">
        <v>770</v>
      </c>
      <c r="D13" s="288">
        <v>89</v>
      </c>
      <c r="E13" s="24"/>
      <c r="F13" s="24" t="s">
        <v>771</v>
      </c>
      <c r="G13" s="34" t="s">
        <v>772</v>
      </c>
      <c r="H13" s="22">
        <v>90</v>
      </c>
      <c r="I13" s="22"/>
    </row>
    <row r="14" spans="1:12" x14ac:dyDescent="0.4">
      <c r="A14" s="24">
        <v>8</v>
      </c>
      <c r="B14" s="24" t="s">
        <v>773</v>
      </c>
      <c r="C14" s="34" t="s">
        <v>774</v>
      </c>
      <c r="D14" s="288">
        <v>87</v>
      </c>
      <c r="E14" s="24"/>
      <c r="F14" s="24" t="s">
        <v>761</v>
      </c>
      <c r="G14" s="34" t="s">
        <v>760</v>
      </c>
      <c r="H14" s="22">
        <v>87</v>
      </c>
      <c r="I14" s="22"/>
    </row>
    <row r="15" spans="1:12" x14ac:dyDescent="0.4">
      <c r="A15" s="24">
        <v>9</v>
      </c>
      <c r="B15" s="24" t="s">
        <v>775</v>
      </c>
      <c r="C15" s="34" t="s">
        <v>774</v>
      </c>
      <c r="D15" s="288">
        <v>87</v>
      </c>
      <c r="E15" s="24"/>
      <c r="F15" s="24" t="s">
        <v>776</v>
      </c>
      <c r="G15" s="34" t="s">
        <v>760</v>
      </c>
      <c r="H15" s="22">
        <v>74</v>
      </c>
      <c r="I15" s="22"/>
    </row>
    <row r="16" spans="1:12" ht="24.75" customHeight="1" x14ac:dyDescent="0.4">
      <c r="A16" s="24">
        <v>10</v>
      </c>
      <c r="B16" s="24" t="s">
        <v>768</v>
      </c>
      <c r="C16" s="34" t="s">
        <v>769</v>
      </c>
      <c r="D16" s="288">
        <v>86</v>
      </c>
      <c r="E16" s="24"/>
      <c r="F16" s="24" t="s">
        <v>777</v>
      </c>
      <c r="G16" s="34" t="s">
        <v>765</v>
      </c>
      <c r="H16" s="22">
        <v>74</v>
      </c>
      <c r="I16" s="22"/>
    </row>
    <row r="17" spans="1:14" x14ac:dyDescent="0.4">
      <c r="A17" s="3"/>
      <c r="B17" s="3"/>
      <c r="C17" s="13"/>
      <c r="F17" s="3"/>
      <c r="G17" s="13"/>
      <c r="H17" s="13"/>
      <c r="I17" s="13" t="s">
        <v>145</v>
      </c>
    </row>
    <row r="18" spans="1:14" x14ac:dyDescent="0.4">
      <c r="A18" s="12" t="s">
        <v>99</v>
      </c>
    </row>
    <row r="19" spans="1:14" x14ac:dyDescent="0.4">
      <c r="A19" s="10" t="s">
        <v>778</v>
      </c>
      <c r="B19" s="10"/>
      <c r="C19" s="10"/>
      <c r="D19" s="250"/>
      <c r="E19" s="250"/>
      <c r="F19" s="10"/>
      <c r="G19" s="10"/>
      <c r="H19" s="10"/>
      <c r="I19" s="10"/>
      <c r="J19" s="10"/>
      <c r="K19" s="10"/>
      <c r="L19" s="10"/>
      <c r="M19" s="10"/>
      <c r="N19" s="10"/>
    </row>
    <row r="20" spans="1:14" x14ac:dyDescent="0.4">
      <c r="A20" s="42" t="s">
        <v>779</v>
      </c>
      <c r="B20" s="42"/>
      <c r="C20" s="42"/>
      <c r="D20" s="174"/>
      <c r="E20" s="174"/>
      <c r="F20" s="42"/>
      <c r="G20" s="10"/>
      <c r="H20" s="10"/>
      <c r="I20" s="10"/>
      <c r="J20" s="10"/>
      <c r="K20" s="10"/>
      <c r="L20" s="10"/>
      <c r="M20" s="10"/>
      <c r="N20" s="10"/>
    </row>
    <row r="21" spans="1:14" x14ac:dyDescent="0.4">
      <c r="A21" s="10" t="s">
        <v>419</v>
      </c>
      <c r="B21" s="10"/>
      <c r="C21" s="10"/>
      <c r="D21" s="250"/>
      <c r="E21" s="250"/>
      <c r="F21" s="10"/>
      <c r="G21" s="10"/>
      <c r="H21" s="10"/>
      <c r="I21" s="10"/>
      <c r="J21" s="10"/>
      <c r="K21" s="10"/>
      <c r="L21" s="10"/>
      <c r="M21" s="10"/>
      <c r="N21" s="10"/>
    </row>
  </sheetData>
  <phoneticPr fontId="30" type="noConversion"/>
  <hyperlinks>
    <hyperlink ref="J1" location="Contents!A1" display="Contents" xr:uid="{B94176C1-8686-4B38-8B7A-877356B0F146}"/>
    <hyperlink ref="J2" location="Notes!A1" display="Notes" xr:uid="{EE7AB89C-75FC-407E-8558-F0A47EA2C229}"/>
  </hyperlinks>
  <pageMargins left="0.7" right="0.7" top="0.75" bottom="0.75" header="0.3" footer="0.3"/>
  <pageSetup orientation="portrait" r:id="rId1"/>
  <ignoredErrors>
    <ignoredError sqref="D7:D16" calculatedColumn="1"/>
  </ignoredErrors>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E87C2-36A1-4A86-AB7B-6E36C029B692}">
  <dimension ref="A1:U61"/>
  <sheetViews>
    <sheetView showGridLines="0" zoomScaleNormal="100" workbookViewId="0">
      <selection activeCell="E6" sqref="E6"/>
    </sheetView>
  </sheetViews>
  <sheetFormatPr defaultColWidth="8.77734375" defaultRowHeight="15" x14ac:dyDescent="0.4"/>
  <cols>
    <col min="1" max="1" width="11.5546875" style="5" customWidth="1"/>
    <col min="2" max="2" width="43.44140625" style="5" customWidth="1"/>
    <col min="3" max="3" width="9.21875" style="14" customWidth="1"/>
    <col min="4" max="4" width="13.21875" style="5" customWidth="1"/>
    <col min="5" max="5" width="22.6640625" style="5" customWidth="1"/>
    <col min="6" max="16384" width="8.77734375" style="5"/>
  </cols>
  <sheetData>
    <row r="1" spans="1:7" ht="15.75" x14ac:dyDescent="0.4">
      <c r="A1" s="6" t="s">
        <v>780</v>
      </c>
      <c r="B1" s="6"/>
      <c r="C1" s="37"/>
      <c r="D1" s="37"/>
      <c r="E1" s="6"/>
      <c r="F1" s="71" t="s">
        <v>125</v>
      </c>
      <c r="G1" s="6"/>
    </row>
    <row r="2" spans="1:7" x14ac:dyDescent="0.4">
      <c r="A2" s="23">
        <v>2024</v>
      </c>
      <c r="B2" s="23"/>
      <c r="C2" s="32"/>
      <c r="D2" s="32"/>
      <c r="E2" s="7"/>
      <c r="F2" s="71" t="s">
        <v>99</v>
      </c>
    </row>
    <row r="3" spans="1:7" ht="25.5" customHeight="1" x14ac:dyDescent="0.4">
      <c r="A3" s="23" t="s">
        <v>360</v>
      </c>
      <c r="B3" s="7"/>
      <c r="C3" s="289"/>
      <c r="D3" s="290"/>
    </row>
    <row r="4" spans="1:7" s="34" customFormat="1" ht="27" customHeight="1" x14ac:dyDescent="0.4">
      <c r="A4" s="19" t="s">
        <v>418</v>
      </c>
      <c r="B4" s="90"/>
      <c r="C4" s="180"/>
      <c r="D4" s="181"/>
    </row>
    <row r="5" spans="1:7" ht="42" customHeight="1" x14ac:dyDescent="0.4">
      <c r="A5" s="95" t="s">
        <v>362</v>
      </c>
      <c r="B5" s="150" t="s">
        <v>781</v>
      </c>
      <c r="C5" s="151" t="s">
        <v>179</v>
      </c>
      <c r="D5" s="266" t="s">
        <v>782</v>
      </c>
      <c r="E5" s="131" t="s">
        <v>783</v>
      </c>
      <c r="F5" s="70"/>
    </row>
    <row r="6" spans="1:7" ht="21" customHeight="1" x14ac:dyDescent="0.4">
      <c r="A6" s="9"/>
      <c r="B6" s="328" t="s">
        <v>366</v>
      </c>
      <c r="C6" s="7"/>
      <c r="D6" s="195">
        <f>SUM(D7:D56)</f>
        <v>3051</v>
      </c>
      <c r="E6" s="307">
        <f>Table3945[[#This Row],[Applications]]/'Table 1'!J8</f>
        <v>1.863490609253321E-2</v>
      </c>
    </row>
    <row r="7" spans="1:7" x14ac:dyDescent="0.4">
      <c r="A7" s="304">
        <v>1</v>
      </c>
      <c r="B7" s="215" t="s">
        <v>757</v>
      </c>
      <c r="C7" s="215" t="s">
        <v>758</v>
      </c>
      <c r="D7" s="329">
        <v>215</v>
      </c>
      <c r="E7" s="330"/>
    </row>
    <row r="8" spans="1:7" ht="17.25" customHeight="1" x14ac:dyDescent="0.4">
      <c r="A8" s="304">
        <v>2</v>
      </c>
      <c r="B8" s="215" t="s">
        <v>759</v>
      </c>
      <c r="C8" s="215" t="s">
        <v>760</v>
      </c>
      <c r="D8" s="329">
        <v>195</v>
      </c>
      <c r="E8" s="330"/>
    </row>
    <row r="9" spans="1:7" x14ac:dyDescent="0.4">
      <c r="A9" s="304">
        <v>3</v>
      </c>
      <c r="B9" s="215" t="s">
        <v>755</v>
      </c>
      <c r="C9" s="215" t="s">
        <v>756</v>
      </c>
      <c r="D9" s="329">
        <v>130</v>
      </c>
      <c r="E9" s="330"/>
    </row>
    <row r="10" spans="1:7" x14ac:dyDescent="0.4">
      <c r="A10" s="304">
        <v>4</v>
      </c>
      <c r="B10" s="215" t="s">
        <v>762</v>
      </c>
      <c r="C10" s="215" t="s">
        <v>763</v>
      </c>
      <c r="D10" s="329">
        <v>111</v>
      </c>
      <c r="E10" s="330"/>
    </row>
    <row r="11" spans="1:7" ht="15" customHeight="1" x14ac:dyDescent="0.4">
      <c r="A11" s="304">
        <v>5</v>
      </c>
      <c r="B11" s="215" t="s">
        <v>784</v>
      </c>
      <c r="C11" s="215" t="s">
        <v>760</v>
      </c>
      <c r="D11" s="329">
        <v>96</v>
      </c>
      <c r="E11" s="330"/>
    </row>
    <row r="12" spans="1:7" x14ac:dyDescent="0.4">
      <c r="A12" s="304">
        <v>6</v>
      </c>
      <c r="B12" s="215" t="s">
        <v>768</v>
      </c>
      <c r="C12" s="215" t="s">
        <v>769</v>
      </c>
      <c r="D12" s="329">
        <v>88</v>
      </c>
      <c r="E12" s="330"/>
    </row>
    <row r="13" spans="1:7" x14ac:dyDescent="0.4">
      <c r="A13" s="304">
        <v>7</v>
      </c>
      <c r="B13" s="215" t="s">
        <v>766</v>
      </c>
      <c r="C13" s="215" t="s">
        <v>767</v>
      </c>
      <c r="D13" s="329">
        <v>86</v>
      </c>
      <c r="E13" s="330"/>
    </row>
    <row r="14" spans="1:7" x14ac:dyDescent="0.4">
      <c r="A14" s="304">
        <v>8</v>
      </c>
      <c r="B14" s="215" t="s">
        <v>771</v>
      </c>
      <c r="C14" s="215" t="s">
        <v>772</v>
      </c>
      <c r="D14" s="329">
        <v>84</v>
      </c>
      <c r="E14" s="330"/>
    </row>
    <row r="15" spans="1:7" x14ac:dyDescent="0.4">
      <c r="A15" s="304">
        <v>9</v>
      </c>
      <c r="B15" s="215" t="s">
        <v>761</v>
      </c>
      <c r="C15" s="215" t="s">
        <v>760</v>
      </c>
      <c r="D15" s="329">
        <v>81</v>
      </c>
      <c r="E15" s="330"/>
    </row>
    <row r="16" spans="1:7" x14ac:dyDescent="0.4">
      <c r="A16" s="304">
        <v>10</v>
      </c>
      <c r="B16" s="215" t="s">
        <v>785</v>
      </c>
      <c r="C16" s="215" t="s">
        <v>760</v>
      </c>
      <c r="D16" s="329">
        <v>76</v>
      </c>
      <c r="E16" s="330"/>
    </row>
    <row r="17" spans="1:5" x14ac:dyDescent="0.4">
      <c r="A17" s="304">
        <v>11</v>
      </c>
      <c r="B17" s="215" t="s">
        <v>764</v>
      </c>
      <c r="C17" s="215" t="s">
        <v>765</v>
      </c>
      <c r="D17" s="329">
        <v>70</v>
      </c>
      <c r="E17" s="330"/>
    </row>
    <row r="18" spans="1:5" x14ac:dyDescent="0.4">
      <c r="A18" s="304">
        <v>12</v>
      </c>
      <c r="B18" s="215" t="s">
        <v>776</v>
      </c>
      <c r="C18" s="215" t="s">
        <v>760</v>
      </c>
      <c r="D18" s="329">
        <v>64</v>
      </c>
      <c r="E18" s="330"/>
    </row>
    <row r="19" spans="1:5" x14ac:dyDescent="0.4">
      <c r="A19" s="304">
        <v>13</v>
      </c>
      <c r="B19" s="215" t="s">
        <v>775</v>
      </c>
      <c r="C19" s="215" t="s">
        <v>774</v>
      </c>
      <c r="D19" s="329">
        <v>64</v>
      </c>
      <c r="E19" s="330"/>
    </row>
    <row r="20" spans="1:5" x14ac:dyDescent="0.4">
      <c r="A20" s="304">
        <v>14</v>
      </c>
      <c r="B20" s="331" t="s">
        <v>786</v>
      </c>
      <c r="C20" s="215" t="s">
        <v>774</v>
      </c>
      <c r="D20" s="329">
        <v>60</v>
      </c>
      <c r="E20" s="330"/>
    </row>
    <row r="21" spans="1:5" x14ac:dyDescent="0.4">
      <c r="A21" s="304">
        <v>15</v>
      </c>
      <c r="B21" s="215" t="s">
        <v>389</v>
      </c>
      <c r="C21" s="215" t="s">
        <v>760</v>
      </c>
      <c r="D21" s="329">
        <v>59</v>
      </c>
      <c r="E21" s="330"/>
    </row>
    <row r="22" spans="1:5" x14ac:dyDescent="0.4">
      <c r="A22" s="304">
        <v>16</v>
      </c>
      <c r="B22" s="215" t="s">
        <v>787</v>
      </c>
      <c r="C22" s="215" t="s">
        <v>770</v>
      </c>
      <c r="D22" s="329">
        <v>58</v>
      </c>
      <c r="E22" s="330"/>
    </row>
    <row r="23" spans="1:5" x14ac:dyDescent="0.4">
      <c r="A23" s="304">
        <v>17</v>
      </c>
      <c r="B23" s="215" t="s">
        <v>777</v>
      </c>
      <c r="C23" s="215" t="s">
        <v>765</v>
      </c>
      <c r="D23" s="329">
        <v>57</v>
      </c>
      <c r="E23" s="330"/>
    </row>
    <row r="24" spans="1:5" x14ac:dyDescent="0.4">
      <c r="A24" s="304">
        <v>18</v>
      </c>
      <c r="B24" s="215" t="s">
        <v>788</v>
      </c>
      <c r="C24" s="215" t="s">
        <v>756</v>
      </c>
      <c r="D24" s="329">
        <v>55</v>
      </c>
      <c r="E24" s="330"/>
    </row>
    <row r="25" spans="1:5" x14ac:dyDescent="0.4">
      <c r="A25" s="304">
        <v>19</v>
      </c>
      <c r="B25" s="215" t="s">
        <v>789</v>
      </c>
      <c r="C25" s="215" t="s">
        <v>760</v>
      </c>
      <c r="D25" s="329">
        <v>54</v>
      </c>
      <c r="E25" s="330"/>
    </row>
    <row r="26" spans="1:5" x14ac:dyDescent="0.4">
      <c r="A26" s="304">
        <v>20</v>
      </c>
      <c r="B26" s="215" t="s">
        <v>790</v>
      </c>
      <c r="C26" s="215" t="s">
        <v>774</v>
      </c>
      <c r="D26" s="329">
        <v>53</v>
      </c>
      <c r="E26" s="330"/>
    </row>
    <row r="27" spans="1:5" x14ac:dyDescent="0.4">
      <c r="A27" s="304">
        <v>21</v>
      </c>
      <c r="B27" s="215" t="s">
        <v>791</v>
      </c>
      <c r="C27" s="215" t="s">
        <v>760</v>
      </c>
      <c r="D27" s="329">
        <v>52</v>
      </c>
      <c r="E27" s="330"/>
    </row>
    <row r="28" spans="1:5" x14ac:dyDescent="0.4">
      <c r="A28" s="304">
        <v>22</v>
      </c>
      <c r="B28" s="215" t="s">
        <v>792</v>
      </c>
      <c r="C28" s="215" t="s">
        <v>793</v>
      </c>
      <c r="D28" s="329">
        <v>51</v>
      </c>
      <c r="E28" s="330"/>
    </row>
    <row r="29" spans="1:5" x14ac:dyDescent="0.4">
      <c r="A29" s="304">
        <v>23</v>
      </c>
      <c r="B29" s="215" t="s">
        <v>794</v>
      </c>
      <c r="C29" s="215" t="s">
        <v>795</v>
      </c>
      <c r="D29" s="329">
        <v>51</v>
      </c>
      <c r="E29" s="330"/>
    </row>
    <row r="30" spans="1:5" x14ac:dyDescent="0.4">
      <c r="A30" s="304">
        <v>24</v>
      </c>
      <c r="B30" s="215" t="s">
        <v>796</v>
      </c>
      <c r="C30" s="215" t="s">
        <v>774</v>
      </c>
      <c r="D30" s="329">
        <v>49</v>
      </c>
      <c r="E30" s="330"/>
    </row>
    <row r="31" spans="1:5" x14ac:dyDescent="0.4">
      <c r="A31" s="304">
        <v>25</v>
      </c>
      <c r="B31" s="215" t="s">
        <v>797</v>
      </c>
      <c r="C31" s="215" t="s">
        <v>798</v>
      </c>
      <c r="D31" s="329">
        <v>49</v>
      </c>
      <c r="E31" s="330"/>
    </row>
    <row r="32" spans="1:5" x14ac:dyDescent="0.4">
      <c r="A32" s="304">
        <v>26</v>
      </c>
      <c r="B32" s="215" t="s">
        <v>799</v>
      </c>
      <c r="C32" s="215" t="s">
        <v>800</v>
      </c>
      <c r="D32" s="329">
        <v>49</v>
      </c>
      <c r="E32" s="330"/>
    </row>
    <row r="33" spans="1:5" x14ac:dyDescent="0.4">
      <c r="A33" s="304">
        <v>27</v>
      </c>
      <c r="B33" s="215" t="s">
        <v>370</v>
      </c>
      <c r="C33" s="215" t="s">
        <v>770</v>
      </c>
      <c r="D33" s="329">
        <v>49</v>
      </c>
      <c r="E33" s="330"/>
    </row>
    <row r="34" spans="1:5" x14ac:dyDescent="0.4">
      <c r="A34" s="304">
        <v>28</v>
      </c>
      <c r="B34" s="215" t="s">
        <v>801</v>
      </c>
      <c r="C34" s="215" t="s">
        <v>758</v>
      </c>
      <c r="D34" s="329">
        <v>48</v>
      </c>
      <c r="E34" s="330"/>
    </row>
    <row r="35" spans="1:5" x14ac:dyDescent="0.4">
      <c r="A35" s="304">
        <v>29</v>
      </c>
      <c r="B35" s="215" t="s">
        <v>802</v>
      </c>
      <c r="C35" s="215" t="s">
        <v>770</v>
      </c>
      <c r="D35" s="329">
        <v>46</v>
      </c>
      <c r="E35" s="330"/>
    </row>
    <row r="36" spans="1:5" x14ac:dyDescent="0.4">
      <c r="A36" s="304">
        <v>30</v>
      </c>
      <c r="B36" s="215" t="s">
        <v>803</v>
      </c>
      <c r="C36" s="215" t="s">
        <v>774</v>
      </c>
      <c r="D36" s="329">
        <v>45</v>
      </c>
      <c r="E36" s="330"/>
    </row>
    <row r="37" spans="1:5" x14ac:dyDescent="0.4">
      <c r="A37" s="304">
        <v>31</v>
      </c>
      <c r="B37" s="215" t="s">
        <v>804</v>
      </c>
      <c r="C37" s="215" t="s">
        <v>760</v>
      </c>
      <c r="D37" s="329">
        <v>45</v>
      </c>
      <c r="E37" s="330"/>
    </row>
    <row r="38" spans="1:5" x14ac:dyDescent="0.4">
      <c r="A38" s="304">
        <v>32</v>
      </c>
      <c r="B38" s="215" t="s">
        <v>439</v>
      </c>
      <c r="C38" s="215" t="s">
        <v>760</v>
      </c>
      <c r="D38" s="329">
        <v>45</v>
      </c>
      <c r="E38" s="330"/>
    </row>
    <row r="39" spans="1:5" x14ac:dyDescent="0.4">
      <c r="A39" s="304">
        <v>33</v>
      </c>
      <c r="B39" s="331" t="s">
        <v>786</v>
      </c>
      <c r="C39" s="215" t="s">
        <v>805</v>
      </c>
      <c r="D39" s="329">
        <v>45</v>
      </c>
      <c r="E39" s="330"/>
    </row>
    <row r="40" spans="1:5" x14ac:dyDescent="0.4">
      <c r="A40" s="304">
        <v>34</v>
      </c>
      <c r="B40" s="215" t="s">
        <v>806</v>
      </c>
      <c r="C40" s="215" t="s">
        <v>760</v>
      </c>
      <c r="D40" s="329">
        <v>45</v>
      </c>
      <c r="E40" s="330"/>
    </row>
    <row r="41" spans="1:5" x14ac:dyDescent="0.4">
      <c r="A41" s="304">
        <v>35</v>
      </c>
      <c r="B41" s="215" t="s">
        <v>807</v>
      </c>
      <c r="C41" s="215" t="s">
        <v>800</v>
      </c>
      <c r="D41" s="329">
        <v>43</v>
      </c>
      <c r="E41" s="330"/>
    </row>
    <row r="42" spans="1:5" x14ac:dyDescent="0.4">
      <c r="A42" s="304">
        <v>36</v>
      </c>
      <c r="B42" s="215" t="s">
        <v>808</v>
      </c>
      <c r="C42" s="215" t="s">
        <v>774</v>
      </c>
      <c r="D42" s="329">
        <v>43</v>
      </c>
      <c r="E42" s="330"/>
    </row>
    <row r="43" spans="1:5" x14ac:dyDescent="0.4">
      <c r="A43" s="304">
        <v>37</v>
      </c>
      <c r="B43" s="215" t="s">
        <v>809</v>
      </c>
      <c r="C43" s="215" t="s">
        <v>760</v>
      </c>
      <c r="D43" s="329">
        <v>42</v>
      </c>
      <c r="E43" s="330"/>
    </row>
    <row r="44" spans="1:5" x14ac:dyDescent="0.4">
      <c r="A44" s="304">
        <v>38</v>
      </c>
      <c r="B44" s="215" t="s">
        <v>773</v>
      </c>
      <c r="C44" s="215" t="s">
        <v>774</v>
      </c>
      <c r="D44" s="329">
        <v>40</v>
      </c>
      <c r="E44" s="330"/>
    </row>
    <row r="45" spans="1:5" x14ac:dyDescent="0.4">
      <c r="A45" s="304">
        <v>39</v>
      </c>
      <c r="B45" s="215" t="s">
        <v>810</v>
      </c>
      <c r="C45" s="215" t="s">
        <v>765</v>
      </c>
      <c r="D45" s="329">
        <v>40</v>
      </c>
      <c r="E45" s="330"/>
    </row>
    <row r="46" spans="1:5" x14ac:dyDescent="0.4">
      <c r="A46" s="304">
        <v>40</v>
      </c>
      <c r="B46" s="215" t="s">
        <v>811</v>
      </c>
      <c r="C46" s="215" t="s">
        <v>774</v>
      </c>
      <c r="D46" s="329">
        <v>40</v>
      </c>
      <c r="E46" s="330"/>
    </row>
    <row r="47" spans="1:5" x14ac:dyDescent="0.4">
      <c r="A47" s="304">
        <v>41</v>
      </c>
      <c r="B47" s="215" t="s">
        <v>812</v>
      </c>
      <c r="C47" s="215" t="s">
        <v>813</v>
      </c>
      <c r="D47" s="329">
        <v>40</v>
      </c>
      <c r="E47" s="330"/>
    </row>
    <row r="48" spans="1:5" x14ac:dyDescent="0.4">
      <c r="A48" s="304">
        <v>42</v>
      </c>
      <c r="B48" s="215" t="s">
        <v>814</v>
      </c>
      <c r="C48" s="215" t="s">
        <v>774</v>
      </c>
      <c r="D48" s="329">
        <v>40</v>
      </c>
      <c r="E48" s="330"/>
    </row>
    <row r="49" spans="1:21" x14ac:dyDescent="0.4">
      <c r="A49" s="304">
        <v>43</v>
      </c>
      <c r="B49" s="215" t="s">
        <v>815</v>
      </c>
      <c r="C49" s="215" t="s">
        <v>774</v>
      </c>
      <c r="D49" s="329">
        <v>39</v>
      </c>
      <c r="E49" s="330"/>
    </row>
    <row r="50" spans="1:21" x14ac:dyDescent="0.4">
      <c r="A50" s="304">
        <v>44</v>
      </c>
      <c r="B50" s="215" t="s">
        <v>816</v>
      </c>
      <c r="C50" s="215" t="s">
        <v>760</v>
      </c>
      <c r="D50" s="329">
        <v>39</v>
      </c>
      <c r="E50" s="330"/>
    </row>
    <row r="51" spans="1:21" x14ac:dyDescent="0.4">
      <c r="A51" s="304">
        <v>45</v>
      </c>
      <c r="B51" s="215" t="s">
        <v>817</v>
      </c>
      <c r="C51" s="215" t="s">
        <v>760</v>
      </c>
      <c r="D51" s="329">
        <v>38</v>
      </c>
      <c r="E51" s="330"/>
    </row>
    <row r="52" spans="1:21" x14ac:dyDescent="0.4">
      <c r="A52" s="304">
        <v>46</v>
      </c>
      <c r="B52" s="215" t="s">
        <v>818</v>
      </c>
      <c r="C52" s="215" t="s">
        <v>774</v>
      </c>
      <c r="D52" s="329">
        <v>38</v>
      </c>
      <c r="E52" s="330"/>
    </row>
    <row r="53" spans="1:21" x14ac:dyDescent="0.4">
      <c r="A53" s="304">
        <v>47</v>
      </c>
      <c r="B53" s="215" t="s">
        <v>819</v>
      </c>
      <c r="C53" s="215" t="s">
        <v>774</v>
      </c>
      <c r="D53" s="329">
        <v>38</v>
      </c>
      <c r="E53" s="330"/>
    </row>
    <row r="54" spans="1:21" x14ac:dyDescent="0.4">
      <c r="A54" s="304">
        <v>48</v>
      </c>
      <c r="B54" s="331" t="s">
        <v>786</v>
      </c>
      <c r="C54" s="215" t="s">
        <v>765</v>
      </c>
      <c r="D54" s="329">
        <v>36</v>
      </c>
      <c r="E54" s="330"/>
    </row>
    <row r="55" spans="1:21" x14ac:dyDescent="0.4">
      <c r="A55" s="304">
        <v>49</v>
      </c>
      <c r="B55" s="215" t="s">
        <v>820</v>
      </c>
      <c r="C55" s="215" t="s">
        <v>821</v>
      </c>
      <c r="D55" s="329">
        <v>35</v>
      </c>
      <c r="E55" s="330"/>
    </row>
    <row r="56" spans="1:21" x14ac:dyDescent="0.4">
      <c r="A56" s="332">
        <v>50</v>
      </c>
      <c r="B56" s="333" t="s">
        <v>822</v>
      </c>
      <c r="C56" s="333" t="s">
        <v>765</v>
      </c>
      <c r="D56" s="334">
        <v>35</v>
      </c>
      <c r="E56" s="335"/>
    </row>
    <row r="57" spans="1:21" x14ac:dyDescent="0.4">
      <c r="A57" s="12" t="s">
        <v>99</v>
      </c>
      <c r="B57" s="12"/>
      <c r="D57" s="233"/>
      <c r="E57" s="233" t="s">
        <v>145</v>
      </c>
    </row>
    <row r="58" spans="1:21" x14ac:dyDescent="0.4">
      <c r="A58" s="10" t="s">
        <v>778</v>
      </c>
      <c r="B58" s="10"/>
      <c r="C58" s="47"/>
      <c r="D58" s="10"/>
      <c r="E58" s="10"/>
      <c r="F58" s="10"/>
      <c r="G58" s="10"/>
      <c r="H58" s="10"/>
      <c r="I58" s="10"/>
      <c r="J58" s="10"/>
      <c r="K58" s="10"/>
      <c r="L58" s="10"/>
      <c r="M58" s="10"/>
      <c r="N58" s="10"/>
      <c r="O58" s="10"/>
      <c r="P58" s="10"/>
      <c r="Q58" s="10"/>
      <c r="R58" s="10"/>
      <c r="S58" s="10"/>
      <c r="T58" s="10"/>
      <c r="U58" s="10"/>
    </row>
    <row r="59" spans="1:21" x14ac:dyDescent="0.4">
      <c r="A59" s="10" t="s">
        <v>823</v>
      </c>
      <c r="B59" s="10"/>
      <c r="C59" s="10"/>
      <c r="D59" s="10"/>
      <c r="E59" s="10"/>
      <c r="F59" s="10"/>
      <c r="G59" s="10"/>
      <c r="H59" s="10"/>
      <c r="I59" s="10"/>
      <c r="J59" s="10"/>
      <c r="K59" s="10"/>
      <c r="L59" s="10"/>
      <c r="M59" s="10"/>
      <c r="N59" s="10"/>
      <c r="O59" s="10"/>
      <c r="P59" s="10"/>
      <c r="Q59" s="10"/>
      <c r="R59" s="10"/>
      <c r="S59" s="10"/>
      <c r="T59" s="10"/>
      <c r="U59" s="10"/>
    </row>
    <row r="60" spans="1:21" x14ac:dyDescent="0.4">
      <c r="A60" s="10"/>
      <c r="B60" s="10"/>
      <c r="C60" s="47"/>
      <c r="D60" s="10"/>
      <c r="E60" s="10"/>
      <c r="F60" s="10"/>
      <c r="G60" s="10"/>
      <c r="H60" s="10"/>
      <c r="I60" s="10"/>
      <c r="J60" s="10"/>
      <c r="K60" s="10"/>
      <c r="L60" s="10"/>
      <c r="M60" s="10"/>
      <c r="N60" s="10"/>
      <c r="O60" s="10"/>
      <c r="P60" s="10"/>
      <c r="Q60" s="10"/>
      <c r="R60" s="10"/>
      <c r="S60" s="10"/>
      <c r="T60" s="10"/>
      <c r="U60" s="10"/>
    </row>
    <row r="61" spans="1:21" x14ac:dyDescent="0.4">
      <c r="A61" s="10"/>
      <c r="B61" s="10"/>
      <c r="C61" s="47"/>
      <c r="D61" s="10"/>
      <c r="E61" s="10"/>
      <c r="F61" s="10"/>
      <c r="G61" s="10"/>
      <c r="H61" s="10"/>
      <c r="I61" s="10"/>
      <c r="J61" s="10"/>
      <c r="K61" s="10"/>
      <c r="L61" s="10"/>
      <c r="M61" s="10"/>
      <c r="N61" s="10"/>
      <c r="O61" s="10"/>
      <c r="P61" s="10"/>
      <c r="Q61" s="10"/>
      <c r="R61" s="10"/>
      <c r="S61" s="10"/>
      <c r="T61" s="10"/>
      <c r="U61" s="10"/>
    </row>
  </sheetData>
  <hyperlinks>
    <hyperlink ref="F1" location="Contents!A1" display="Contents" xr:uid="{29F21726-0C91-4CEB-A518-531626D7FD64}"/>
    <hyperlink ref="F2" location="Notes!A1" display="Notes" xr:uid="{1E524053-6C65-4EAB-9B81-F790DB4D3CAE}"/>
  </hyperlink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ED8D-1A5A-4649-8C52-8602BE631880}">
  <dimension ref="A1:N9"/>
  <sheetViews>
    <sheetView workbookViewId="0">
      <selection activeCell="I6" sqref="I6"/>
    </sheetView>
  </sheetViews>
  <sheetFormatPr defaultColWidth="8.77734375" defaultRowHeight="15" x14ac:dyDescent="0.4"/>
  <cols>
    <col min="1" max="1" width="24.21875" style="70" customWidth="1"/>
    <col min="2" max="2" width="17.6640625" style="70" customWidth="1"/>
    <col min="3" max="3" width="12.6640625" style="70" customWidth="1"/>
    <col min="4" max="4" width="11.77734375" style="70" customWidth="1"/>
    <col min="5" max="5" width="11.44140625" style="70" customWidth="1"/>
    <col min="6" max="6" width="13.21875" style="70" customWidth="1"/>
    <col min="7" max="7" width="12.6640625" style="70" customWidth="1"/>
    <col min="8" max="8" width="10.77734375" style="70" customWidth="1"/>
    <col min="9" max="9" width="11.21875" style="70" customWidth="1"/>
    <col min="10" max="16384" width="8.77734375" style="70"/>
  </cols>
  <sheetData>
    <row r="1" spans="1:14" x14ac:dyDescent="0.4">
      <c r="A1" s="68" t="s">
        <v>824</v>
      </c>
      <c r="B1" s="68"/>
      <c r="C1" s="68"/>
      <c r="D1" s="68"/>
      <c r="E1" s="68"/>
      <c r="F1" s="68"/>
      <c r="G1" s="68"/>
      <c r="H1" s="68"/>
      <c r="I1" s="72"/>
      <c r="J1" s="71" t="s">
        <v>125</v>
      </c>
      <c r="K1" s="68"/>
      <c r="L1" s="68"/>
      <c r="M1" s="68"/>
      <c r="N1" s="68"/>
    </row>
    <row r="2" spans="1:14" x14ac:dyDescent="0.4">
      <c r="A2" s="72" t="s">
        <v>295</v>
      </c>
      <c r="B2" s="72"/>
      <c r="C2" s="72"/>
      <c r="D2" s="72"/>
      <c r="E2" s="72"/>
      <c r="F2" s="72"/>
      <c r="G2" s="72"/>
      <c r="H2" s="72"/>
      <c r="I2" s="72"/>
      <c r="J2" s="71" t="s">
        <v>99</v>
      </c>
    </row>
    <row r="3" spans="1:14" ht="48.4" customHeight="1" x14ac:dyDescent="0.4">
      <c r="A3" s="140" t="s">
        <v>497</v>
      </c>
      <c r="B3" s="131" t="s">
        <v>590</v>
      </c>
      <c r="C3" s="131" t="s">
        <v>573</v>
      </c>
      <c r="D3" s="144" t="s">
        <v>825</v>
      </c>
      <c r="E3" s="144" t="s">
        <v>575</v>
      </c>
      <c r="F3" s="144" t="s">
        <v>576</v>
      </c>
      <c r="G3" s="144" t="s">
        <v>577</v>
      </c>
      <c r="H3" s="144" t="s">
        <v>826</v>
      </c>
      <c r="I3" s="144" t="s">
        <v>579</v>
      </c>
    </row>
    <row r="4" spans="1:14" x14ac:dyDescent="0.4">
      <c r="A4" s="50" t="s">
        <v>498</v>
      </c>
      <c r="B4" s="74">
        <f>'Table 3.1a'!B5</f>
        <v>85845</v>
      </c>
      <c r="C4" s="74">
        <f>'Table 3.1a'!C5</f>
        <v>192377</v>
      </c>
      <c r="D4" s="74">
        <f>'Table 3.1a'!D5</f>
        <v>71320</v>
      </c>
      <c r="E4" s="74">
        <f>'Table 3.1a'!E5</f>
        <v>163555</v>
      </c>
      <c r="F4" s="74">
        <f>'Table 3.1a'!F5</f>
        <v>90480</v>
      </c>
      <c r="G4" s="74">
        <f>'Table 3.1a'!G5</f>
        <v>200094</v>
      </c>
      <c r="H4" s="74">
        <f>'Table 3.1a'!H5</f>
        <v>77614</v>
      </c>
      <c r="I4" s="74">
        <f>'Table 3.1a'!I5</f>
        <v>173470</v>
      </c>
    </row>
    <row r="5" spans="1:14" ht="15.4" x14ac:dyDescent="0.4">
      <c r="A5" s="50" t="s">
        <v>499</v>
      </c>
      <c r="B5" s="74">
        <f>'Table 3.1b'!B4+'Table 3.2'!B4</f>
        <v>77880</v>
      </c>
      <c r="C5" s="74">
        <f>'Table 3.1b'!C4+'Table 3.2'!C4</f>
        <v>159261</v>
      </c>
      <c r="D5" s="74">
        <f>'Table 3.1b'!D4+'Table 3.2'!D4</f>
        <v>72193</v>
      </c>
      <c r="E5" s="74">
        <f>'Table 3.1b'!E4+'Table 3.2'!E4</f>
        <v>155956</v>
      </c>
      <c r="F5" s="74">
        <f>'Table 3.1b'!F4+'Table 3.2'!F4</f>
        <v>82700</v>
      </c>
      <c r="G5" s="74">
        <f>'Table 3.1b'!G4+'Table 3.2'!G4</f>
        <v>157042</v>
      </c>
      <c r="H5" s="74">
        <f>'Table 3.1b'!H4+'Table 3.2'!H4</f>
        <v>78982</v>
      </c>
      <c r="I5" s="74">
        <f>'Table 3.1b'!I4+'Table 3.2'!I4</f>
        <v>150905</v>
      </c>
    </row>
    <row r="6" spans="1:14" ht="42" customHeight="1" x14ac:dyDescent="0.4">
      <c r="A6" s="204" t="s">
        <v>183</v>
      </c>
      <c r="B6" s="217">
        <f>SUM(B4:B5)</f>
        <v>163725</v>
      </c>
      <c r="C6" s="217">
        <f t="shared" ref="C6:I6" si="0">SUM(C4:C5)</f>
        <v>351638</v>
      </c>
      <c r="D6" s="217">
        <f t="shared" si="0"/>
        <v>143513</v>
      </c>
      <c r="E6" s="217">
        <f t="shared" si="0"/>
        <v>319511</v>
      </c>
      <c r="F6" s="217">
        <f t="shared" si="0"/>
        <v>173180</v>
      </c>
      <c r="G6" s="217">
        <f>SUM(G4:G5)</f>
        <v>357136</v>
      </c>
      <c r="H6" s="217">
        <f t="shared" si="0"/>
        <v>156596</v>
      </c>
      <c r="I6" s="217">
        <f t="shared" si="0"/>
        <v>324375</v>
      </c>
    </row>
    <row r="7" spans="1:14" x14ac:dyDescent="0.4">
      <c r="G7" s="75"/>
      <c r="H7" s="75"/>
      <c r="I7" s="77" t="s">
        <v>145</v>
      </c>
    </row>
    <row r="8" spans="1:14" x14ac:dyDescent="0.4">
      <c r="A8" s="78" t="s">
        <v>99</v>
      </c>
    </row>
    <row r="9" spans="1:14" x14ac:dyDescent="0.4">
      <c r="A9" s="79" t="s">
        <v>501</v>
      </c>
      <c r="B9" s="79"/>
      <c r="C9" s="79"/>
      <c r="D9" s="79"/>
      <c r="E9" s="79"/>
    </row>
  </sheetData>
  <hyperlinks>
    <hyperlink ref="J1" location="Contents!A1" display="Contents" xr:uid="{06F1F840-C1F8-42D8-8DCD-E17CBAE5FCFF}"/>
    <hyperlink ref="J2" location="Notes!A1" display="Notes" xr:uid="{FCE8BBC7-7CE4-48CD-8A55-1675B84EEB9C}"/>
  </hyperlink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FC037-858A-481A-966B-55146DC6FD0A}">
  <dimension ref="A1:I11"/>
  <sheetViews>
    <sheetView workbookViewId="0">
      <selection activeCell="D3" sqref="D3"/>
    </sheetView>
  </sheetViews>
  <sheetFormatPr defaultColWidth="8.77734375" defaultRowHeight="15" x14ac:dyDescent="0.4"/>
  <cols>
    <col min="1" max="1" width="52.44140625" style="5" customWidth="1"/>
    <col min="2" max="3" width="10.5546875" style="5" customWidth="1"/>
    <col min="4" max="4" width="10.21875" style="5" customWidth="1"/>
    <col min="5" max="5" width="4.5546875" style="5" customWidth="1"/>
    <col min="6" max="7" width="11.5546875" style="5" customWidth="1"/>
    <col min="8" max="8" width="4.5546875" style="5" customWidth="1"/>
    <col min="9" max="9" width="11.5546875" style="5" customWidth="1"/>
    <col min="10" max="16384" width="8.77734375" style="5"/>
  </cols>
  <sheetData>
    <row r="1" spans="1:9" x14ac:dyDescent="0.4">
      <c r="A1" s="6" t="s">
        <v>827</v>
      </c>
      <c r="B1" s="6"/>
      <c r="C1" s="7"/>
      <c r="D1" s="71" t="s">
        <v>125</v>
      </c>
      <c r="E1" s="6"/>
      <c r="F1" s="6"/>
      <c r="G1" s="6"/>
      <c r="H1" s="6"/>
      <c r="I1" s="6"/>
    </row>
    <row r="2" spans="1:9" x14ac:dyDescent="0.4">
      <c r="A2" s="7" t="s">
        <v>295</v>
      </c>
      <c r="B2" s="7"/>
      <c r="C2" s="7"/>
      <c r="D2" s="71" t="s">
        <v>99</v>
      </c>
      <c r="E2" s="72"/>
      <c r="F2" s="7"/>
      <c r="G2" s="7"/>
      <c r="H2" s="7"/>
      <c r="I2" s="7"/>
    </row>
    <row r="3" spans="1:9" s="25" customFormat="1" ht="23.25" customHeight="1" x14ac:dyDescent="0.4">
      <c r="A3" s="102" t="s">
        <v>828</v>
      </c>
      <c r="B3" s="131" t="s">
        <v>136</v>
      </c>
      <c r="C3" s="131" t="s">
        <v>137</v>
      </c>
      <c r="D3" s="118"/>
    </row>
    <row r="4" spans="1:9" x14ac:dyDescent="0.4">
      <c r="A4" s="56" t="s">
        <v>829</v>
      </c>
      <c r="B4" s="38">
        <v>50877</v>
      </c>
      <c r="C4" s="38">
        <v>59752</v>
      </c>
    </row>
    <row r="5" spans="1:9" x14ac:dyDescent="0.4">
      <c r="A5" s="56" t="s">
        <v>830</v>
      </c>
      <c r="B5" s="38">
        <v>19381</v>
      </c>
      <c r="C5" s="38">
        <v>23882</v>
      </c>
    </row>
    <row r="6" spans="1:9" x14ac:dyDescent="0.4">
      <c r="A6" s="56" t="s">
        <v>831</v>
      </c>
      <c r="B6" s="38">
        <v>43222</v>
      </c>
      <c r="C6" s="38">
        <v>49718</v>
      </c>
    </row>
    <row r="7" spans="1:9" x14ac:dyDescent="0.4">
      <c r="A7" s="56" t="s">
        <v>832</v>
      </c>
      <c r="B7" s="38">
        <v>175</v>
      </c>
      <c r="C7" s="38">
        <v>197</v>
      </c>
    </row>
    <row r="8" spans="1:9" x14ac:dyDescent="0.4">
      <c r="A8" s="3"/>
      <c r="B8" s="3"/>
      <c r="C8" s="13" t="s">
        <v>145</v>
      </c>
      <c r="D8" s="13"/>
      <c r="E8" s="13"/>
      <c r="F8" s="13"/>
      <c r="H8" s="13"/>
    </row>
    <row r="9" spans="1:9" x14ac:dyDescent="0.4">
      <c r="A9" s="3"/>
      <c r="B9" s="3"/>
      <c r="C9" s="3"/>
    </row>
    <row r="10" spans="1:9" x14ac:dyDescent="0.4">
      <c r="A10" s="12"/>
      <c r="B10" s="12"/>
    </row>
    <row r="11" spans="1:9" x14ac:dyDescent="0.4">
      <c r="B11" s="46"/>
      <c r="C11" s="46"/>
    </row>
  </sheetData>
  <hyperlinks>
    <hyperlink ref="D1" location="Contents!A1" display="Contents" xr:uid="{7E70927B-9E2D-49F6-83B0-51293F7DC2DD}"/>
    <hyperlink ref="D2" location="Notes!A1" display="Notes" xr:uid="{28A04ED0-23CB-4248-ADF1-BE15C011EED0}"/>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699B5-DDC0-4A25-8FF2-C0E25D0C3674}">
  <dimension ref="A1:Y18"/>
  <sheetViews>
    <sheetView showGridLines="0" zoomScaleNormal="100" workbookViewId="0">
      <selection activeCell="K5" sqref="K5"/>
    </sheetView>
  </sheetViews>
  <sheetFormatPr defaultColWidth="8.77734375" defaultRowHeight="15" x14ac:dyDescent="0.4"/>
  <cols>
    <col min="1" max="1" width="24.77734375" style="70" customWidth="1"/>
    <col min="2" max="4" width="9.77734375" style="70" bestFit="1" customWidth="1"/>
    <col min="5" max="7" width="9.77734375" style="70" customWidth="1"/>
    <col min="8" max="11" width="11.6640625" style="70" customWidth="1"/>
    <col min="12" max="12" width="21.44140625" style="70" customWidth="1"/>
    <col min="13" max="16384" width="8.77734375" style="70"/>
  </cols>
  <sheetData>
    <row r="1" spans="1:25" x14ac:dyDescent="0.4">
      <c r="A1" s="68" t="s">
        <v>124</v>
      </c>
      <c r="B1" s="68"/>
      <c r="C1" s="68"/>
      <c r="D1" s="68"/>
      <c r="E1" s="68"/>
      <c r="F1" s="68"/>
      <c r="G1" s="68"/>
      <c r="M1" s="71" t="s">
        <v>125</v>
      </c>
    </row>
    <row r="2" spans="1:25" x14ac:dyDescent="0.4">
      <c r="A2" s="72" t="s">
        <v>126</v>
      </c>
      <c r="B2" s="72"/>
      <c r="C2" s="72"/>
      <c r="D2" s="72"/>
      <c r="E2" s="72"/>
      <c r="F2" s="72"/>
      <c r="G2" s="72"/>
      <c r="M2" s="71" t="s">
        <v>99</v>
      </c>
    </row>
    <row r="3" spans="1:25" ht="45.75" customHeight="1" x14ac:dyDescent="0.4">
      <c r="A3" s="75"/>
      <c r="B3" s="68"/>
      <c r="C3" s="68"/>
      <c r="D3" s="68"/>
      <c r="E3" s="68"/>
      <c r="F3" s="68"/>
      <c r="G3" s="68"/>
      <c r="H3" s="68"/>
      <c r="I3" s="68"/>
      <c r="J3" s="68"/>
      <c r="K3" s="68"/>
    </row>
    <row r="4" spans="1:25" s="73" customFormat="1" x14ac:dyDescent="0.4">
      <c r="A4" s="270" t="s">
        <v>127</v>
      </c>
      <c r="B4" s="271" t="s">
        <v>128</v>
      </c>
      <c r="C4" s="271" t="s">
        <v>129</v>
      </c>
      <c r="D4" s="271" t="s">
        <v>130</v>
      </c>
      <c r="E4" s="271" t="s">
        <v>131</v>
      </c>
      <c r="F4" s="271" t="s">
        <v>132</v>
      </c>
      <c r="G4" s="271" t="s">
        <v>133</v>
      </c>
      <c r="H4" s="271" t="s">
        <v>134</v>
      </c>
      <c r="I4" s="271" t="s">
        <v>135</v>
      </c>
      <c r="J4" s="271" t="s">
        <v>136</v>
      </c>
      <c r="K4" s="271" t="s">
        <v>137</v>
      </c>
      <c r="L4" s="271" t="s">
        <v>138</v>
      </c>
    </row>
    <row r="5" spans="1:25" ht="36" customHeight="1" x14ac:dyDescent="0.4">
      <c r="A5" s="80" t="s">
        <v>139</v>
      </c>
      <c r="B5" s="81">
        <v>22801</v>
      </c>
      <c r="C5" s="81">
        <v>22055</v>
      </c>
      <c r="D5" s="81">
        <v>22072</v>
      </c>
      <c r="E5" s="81">
        <v>20931</v>
      </c>
      <c r="F5" s="81">
        <v>19245</v>
      </c>
      <c r="G5" s="81">
        <v>20651</v>
      </c>
      <c r="H5" s="81">
        <v>18854</v>
      </c>
      <c r="I5" s="261">
        <v>19485</v>
      </c>
      <c r="J5" s="261">
        <v>19964</v>
      </c>
      <c r="K5" s="261">
        <v>18953</v>
      </c>
      <c r="L5" s="262">
        <f>(Table1[[#This Row],[2024]]-Table1[[#This Row],[2023]])/Table1[[#This Row],[2023]]</f>
        <v>-5.0641154077339212E-2</v>
      </c>
    </row>
    <row r="6" spans="1:25" x14ac:dyDescent="0.4">
      <c r="A6" s="50" t="s">
        <v>140</v>
      </c>
      <c r="B6" s="82">
        <v>11939</v>
      </c>
      <c r="C6" s="82">
        <v>12065</v>
      </c>
      <c r="D6" s="82">
        <v>11768</v>
      </c>
      <c r="E6" s="82">
        <v>12061</v>
      </c>
      <c r="F6" s="82">
        <v>11125</v>
      </c>
      <c r="G6" s="82">
        <v>10040</v>
      </c>
      <c r="H6" s="82">
        <v>11306</v>
      </c>
      <c r="I6" s="261">
        <v>11790</v>
      </c>
      <c r="J6" s="261">
        <v>11701</v>
      </c>
      <c r="K6" s="261">
        <v>11068</v>
      </c>
      <c r="L6" s="263">
        <f>(Table1[[#This Row],[2024]]-Table1[[#This Row],[2023]])/Table1[[#This Row],[2023]]</f>
        <v>-5.4097940346978894E-2</v>
      </c>
    </row>
    <row r="7" spans="1:25" x14ac:dyDescent="0.4">
      <c r="A7" s="50" t="s">
        <v>141</v>
      </c>
      <c r="B7" s="82">
        <v>5464</v>
      </c>
      <c r="C7" s="82">
        <v>5602</v>
      </c>
      <c r="D7" s="82">
        <v>6311</v>
      </c>
      <c r="E7" s="82">
        <v>5982</v>
      </c>
      <c r="F7" s="82">
        <v>5948</v>
      </c>
      <c r="G7" s="82">
        <v>9772</v>
      </c>
      <c r="H7" s="82">
        <v>10899</v>
      </c>
      <c r="I7" s="261">
        <v>10578</v>
      </c>
      <c r="J7" s="261">
        <v>8377</v>
      </c>
      <c r="K7" s="261">
        <v>8228</v>
      </c>
      <c r="L7" s="263">
        <f>(Table1[[#This Row],[2024]]-Table1[[#This Row],[2023]])/Table1[[#This Row],[2023]]</f>
        <v>-1.7786797182762326E-2</v>
      </c>
    </row>
    <row r="8" spans="1:25" ht="33" customHeight="1" x14ac:dyDescent="0.4">
      <c r="A8" s="83" t="s">
        <v>142</v>
      </c>
      <c r="B8" s="84">
        <v>58627</v>
      </c>
      <c r="C8" s="84">
        <v>65710</v>
      </c>
      <c r="D8" s="84">
        <v>83984</v>
      </c>
      <c r="E8" s="84">
        <v>95203</v>
      </c>
      <c r="F8" s="84">
        <v>107526</v>
      </c>
      <c r="G8" s="84">
        <v>137035</v>
      </c>
      <c r="H8" s="84">
        <v>196639</v>
      </c>
      <c r="I8" s="84">
        <v>158821</v>
      </c>
      <c r="J8" s="84">
        <v>163725</v>
      </c>
      <c r="K8" s="84">
        <v>173180</v>
      </c>
      <c r="L8" s="263">
        <f>(Table1[[#This Row],[2024]]-Table1[[#This Row],[2023]])/Table1[[#This Row],[2023]]</f>
        <v>5.7749274698427243E-2</v>
      </c>
    </row>
    <row r="9" spans="1:25" x14ac:dyDescent="0.4">
      <c r="A9" s="50" t="s">
        <v>143</v>
      </c>
      <c r="B9" s="82">
        <v>50079</v>
      </c>
      <c r="C9" s="82">
        <v>54222</v>
      </c>
      <c r="D9" s="82">
        <v>70362</v>
      </c>
      <c r="E9" s="82">
        <v>81556</v>
      </c>
      <c r="F9" s="82">
        <v>95177</v>
      </c>
      <c r="G9" s="82">
        <v>96204</v>
      </c>
      <c r="H9" s="82">
        <v>168991</v>
      </c>
      <c r="I9" s="82">
        <v>163104</v>
      </c>
      <c r="J9" s="82">
        <v>143513</v>
      </c>
      <c r="K9" s="82">
        <v>156596</v>
      </c>
      <c r="L9" s="263">
        <f>(Table1[[#This Row],[2024]]-Table1[[#This Row],[2023]])/Table1[[#This Row],[2023]]</f>
        <v>9.1162473086061888E-2</v>
      </c>
    </row>
    <row r="10" spans="1:25" ht="33" customHeight="1" x14ac:dyDescent="0.4">
      <c r="A10" s="83" t="s">
        <v>144</v>
      </c>
      <c r="B10" s="84">
        <v>6472</v>
      </c>
      <c r="C10" s="84">
        <v>10030</v>
      </c>
      <c r="D10" s="84">
        <v>19269</v>
      </c>
      <c r="E10" s="84">
        <v>26164</v>
      </c>
      <c r="F10" s="84">
        <v>28895</v>
      </c>
      <c r="G10" s="84">
        <v>31460</v>
      </c>
      <c r="H10" s="84">
        <v>72157</v>
      </c>
      <c r="I10" s="84">
        <v>67315</v>
      </c>
      <c r="J10" s="84">
        <v>81215</v>
      </c>
      <c r="K10" s="84">
        <v>77486</v>
      </c>
      <c r="L10" s="263">
        <f>(Table1[[#This Row],[2024]]-Table1[[#This Row],[2023]])/Table1[[#This Row],[2023]]</f>
        <v>-4.5915163455026782E-2</v>
      </c>
    </row>
    <row r="11" spans="1:25" ht="15.4" x14ac:dyDescent="0.4">
      <c r="A11" s="50" t="s">
        <v>1057</v>
      </c>
      <c r="B11" s="82">
        <v>5690</v>
      </c>
      <c r="C11" s="82">
        <v>8481</v>
      </c>
      <c r="D11" s="82">
        <v>17195</v>
      </c>
      <c r="E11" s="82">
        <v>24425</v>
      </c>
      <c r="F11" s="82">
        <v>27589</v>
      </c>
      <c r="G11" s="82">
        <v>27220</v>
      </c>
      <c r="H11" s="82">
        <v>59983</v>
      </c>
      <c r="I11" s="82">
        <v>70098</v>
      </c>
      <c r="J11" s="82">
        <v>77254</v>
      </c>
      <c r="K11" s="82">
        <v>74619</v>
      </c>
      <c r="L11" s="263">
        <f>(Table1[[#This Row],[2024]]-Table1[[#This Row],[2023]])/Table1[[#This Row],[2023]]</f>
        <v>-3.4108266238641362E-2</v>
      </c>
    </row>
    <row r="12" spans="1:25" ht="26.25" customHeight="1" x14ac:dyDescent="0.4">
      <c r="A12" s="85" t="s">
        <v>99</v>
      </c>
      <c r="B12" s="86"/>
      <c r="C12" s="86"/>
      <c r="D12" s="86"/>
      <c r="E12" s="86"/>
      <c r="F12" s="86"/>
      <c r="G12" s="86"/>
      <c r="H12" s="86"/>
      <c r="I12" s="86"/>
      <c r="J12" s="86"/>
      <c r="K12" s="86"/>
      <c r="L12" s="87" t="s">
        <v>145</v>
      </c>
    </row>
    <row r="13" spans="1:25" x14ac:dyDescent="0.4">
      <c r="A13" s="79" t="s">
        <v>146</v>
      </c>
      <c r="B13" s="75"/>
      <c r="C13" s="75"/>
      <c r="D13" s="75"/>
      <c r="E13" s="75"/>
      <c r="F13" s="75"/>
      <c r="G13" s="75"/>
      <c r="H13" s="75"/>
      <c r="I13" s="75"/>
      <c r="J13" s="75"/>
      <c r="K13" s="75"/>
      <c r="L13" s="75"/>
      <c r="M13" s="75"/>
      <c r="N13" s="75"/>
      <c r="O13" s="75"/>
      <c r="P13" s="75"/>
      <c r="Q13" s="75"/>
      <c r="R13" s="75"/>
      <c r="S13" s="75"/>
      <c r="T13" s="75"/>
      <c r="U13" s="75"/>
      <c r="V13" s="75"/>
      <c r="W13" s="75"/>
      <c r="X13" s="75"/>
      <c r="Y13" s="75"/>
    </row>
    <row r="14" spans="1:25" x14ac:dyDescent="0.4">
      <c r="A14" s="79" t="s">
        <v>147</v>
      </c>
      <c r="B14" s="75"/>
      <c r="C14" s="75"/>
      <c r="D14" s="75"/>
      <c r="E14" s="75"/>
      <c r="F14" s="75"/>
      <c r="G14" s="75"/>
      <c r="H14" s="75"/>
      <c r="I14" s="75"/>
      <c r="J14" s="75"/>
      <c r="K14" s="75"/>
      <c r="L14" s="75"/>
      <c r="M14" s="75"/>
      <c r="N14" s="75"/>
      <c r="O14" s="75"/>
      <c r="P14" s="75"/>
      <c r="Q14" s="75"/>
      <c r="R14" s="75"/>
      <c r="S14" s="75"/>
      <c r="T14" s="75"/>
      <c r="U14" s="75"/>
      <c r="V14" s="75"/>
      <c r="W14" s="75"/>
      <c r="X14" s="75"/>
      <c r="Y14" s="75"/>
    </row>
    <row r="15" spans="1:25" x14ac:dyDescent="0.4">
      <c r="A15" s="79" t="s">
        <v>1058</v>
      </c>
      <c r="B15" s="75"/>
      <c r="C15" s="75"/>
      <c r="D15" s="75"/>
      <c r="E15" s="75"/>
      <c r="F15" s="75"/>
      <c r="G15" s="75"/>
      <c r="H15" s="75"/>
      <c r="I15" s="75"/>
      <c r="J15" s="75"/>
      <c r="K15" s="75"/>
      <c r="L15" s="75"/>
      <c r="M15" s="75"/>
      <c r="N15" s="75"/>
      <c r="O15" s="75"/>
      <c r="P15" s="75"/>
      <c r="Q15" s="75"/>
      <c r="R15" s="75"/>
      <c r="S15" s="75"/>
      <c r="T15" s="75"/>
      <c r="U15" s="75"/>
      <c r="V15" s="75"/>
      <c r="W15" s="75"/>
      <c r="X15" s="75"/>
      <c r="Y15" s="75"/>
    </row>
    <row r="16" spans="1:25" x14ac:dyDescent="0.4">
      <c r="A16" s="79" t="s">
        <v>148</v>
      </c>
      <c r="B16" s="251"/>
      <c r="C16" s="251"/>
      <c r="D16" s="251"/>
      <c r="E16" s="251"/>
      <c r="F16" s="251"/>
      <c r="G16" s="251"/>
      <c r="H16" s="251"/>
      <c r="I16" s="251"/>
      <c r="J16" s="251"/>
      <c r="K16" s="251"/>
      <c r="L16" s="75"/>
      <c r="M16" s="75"/>
      <c r="N16" s="75"/>
      <c r="O16" s="75"/>
      <c r="P16" s="75"/>
      <c r="Q16" s="75"/>
      <c r="R16" s="75"/>
      <c r="S16" s="75"/>
      <c r="T16" s="75"/>
      <c r="U16" s="75"/>
      <c r="V16" s="75"/>
      <c r="W16" s="75"/>
      <c r="X16" s="75"/>
      <c r="Y16" s="75"/>
    </row>
    <row r="17" spans="3:8" x14ac:dyDescent="0.4">
      <c r="C17" s="200"/>
      <c r="D17" s="200"/>
      <c r="E17" s="200"/>
    </row>
    <row r="18" spans="3:8" x14ac:dyDescent="0.4">
      <c r="F18"/>
      <c r="G18"/>
      <c r="H18"/>
    </row>
  </sheetData>
  <phoneticPr fontId="30" type="noConversion"/>
  <hyperlinks>
    <hyperlink ref="M1" location="Contents!A1" display="Contents" xr:uid="{40B1F743-6ABD-4095-AF57-61AC4FE86E14}"/>
    <hyperlink ref="M2" location="Notes!A1" display="Notes" xr:uid="{DFD6BB47-CC62-456D-8F6A-022CA479EF1E}"/>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9BFA-B133-4E7B-A149-6A97300B75E3}">
  <dimension ref="A1:I25"/>
  <sheetViews>
    <sheetView workbookViewId="0">
      <selection activeCell="H17" sqref="H17"/>
    </sheetView>
  </sheetViews>
  <sheetFormatPr defaultColWidth="8.77734375" defaultRowHeight="15" x14ac:dyDescent="0.4"/>
  <cols>
    <col min="1" max="1" width="24.21875" style="70" customWidth="1"/>
    <col min="2" max="5" width="12.44140625" style="69" customWidth="1"/>
    <col min="6" max="6" width="3.6640625" style="69" customWidth="1"/>
    <col min="7" max="7" width="11" style="70" customWidth="1"/>
    <col min="8" max="8" width="13.77734375" style="70" customWidth="1"/>
    <col min="9" max="16384" width="8.77734375" style="70"/>
  </cols>
  <sheetData>
    <row r="1" spans="1:9" ht="15.75" x14ac:dyDescent="0.4">
      <c r="A1" s="68" t="s">
        <v>833</v>
      </c>
      <c r="I1" s="71" t="s">
        <v>125</v>
      </c>
    </row>
    <row r="2" spans="1:9" x14ac:dyDescent="0.4">
      <c r="A2" s="72" t="s">
        <v>150</v>
      </c>
      <c r="I2" s="71" t="s">
        <v>99</v>
      </c>
    </row>
    <row r="3" spans="1:9" ht="75" customHeight="1" x14ac:dyDescent="0.4">
      <c r="A3" s="140" t="s">
        <v>151</v>
      </c>
      <c r="B3" s="144" t="s">
        <v>152</v>
      </c>
      <c r="C3" s="144" t="s">
        <v>834</v>
      </c>
      <c r="D3" s="144" t="s">
        <v>155</v>
      </c>
      <c r="E3" s="144" t="s">
        <v>835</v>
      </c>
      <c r="F3" s="144"/>
      <c r="G3" s="144" t="s">
        <v>836</v>
      </c>
      <c r="H3" s="144" t="s">
        <v>837</v>
      </c>
    </row>
    <row r="4" spans="1:9" ht="39" customHeight="1" x14ac:dyDescent="0.4">
      <c r="A4" s="204" t="s">
        <v>161</v>
      </c>
      <c r="B4" s="217">
        <f>SUM(B5:B17)</f>
        <v>35469</v>
      </c>
      <c r="C4" s="217">
        <f>SUM(C5:C17)</f>
        <v>33467</v>
      </c>
      <c r="D4" s="217">
        <f>SUM(D5:D17)</f>
        <v>30988</v>
      </c>
      <c r="E4" s="217">
        <f>SUM(E5:E17)</f>
        <v>27959</v>
      </c>
      <c r="F4" s="218"/>
      <c r="G4" s="228">
        <f>(D4-B4)/B4</f>
        <v>-0.12633567340494517</v>
      </c>
      <c r="H4" s="228">
        <f>(E4-C4)/C4</f>
        <v>-0.16458003406340574</v>
      </c>
    </row>
    <row r="5" spans="1:9" x14ac:dyDescent="0.4">
      <c r="A5" s="50" t="s">
        <v>162</v>
      </c>
      <c r="B5" s="292">
        <v>1281</v>
      </c>
      <c r="C5" s="292">
        <v>1262</v>
      </c>
      <c r="D5" s="292">
        <v>1673</v>
      </c>
      <c r="E5" s="292">
        <v>1538</v>
      </c>
      <c r="G5" s="293">
        <f>(D5-B5)/B5</f>
        <v>0.30601092896174864</v>
      </c>
      <c r="H5" s="293">
        <f t="shared" ref="H5:H17" si="0">(E5-C5)/C5</f>
        <v>0.21870047543581617</v>
      </c>
    </row>
    <row r="6" spans="1:9" x14ac:dyDescent="0.4">
      <c r="A6" s="50" t="s">
        <v>163</v>
      </c>
      <c r="B6" s="292">
        <v>5068</v>
      </c>
      <c r="C6" s="292">
        <v>5065</v>
      </c>
      <c r="D6" s="292">
        <v>2820</v>
      </c>
      <c r="E6" s="292">
        <v>2588</v>
      </c>
      <c r="G6" s="293">
        <f t="shared" ref="G6:G17" si="1">(D6-B6)/B6</f>
        <v>-0.44356748224151538</v>
      </c>
      <c r="H6" s="293">
        <f t="shared" si="0"/>
        <v>-0.48904244817374137</v>
      </c>
    </row>
    <row r="7" spans="1:9" x14ac:dyDescent="0.4">
      <c r="A7" s="50" t="s">
        <v>164</v>
      </c>
      <c r="B7" s="292">
        <v>10909</v>
      </c>
      <c r="C7" s="292">
        <v>10241</v>
      </c>
      <c r="D7" s="292">
        <v>10572</v>
      </c>
      <c r="E7" s="292">
        <v>9396</v>
      </c>
      <c r="G7" s="293">
        <f t="shared" si="1"/>
        <v>-3.0891924099367495E-2</v>
      </c>
      <c r="H7" s="293">
        <f t="shared" si="0"/>
        <v>-8.2511473488917103E-2</v>
      </c>
    </row>
    <row r="8" spans="1:9" x14ac:dyDescent="0.4">
      <c r="A8" s="50" t="s">
        <v>165</v>
      </c>
      <c r="B8" s="292">
        <v>562</v>
      </c>
      <c r="C8" s="292">
        <v>494</v>
      </c>
      <c r="D8" s="292">
        <v>486</v>
      </c>
      <c r="E8" s="292">
        <v>460</v>
      </c>
      <c r="G8" s="293">
        <f t="shared" si="1"/>
        <v>-0.13523131672597866</v>
      </c>
      <c r="H8" s="293">
        <f t="shared" si="0"/>
        <v>-6.8825910931174086E-2</v>
      </c>
    </row>
    <row r="9" spans="1:9" ht="15" customHeight="1" x14ac:dyDescent="0.4">
      <c r="A9" s="50" t="s">
        <v>166</v>
      </c>
      <c r="B9" s="292">
        <v>3587</v>
      </c>
      <c r="C9" s="292">
        <v>2933</v>
      </c>
      <c r="D9" s="292">
        <v>3442</v>
      </c>
      <c r="E9" s="292">
        <v>3037</v>
      </c>
      <c r="G9" s="293">
        <f t="shared" si="1"/>
        <v>-4.0423752439364372E-2</v>
      </c>
      <c r="H9" s="293">
        <f t="shared" si="0"/>
        <v>3.5458574838049775E-2</v>
      </c>
    </row>
    <row r="10" spans="1:9" x14ac:dyDescent="0.4">
      <c r="A10" s="50" t="s">
        <v>167</v>
      </c>
      <c r="B10" s="292">
        <v>229</v>
      </c>
      <c r="C10" s="292">
        <v>216</v>
      </c>
      <c r="D10" s="292">
        <v>319</v>
      </c>
      <c r="E10" s="292">
        <v>331</v>
      </c>
      <c r="G10" s="293">
        <f t="shared" si="1"/>
        <v>0.3930131004366812</v>
      </c>
      <c r="H10" s="293">
        <f t="shared" si="0"/>
        <v>0.53240740740740744</v>
      </c>
    </row>
    <row r="11" spans="1:9" x14ac:dyDescent="0.4">
      <c r="A11" s="50" t="s">
        <v>168</v>
      </c>
      <c r="B11" s="292">
        <v>1767</v>
      </c>
      <c r="C11" s="292">
        <v>1713</v>
      </c>
      <c r="D11" s="292">
        <v>1068</v>
      </c>
      <c r="E11" s="292">
        <v>1024</v>
      </c>
      <c r="G11" s="293">
        <f t="shared" si="1"/>
        <v>-0.39558573853989815</v>
      </c>
      <c r="H11" s="293">
        <f t="shared" si="0"/>
        <v>-0.40221833041447752</v>
      </c>
    </row>
    <row r="12" spans="1:9" x14ac:dyDescent="0.4">
      <c r="A12" s="50" t="s">
        <v>169</v>
      </c>
      <c r="B12" s="292">
        <v>4428</v>
      </c>
      <c r="C12" s="292">
        <v>4004</v>
      </c>
      <c r="D12" s="292">
        <v>3615</v>
      </c>
      <c r="E12" s="292">
        <v>3501</v>
      </c>
      <c r="G12" s="293">
        <f t="shared" si="1"/>
        <v>-0.18360433604336043</v>
      </c>
      <c r="H12" s="293">
        <f t="shared" si="0"/>
        <v>-0.12562437562437562</v>
      </c>
    </row>
    <row r="13" spans="1:9" x14ac:dyDescent="0.4">
      <c r="A13" s="50" t="s">
        <v>170</v>
      </c>
      <c r="B13" s="292">
        <v>2162</v>
      </c>
      <c r="C13" s="292">
        <v>2140</v>
      </c>
      <c r="D13" s="292">
        <v>2005</v>
      </c>
      <c r="E13" s="292">
        <v>1714</v>
      </c>
      <c r="G13" s="293">
        <f t="shared" si="1"/>
        <v>-7.2617946345975945E-2</v>
      </c>
      <c r="H13" s="293">
        <f t="shared" si="0"/>
        <v>-0.19906542056074766</v>
      </c>
    </row>
    <row r="14" spans="1:9" x14ac:dyDescent="0.4">
      <c r="A14" s="50" t="s">
        <v>171</v>
      </c>
      <c r="B14" s="292">
        <v>719</v>
      </c>
      <c r="C14" s="292">
        <v>860</v>
      </c>
      <c r="D14" s="292">
        <v>756</v>
      </c>
      <c r="E14" s="292">
        <v>649</v>
      </c>
      <c r="G14" s="293">
        <f t="shared" si="1"/>
        <v>5.1460361613351879E-2</v>
      </c>
      <c r="H14" s="293">
        <f t="shared" si="0"/>
        <v>-0.24534883720930231</v>
      </c>
    </row>
    <row r="15" spans="1:9" x14ac:dyDescent="0.4">
      <c r="A15" s="50" t="s">
        <v>172</v>
      </c>
      <c r="B15" s="292">
        <v>2833</v>
      </c>
      <c r="C15" s="292">
        <v>2689</v>
      </c>
      <c r="D15" s="292">
        <v>2093</v>
      </c>
      <c r="E15" s="292">
        <v>1854</v>
      </c>
      <c r="G15" s="293">
        <f t="shared" si="1"/>
        <v>-0.26120720084715848</v>
      </c>
      <c r="H15" s="293">
        <f t="shared" si="0"/>
        <v>-0.31052435849758275</v>
      </c>
    </row>
    <row r="16" spans="1:9" x14ac:dyDescent="0.4">
      <c r="A16" s="50" t="s">
        <v>838</v>
      </c>
      <c r="B16" s="292">
        <v>1902</v>
      </c>
      <c r="C16" s="292">
        <v>1830</v>
      </c>
      <c r="D16" s="292">
        <v>2121</v>
      </c>
      <c r="E16" s="292">
        <v>1850</v>
      </c>
      <c r="G16" s="293">
        <f t="shared" si="1"/>
        <v>0.11514195583596215</v>
      </c>
      <c r="H16" s="293">
        <f t="shared" si="0"/>
        <v>1.092896174863388E-2</v>
      </c>
    </row>
    <row r="17" spans="1:8" ht="15.4" x14ac:dyDescent="0.4">
      <c r="A17" s="146" t="s">
        <v>839</v>
      </c>
      <c r="B17" s="294">
        <v>22</v>
      </c>
      <c r="C17" s="294">
        <v>20</v>
      </c>
      <c r="D17" s="294">
        <v>18</v>
      </c>
      <c r="E17" s="294">
        <v>17</v>
      </c>
      <c r="F17" s="147"/>
      <c r="G17" s="295">
        <f t="shared" si="1"/>
        <v>-0.18181818181818182</v>
      </c>
      <c r="H17" s="295">
        <f t="shared" si="0"/>
        <v>-0.15</v>
      </c>
    </row>
    <row r="18" spans="1:8" x14ac:dyDescent="0.4">
      <c r="A18" s="75"/>
      <c r="B18" s="61"/>
      <c r="C18" s="61"/>
      <c r="D18" s="61"/>
      <c r="E18" s="61"/>
      <c r="F18" s="61"/>
      <c r="H18" s="77" t="s">
        <v>145</v>
      </c>
    </row>
    <row r="19" spans="1:8" x14ac:dyDescent="0.4">
      <c r="A19" s="78" t="s">
        <v>99</v>
      </c>
    </row>
    <row r="20" spans="1:8" x14ac:dyDescent="0.4">
      <c r="A20" s="79" t="s">
        <v>840</v>
      </c>
    </row>
    <row r="21" spans="1:8" x14ac:dyDescent="0.4">
      <c r="A21" s="79" t="s">
        <v>841</v>
      </c>
    </row>
    <row r="22" spans="1:8" x14ac:dyDescent="0.4">
      <c r="F22" s="70"/>
    </row>
    <row r="23" spans="1:8" x14ac:dyDescent="0.4">
      <c r="F23" s="70"/>
    </row>
    <row r="24" spans="1:8" x14ac:dyDescent="0.4">
      <c r="F24" s="70"/>
    </row>
    <row r="25" spans="1:8" x14ac:dyDescent="0.4">
      <c r="F25" s="70"/>
    </row>
  </sheetData>
  <hyperlinks>
    <hyperlink ref="I1" location="Contents!A1" display="Contents" xr:uid="{7A6721BD-D60E-4E14-979A-A2341E0730AC}"/>
    <hyperlink ref="I2" location="Notes!A1" display="Notes" xr:uid="{0D67DE85-0609-4BC4-B0E4-B821965F9441}"/>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74C45-1229-4A84-98BB-700B8157443E}">
  <dimension ref="A1:G110"/>
  <sheetViews>
    <sheetView showGridLines="0" workbookViewId="0">
      <selection activeCell="D4" sqref="D4"/>
    </sheetView>
  </sheetViews>
  <sheetFormatPr defaultColWidth="8.77734375" defaultRowHeight="15" x14ac:dyDescent="0.4"/>
  <cols>
    <col min="1" max="1" width="30" style="70" customWidth="1"/>
    <col min="2" max="2" width="22.21875" style="70" customWidth="1"/>
    <col min="3" max="3" width="23" style="70" customWidth="1"/>
    <col min="4" max="4" width="21.77734375" style="149" customWidth="1"/>
    <col min="5" max="16384" width="8.77734375" style="70"/>
  </cols>
  <sheetData>
    <row r="1" spans="1:6" ht="15.75" x14ac:dyDescent="0.4">
      <c r="A1" s="68" t="s">
        <v>842</v>
      </c>
      <c r="B1" s="68"/>
      <c r="C1" s="68"/>
      <c r="D1" s="148"/>
      <c r="E1" s="71" t="s">
        <v>125</v>
      </c>
    </row>
    <row r="2" spans="1:6" x14ac:dyDescent="0.4">
      <c r="A2" s="72" t="s">
        <v>295</v>
      </c>
      <c r="B2" s="72"/>
      <c r="C2" s="72"/>
      <c r="D2" s="148"/>
      <c r="E2" s="71" t="s">
        <v>99</v>
      </c>
    </row>
    <row r="3" spans="1:6" ht="47.65" customHeight="1" x14ac:dyDescent="0.4">
      <c r="A3" s="140" t="s">
        <v>179</v>
      </c>
      <c r="B3" s="296" t="s">
        <v>590</v>
      </c>
      <c r="C3" s="296" t="s">
        <v>576</v>
      </c>
      <c r="D3" s="296" t="s">
        <v>138</v>
      </c>
    </row>
    <row r="4" spans="1:6" ht="47.65" customHeight="1" x14ac:dyDescent="0.4">
      <c r="A4" s="297" t="s">
        <v>183</v>
      </c>
      <c r="B4" s="217">
        <f>SUM(B5:B107)</f>
        <v>45746</v>
      </c>
      <c r="C4" s="217">
        <f>SUM(C5:C107)</f>
        <v>46498</v>
      </c>
      <c r="D4" s="226">
        <f>(Table3548[[#This Row],[Applications filed, 2024]]-Table3548[[#This Row],[Applications filed, 2023]])/Table3548[[#This Row],[Applications filed, 2023]]</f>
        <v>1.6438595724216326E-2</v>
      </c>
      <c r="F4" s="244"/>
    </row>
    <row r="5" spans="1:6" x14ac:dyDescent="0.4">
      <c r="A5" s="141" t="s">
        <v>189</v>
      </c>
      <c r="B5" s="82">
        <v>397</v>
      </c>
      <c r="C5" s="82">
        <v>524</v>
      </c>
      <c r="D5" s="170">
        <f>(Table3548[[#This Row],[Applications filed, 2024]]-Table3548[[#This Row],[Applications filed, 2023]])/Table3548[[#This Row],[Applications filed, 2023]]</f>
        <v>0.31989924433249373</v>
      </c>
    </row>
    <row r="6" spans="1:6" x14ac:dyDescent="0.4">
      <c r="A6" s="141" t="s">
        <v>190</v>
      </c>
      <c r="B6" s="82">
        <v>697</v>
      </c>
      <c r="C6" s="82">
        <v>378</v>
      </c>
      <c r="D6" s="170">
        <f>(Table3548[[#This Row],[Applications filed, 2024]]-Table3548[[#This Row],[Applications filed, 2023]])/Table3548[[#This Row],[Applications filed, 2023]]</f>
        <v>-0.45767575322812054</v>
      </c>
    </row>
    <row r="7" spans="1:6" x14ac:dyDescent="0.4">
      <c r="A7" s="141" t="s">
        <v>597</v>
      </c>
      <c r="B7" s="82">
        <v>0</v>
      </c>
      <c r="C7" s="82">
        <v>1</v>
      </c>
      <c r="D7" s="170"/>
      <c r="F7" s="244"/>
    </row>
    <row r="8" spans="1:6" x14ac:dyDescent="0.4">
      <c r="A8" s="141" t="s">
        <v>192</v>
      </c>
      <c r="B8" s="82">
        <v>0</v>
      </c>
      <c r="C8" s="82">
        <v>2</v>
      </c>
      <c r="D8" s="170"/>
    </row>
    <row r="9" spans="1:6" x14ac:dyDescent="0.4">
      <c r="A9" s="141" t="s">
        <v>598</v>
      </c>
      <c r="B9" s="82">
        <v>0</v>
      </c>
      <c r="C9" s="82">
        <v>5</v>
      </c>
      <c r="D9" s="170"/>
    </row>
    <row r="10" spans="1:6" x14ac:dyDescent="0.4">
      <c r="A10" s="141" t="s">
        <v>193</v>
      </c>
      <c r="B10" s="82">
        <v>29</v>
      </c>
      <c r="C10" s="82">
        <v>16</v>
      </c>
      <c r="D10" s="170">
        <f>(Table3548[[#This Row],[Applications filed, 2024]]-Table3548[[#This Row],[Applications filed, 2023]])/Table3548[[#This Row],[Applications filed, 2023]]</f>
        <v>-0.44827586206896552</v>
      </c>
    </row>
    <row r="11" spans="1:6" x14ac:dyDescent="0.4">
      <c r="A11" s="141" t="s">
        <v>195</v>
      </c>
      <c r="B11" s="82">
        <v>406</v>
      </c>
      <c r="C11" s="82">
        <v>314</v>
      </c>
      <c r="D11" s="170">
        <f>(Table3548[[#This Row],[Applications filed, 2024]]-Table3548[[#This Row],[Applications filed, 2023]])/Table3548[[#This Row],[Applications filed, 2023]]</f>
        <v>-0.22660098522167488</v>
      </c>
    </row>
    <row r="12" spans="1:6" x14ac:dyDescent="0.4">
      <c r="A12" s="141" t="s">
        <v>197</v>
      </c>
      <c r="B12" s="82">
        <v>6</v>
      </c>
      <c r="C12" s="82">
        <v>7</v>
      </c>
      <c r="D12" s="170">
        <f>(Table3548[[#This Row],[Applications filed, 2024]]-Table3548[[#This Row],[Applications filed, 2023]])/Table3548[[#This Row],[Applications filed, 2023]]</f>
        <v>0.16666666666666666</v>
      </c>
    </row>
    <row r="13" spans="1:6" x14ac:dyDescent="0.4">
      <c r="A13" s="141" t="s">
        <v>843</v>
      </c>
      <c r="B13" s="82">
        <v>1</v>
      </c>
      <c r="C13" s="82">
        <v>0</v>
      </c>
      <c r="D13" s="170">
        <f>(Table3548[[#This Row],[Applications filed, 2024]]-Table3548[[#This Row],[Applications filed, 2023]])/Table3548[[#This Row],[Applications filed, 2023]]</f>
        <v>-1</v>
      </c>
    </row>
    <row r="14" spans="1:6" x14ac:dyDescent="0.4">
      <c r="A14" s="298" t="s">
        <v>199</v>
      </c>
      <c r="B14" s="82">
        <v>9</v>
      </c>
      <c r="C14" s="82">
        <v>9</v>
      </c>
      <c r="D14" s="170">
        <f>(Table3548[[#This Row],[Applications filed, 2024]]-Table3548[[#This Row],[Applications filed, 2023]])/Table3548[[#This Row],[Applications filed, 2023]]</f>
        <v>0</v>
      </c>
    </row>
    <row r="15" spans="1:6" x14ac:dyDescent="0.4">
      <c r="A15" s="298" t="s">
        <v>200</v>
      </c>
      <c r="B15" s="82">
        <v>6</v>
      </c>
      <c r="C15" s="82">
        <v>13</v>
      </c>
      <c r="D15" s="170">
        <f>(Table3548[[#This Row],[Applications filed, 2024]]-Table3548[[#This Row],[Applications filed, 2023]])/Table3548[[#This Row],[Applications filed, 2023]]</f>
        <v>1.1666666666666667</v>
      </c>
    </row>
    <row r="16" spans="1:6" x14ac:dyDescent="0.4">
      <c r="A16" s="298" t="s">
        <v>201</v>
      </c>
      <c r="B16" s="82">
        <v>17</v>
      </c>
      <c r="C16" s="82">
        <v>85</v>
      </c>
      <c r="D16" s="170">
        <f>(Table3548[[#This Row],[Applications filed, 2024]]-Table3548[[#This Row],[Applications filed, 2023]])/Table3548[[#This Row],[Applications filed, 2023]]</f>
        <v>4</v>
      </c>
    </row>
    <row r="17" spans="1:4" x14ac:dyDescent="0.4">
      <c r="A17" s="298" t="s">
        <v>202</v>
      </c>
      <c r="B17" s="82">
        <v>501</v>
      </c>
      <c r="C17" s="82">
        <v>283</v>
      </c>
      <c r="D17" s="170">
        <f>(Table3548[[#This Row],[Applications filed, 2024]]-Table3548[[#This Row],[Applications filed, 2023]])/Table3548[[#This Row],[Applications filed, 2023]]</f>
        <v>-0.43512974051896208</v>
      </c>
    </row>
    <row r="18" spans="1:4" x14ac:dyDescent="0.4">
      <c r="A18" s="298" t="s">
        <v>603</v>
      </c>
      <c r="B18" s="82">
        <v>6</v>
      </c>
      <c r="C18" s="82">
        <v>14</v>
      </c>
      <c r="D18" s="170">
        <f>(Table3548[[#This Row],[Applications filed, 2024]]-Table3548[[#This Row],[Applications filed, 2023]])/Table3548[[#This Row],[Applications filed, 2023]]</f>
        <v>1.3333333333333333</v>
      </c>
    </row>
    <row r="19" spans="1:4" x14ac:dyDescent="0.4">
      <c r="A19" s="298" t="s">
        <v>204</v>
      </c>
      <c r="B19" s="82">
        <v>2</v>
      </c>
      <c r="C19" s="82">
        <v>1</v>
      </c>
      <c r="D19" s="170">
        <f>(Table3548[[#This Row],[Applications filed, 2024]]-Table3548[[#This Row],[Applications filed, 2023]])/Table3548[[#This Row],[Applications filed, 2023]]</f>
        <v>-0.5</v>
      </c>
    </row>
    <row r="20" spans="1:4" x14ac:dyDescent="0.4">
      <c r="A20" s="298" t="s">
        <v>205</v>
      </c>
      <c r="B20" s="82">
        <v>0</v>
      </c>
      <c r="C20" s="82">
        <v>1</v>
      </c>
      <c r="D20" s="291"/>
    </row>
    <row r="21" spans="1:4" x14ac:dyDescent="0.4">
      <c r="A21" s="298" t="s">
        <v>206</v>
      </c>
      <c r="B21" s="82">
        <v>15358</v>
      </c>
      <c r="C21" s="82">
        <v>16791</v>
      </c>
      <c r="D21" s="170">
        <f>(Table3548[[#This Row],[Applications filed, 2024]]-Table3548[[#This Row],[Applications filed, 2023]])/Table3548[[#This Row],[Applications filed, 2023]]</f>
        <v>9.3306420106784735E-2</v>
      </c>
    </row>
    <row r="22" spans="1:4" x14ac:dyDescent="0.4">
      <c r="A22" s="298" t="s">
        <v>607</v>
      </c>
      <c r="B22" s="82">
        <v>0</v>
      </c>
      <c r="C22" s="82">
        <v>1</v>
      </c>
      <c r="D22" s="170"/>
    </row>
    <row r="23" spans="1:4" x14ac:dyDescent="0.4">
      <c r="A23" s="298" t="s">
        <v>208</v>
      </c>
      <c r="B23" s="82">
        <v>10</v>
      </c>
      <c r="C23" s="82">
        <v>20</v>
      </c>
      <c r="D23" s="170">
        <f>(Table3548[[#This Row],[Applications filed, 2024]]-Table3548[[#This Row],[Applications filed, 2023]])/Table3548[[#This Row],[Applications filed, 2023]]</f>
        <v>1</v>
      </c>
    </row>
    <row r="24" spans="1:4" x14ac:dyDescent="0.4">
      <c r="A24" s="298" t="s">
        <v>209</v>
      </c>
      <c r="B24" s="82">
        <v>40</v>
      </c>
      <c r="C24" s="82">
        <v>38</v>
      </c>
      <c r="D24" s="170">
        <f>(Table3548[[#This Row],[Applications filed, 2024]]-Table3548[[#This Row],[Applications filed, 2023]])/Table3548[[#This Row],[Applications filed, 2023]]</f>
        <v>-0.05</v>
      </c>
    </row>
    <row r="25" spans="1:4" x14ac:dyDescent="0.4">
      <c r="A25" s="298" t="s">
        <v>210</v>
      </c>
      <c r="B25" s="82">
        <v>108</v>
      </c>
      <c r="C25" s="82">
        <v>89</v>
      </c>
      <c r="D25" s="170">
        <f>(Table3548[[#This Row],[Applications filed, 2024]]-Table3548[[#This Row],[Applications filed, 2023]])/Table3548[[#This Row],[Applications filed, 2023]]</f>
        <v>-0.17592592592592593</v>
      </c>
    </row>
    <row r="26" spans="1:4" x14ac:dyDescent="0.4">
      <c r="A26" s="298" t="s">
        <v>212</v>
      </c>
      <c r="B26" s="82">
        <v>556</v>
      </c>
      <c r="C26" s="82">
        <v>437</v>
      </c>
      <c r="D26" s="170">
        <f>(Table3548[[#This Row],[Applications filed, 2024]]-Table3548[[#This Row],[Applications filed, 2023]])/Table3548[[#This Row],[Applications filed, 2023]]</f>
        <v>-0.21402877697841727</v>
      </c>
    </row>
    <row r="27" spans="1:4" x14ac:dyDescent="0.4">
      <c r="A27" s="298" t="s">
        <v>610</v>
      </c>
      <c r="B27" s="82">
        <v>1</v>
      </c>
      <c r="C27" s="82">
        <v>0</v>
      </c>
      <c r="D27" s="170">
        <f>(Table3548[[#This Row],[Applications filed, 2024]]-Table3548[[#This Row],[Applications filed, 2023]])/Table3548[[#This Row],[Applications filed, 2023]]</f>
        <v>-1</v>
      </c>
    </row>
    <row r="28" spans="1:4" x14ac:dyDescent="0.4">
      <c r="A28" s="298" t="s">
        <v>214</v>
      </c>
      <c r="B28" s="82">
        <v>0</v>
      </c>
      <c r="C28" s="82">
        <v>4</v>
      </c>
      <c r="D28" s="170"/>
    </row>
    <row r="29" spans="1:4" x14ac:dyDescent="0.4">
      <c r="A29" s="298" t="s">
        <v>844</v>
      </c>
      <c r="B29" s="82">
        <v>1</v>
      </c>
      <c r="C29" s="82">
        <v>0</v>
      </c>
      <c r="D29" s="170">
        <f>(Table3548[[#This Row],[Applications filed, 2024]]-Table3548[[#This Row],[Applications filed, 2023]])/Table3548[[#This Row],[Applications filed, 2023]]</f>
        <v>-1</v>
      </c>
    </row>
    <row r="30" spans="1:4" x14ac:dyDescent="0.4">
      <c r="A30" s="298" t="s">
        <v>215</v>
      </c>
      <c r="B30" s="82">
        <v>32</v>
      </c>
      <c r="C30" s="82">
        <v>25</v>
      </c>
      <c r="D30" s="170">
        <f>(Table3548[[#This Row],[Applications filed, 2024]]-Table3548[[#This Row],[Applications filed, 2023]])/Table3548[[#This Row],[Applications filed, 2023]]</f>
        <v>-0.21875</v>
      </c>
    </row>
    <row r="31" spans="1:4" x14ac:dyDescent="0.4">
      <c r="A31" s="298" t="s">
        <v>216</v>
      </c>
      <c r="B31" s="82">
        <v>3</v>
      </c>
      <c r="C31" s="82">
        <v>2</v>
      </c>
      <c r="D31" s="170">
        <f>(Table3548[[#This Row],[Applications filed, 2024]]-Table3548[[#This Row],[Applications filed, 2023]])/Table3548[[#This Row],[Applications filed, 2023]]</f>
        <v>-0.33333333333333331</v>
      </c>
    </row>
    <row r="32" spans="1:4" x14ac:dyDescent="0.4">
      <c r="A32" s="298" t="s">
        <v>217</v>
      </c>
      <c r="B32" s="82">
        <v>160</v>
      </c>
      <c r="C32" s="82">
        <v>188</v>
      </c>
      <c r="D32" s="170">
        <f>(Table3548[[#This Row],[Applications filed, 2024]]-Table3548[[#This Row],[Applications filed, 2023]])/Table3548[[#This Row],[Applications filed, 2023]]</f>
        <v>0.17499999999999999</v>
      </c>
    </row>
    <row r="33" spans="1:4" x14ac:dyDescent="0.4">
      <c r="A33" s="298" t="s">
        <v>218</v>
      </c>
      <c r="B33" s="82">
        <v>2123</v>
      </c>
      <c r="C33" s="82">
        <v>1870</v>
      </c>
      <c r="D33" s="170">
        <f>(Table3548[[#This Row],[Applications filed, 2024]]-Table3548[[#This Row],[Applications filed, 2023]])/Table3548[[#This Row],[Applications filed, 2023]]</f>
        <v>-0.11917098445595854</v>
      </c>
    </row>
    <row r="34" spans="1:4" x14ac:dyDescent="0.4">
      <c r="A34" s="298" t="s">
        <v>615</v>
      </c>
      <c r="B34" s="82">
        <v>11</v>
      </c>
      <c r="C34" s="82">
        <v>9</v>
      </c>
      <c r="D34" s="170">
        <f>(Table3548[[#This Row],[Applications filed, 2024]]-Table3548[[#This Row],[Applications filed, 2023]])/Table3548[[#This Row],[Applications filed, 2023]]</f>
        <v>-0.18181818181818182</v>
      </c>
    </row>
    <row r="35" spans="1:4" x14ac:dyDescent="0.4">
      <c r="A35" s="298" t="s">
        <v>219</v>
      </c>
      <c r="B35" s="82">
        <v>3790</v>
      </c>
      <c r="C35" s="82">
        <v>3409</v>
      </c>
      <c r="D35" s="170">
        <f>(Table3548[[#This Row],[Applications filed, 2024]]-Table3548[[#This Row],[Applications filed, 2023]])/Table3548[[#This Row],[Applications filed, 2023]]</f>
        <v>-0.10052770448548813</v>
      </c>
    </row>
    <row r="36" spans="1:4" x14ac:dyDescent="0.4">
      <c r="A36" s="298" t="s">
        <v>616</v>
      </c>
      <c r="B36" s="82">
        <v>2</v>
      </c>
      <c r="C36" s="82">
        <v>2</v>
      </c>
      <c r="D36" s="170">
        <f>(Table3548[[#This Row],[Applications filed, 2024]]-Table3548[[#This Row],[Applications filed, 2023]])/Table3548[[#This Row],[Applications filed, 2023]]</f>
        <v>0</v>
      </c>
    </row>
    <row r="37" spans="1:4" x14ac:dyDescent="0.4">
      <c r="A37" s="298" t="s">
        <v>221</v>
      </c>
      <c r="B37" s="82">
        <v>192</v>
      </c>
      <c r="C37" s="82">
        <v>99</v>
      </c>
      <c r="D37" s="170">
        <f>(Table3548[[#This Row],[Applications filed, 2024]]-Table3548[[#This Row],[Applications filed, 2023]])/Table3548[[#This Row],[Applications filed, 2023]]</f>
        <v>-0.484375</v>
      </c>
    </row>
    <row r="38" spans="1:4" x14ac:dyDescent="0.4">
      <c r="A38" s="298" t="s">
        <v>223</v>
      </c>
      <c r="B38" s="82">
        <v>286</v>
      </c>
      <c r="C38" s="82">
        <v>726</v>
      </c>
      <c r="D38" s="170">
        <f>(Table3548[[#This Row],[Applications filed, 2024]]-Table3548[[#This Row],[Applications filed, 2023]])/Table3548[[#This Row],[Applications filed, 2023]]</f>
        <v>1.5384615384615385</v>
      </c>
    </row>
    <row r="39" spans="1:4" x14ac:dyDescent="0.4">
      <c r="A39" s="298" t="s">
        <v>224</v>
      </c>
      <c r="B39" s="243">
        <v>10</v>
      </c>
      <c r="C39" s="243">
        <v>61</v>
      </c>
      <c r="D39" s="170">
        <f>(Table3548[[#This Row],[Applications filed, 2024]]-Table3548[[#This Row],[Applications filed, 2023]])/Table3548[[#This Row],[Applications filed, 2023]]</f>
        <v>5.0999999999999996</v>
      </c>
    </row>
    <row r="40" spans="1:4" x14ac:dyDescent="0.4">
      <c r="A40" s="298" t="s">
        <v>225</v>
      </c>
      <c r="B40" s="82">
        <v>1</v>
      </c>
      <c r="C40" s="82">
        <v>2</v>
      </c>
      <c r="D40" s="170">
        <f>(Table3548[[#This Row],[Applications filed, 2024]]-Table3548[[#This Row],[Applications filed, 2023]])/Table3548[[#This Row],[Applications filed, 2023]]</f>
        <v>1</v>
      </c>
    </row>
    <row r="41" spans="1:4" x14ac:dyDescent="0.4">
      <c r="A41" s="298" t="s">
        <v>226</v>
      </c>
      <c r="B41" s="82">
        <v>1936</v>
      </c>
      <c r="C41" s="82">
        <v>2225</v>
      </c>
      <c r="D41" s="170">
        <f>(Table3548[[#This Row],[Applications filed, 2024]]-Table3548[[#This Row],[Applications filed, 2023]])/Table3548[[#This Row],[Applications filed, 2023]]</f>
        <v>0.14927685950413222</v>
      </c>
    </row>
    <row r="42" spans="1:4" x14ac:dyDescent="0.4">
      <c r="A42" s="298" t="s">
        <v>227</v>
      </c>
      <c r="B42" s="82">
        <v>1</v>
      </c>
      <c r="C42" s="82">
        <v>1</v>
      </c>
      <c r="D42" s="170">
        <f>(Table3548[[#This Row],[Applications filed, 2024]]-Table3548[[#This Row],[Applications filed, 2023]])/Table3548[[#This Row],[Applications filed, 2023]]</f>
        <v>0</v>
      </c>
    </row>
    <row r="43" spans="1:4" x14ac:dyDescent="0.4">
      <c r="A43" s="298" t="s">
        <v>228</v>
      </c>
      <c r="B43" s="82">
        <v>2</v>
      </c>
      <c r="C43" s="82">
        <v>3</v>
      </c>
      <c r="D43" s="170">
        <f>(Table3548[[#This Row],[Applications filed, 2024]]-Table3548[[#This Row],[Applications filed, 2023]])/Table3548[[#This Row],[Applications filed, 2023]]</f>
        <v>0.5</v>
      </c>
    </row>
    <row r="44" spans="1:4" x14ac:dyDescent="0.4">
      <c r="A44" s="298" t="s">
        <v>229</v>
      </c>
      <c r="B44" s="82">
        <v>225</v>
      </c>
      <c r="C44" s="82">
        <v>260</v>
      </c>
      <c r="D44" s="170">
        <f>(Table3548[[#This Row],[Applications filed, 2024]]-Table3548[[#This Row],[Applications filed, 2023]])/Table3548[[#This Row],[Applications filed, 2023]]</f>
        <v>0.15555555555555556</v>
      </c>
    </row>
    <row r="45" spans="1:4" x14ac:dyDescent="0.4">
      <c r="A45" s="298" t="s">
        <v>620</v>
      </c>
      <c r="B45" s="82">
        <v>99</v>
      </c>
      <c r="C45" s="82">
        <v>16</v>
      </c>
      <c r="D45" s="170">
        <f>(Table3548[[#This Row],[Applications filed, 2024]]-Table3548[[#This Row],[Applications filed, 2023]])/Table3548[[#This Row],[Applications filed, 2023]]</f>
        <v>-0.83838383838383834</v>
      </c>
    </row>
    <row r="46" spans="1:4" x14ac:dyDescent="0.4">
      <c r="A46" s="298" t="s">
        <v>232</v>
      </c>
      <c r="B46" s="82">
        <v>146</v>
      </c>
      <c r="C46" s="82">
        <v>172</v>
      </c>
      <c r="D46" s="170">
        <f>(Table3548[[#This Row],[Applications filed, 2024]]-Table3548[[#This Row],[Applications filed, 2023]])/Table3548[[#This Row],[Applications filed, 2023]]</f>
        <v>0.17808219178082191</v>
      </c>
    </row>
    <row r="47" spans="1:4" x14ac:dyDescent="0.4">
      <c r="A47" s="298" t="s">
        <v>233</v>
      </c>
      <c r="B47" s="82">
        <v>2160</v>
      </c>
      <c r="C47" s="82">
        <v>2298</v>
      </c>
      <c r="D47" s="170">
        <f>(Table3548[[#This Row],[Applications filed, 2024]]-Table3548[[#This Row],[Applications filed, 2023]])/Table3548[[#This Row],[Applications filed, 2023]]</f>
        <v>6.3888888888888884E-2</v>
      </c>
    </row>
    <row r="48" spans="1:4" x14ac:dyDescent="0.4">
      <c r="A48" s="298" t="s">
        <v>235</v>
      </c>
      <c r="B48" s="82">
        <v>846</v>
      </c>
      <c r="C48" s="82">
        <v>827</v>
      </c>
      <c r="D48" s="170">
        <f>(Table3548[[#This Row],[Applications filed, 2024]]-Table3548[[#This Row],[Applications filed, 2023]])/Table3548[[#This Row],[Applications filed, 2023]]</f>
        <v>-2.2458628841607566E-2</v>
      </c>
    </row>
    <row r="49" spans="1:4" x14ac:dyDescent="0.4">
      <c r="A49" s="298" t="s">
        <v>236</v>
      </c>
      <c r="B49" s="82">
        <v>0</v>
      </c>
      <c r="C49" s="82">
        <v>2</v>
      </c>
      <c r="D49" s="170"/>
    </row>
    <row r="50" spans="1:4" x14ac:dyDescent="0.4">
      <c r="A50" s="298" t="s">
        <v>237</v>
      </c>
      <c r="B50" s="82">
        <v>0</v>
      </c>
      <c r="C50" s="82">
        <v>1</v>
      </c>
      <c r="D50" s="170"/>
    </row>
    <row r="51" spans="1:4" x14ac:dyDescent="0.4">
      <c r="A51" s="298" t="s">
        <v>623</v>
      </c>
      <c r="B51" s="82">
        <v>691</v>
      </c>
      <c r="C51" s="82">
        <v>689</v>
      </c>
      <c r="D51" s="170">
        <f>(Table3548[[#This Row],[Applications filed, 2024]]-Table3548[[#This Row],[Applications filed, 2023]])/Table3548[[#This Row],[Applications filed, 2023]]</f>
        <v>-2.8943560057887118E-3</v>
      </c>
    </row>
    <row r="52" spans="1:4" x14ac:dyDescent="0.4">
      <c r="A52" s="298" t="s">
        <v>238</v>
      </c>
      <c r="B52" s="82">
        <v>0</v>
      </c>
      <c r="C52" s="82">
        <v>4</v>
      </c>
      <c r="D52" s="170"/>
    </row>
    <row r="53" spans="1:4" x14ac:dyDescent="0.4">
      <c r="A53" s="298" t="s">
        <v>845</v>
      </c>
      <c r="B53" s="82">
        <v>0</v>
      </c>
      <c r="C53" s="82">
        <v>1</v>
      </c>
      <c r="D53" s="170"/>
    </row>
    <row r="54" spans="1:4" x14ac:dyDescent="0.4">
      <c r="A54" s="298" t="s">
        <v>239</v>
      </c>
      <c r="B54" s="82">
        <v>6</v>
      </c>
      <c r="C54" s="82">
        <v>10</v>
      </c>
      <c r="D54" s="170">
        <f>(Table3548[[#This Row],[Applications filed, 2024]]-Table3548[[#This Row],[Applications filed, 2023]])/Table3548[[#This Row],[Applications filed, 2023]]</f>
        <v>0.66666666666666663</v>
      </c>
    </row>
    <row r="55" spans="1:4" x14ac:dyDescent="0.4">
      <c r="A55" s="298" t="s">
        <v>240</v>
      </c>
      <c r="B55" s="82">
        <v>1</v>
      </c>
      <c r="C55" s="82">
        <v>3</v>
      </c>
      <c r="D55" s="170">
        <f>(Table3548[[#This Row],[Applications filed, 2024]]-Table3548[[#This Row],[Applications filed, 2023]])/Table3548[[#This Row],[Applications filed, 2023]]</f>
        <v>2</v>
      </c>
    </row>
    <row r="56" spans="1:4" x14ac:dyDescent="0.4">
      <c r="A56" s="298" t="s">
        <v>625</v>
      </c>
      <c r="B56" s="82">
        <v>10</v>
      </c>
      <c r="C56" s="82">
        <v>0</v>
      </c>
      <c r="D56" s="170">
        <f>(Table3548[[#This Row],[Applications filed, 2024]]-Table3548[[#This Row],[Applications filed, 2023]])/Table3548[[#This Row],[Applications filed, 2023]]</f>
        <v>-1</v>
      </c>
    </row>
    <row r="57" spans="1:4" x14ac:dyDescent="0.4">
      <c r="A57" s="298" t="s">
        <v>242</v>
      </c>
      <c r="B57" s="82">
        <v>10</v>
      </c>
      <c r="C57" s="82">
        <v>16</v>
      </c>
      <c r="D57" s="170">
        <f>(Table3548[[#This Row],[Applications filed, 2024]]-Table3548[[#This Row],[Applications filed, 2023]])/Table3548[[#This Row],[Applications filed, 2023]]</f>
        <v>0.6</v>
      </c>
    </row>
    <row r="58" spans="1:4" x14ac:dyDescent="0.4">
      <c r="A58" s="298" t="s">
        <v>243</v>
      </c>
      <c r="B58" s="82">
        <v>1</v>
      </c>
      <c r="C58" s="82">
        <v>14</v>
      </c>
      <c r="D58" s="170">
        <f>(Table3548[[#This Row],[Applications filed, 2024]]-Table3548[[#This Row],[Applications filed, 2023]])/Table3548[[#This Row],[Applications filed, 2023]]</f>
        <v>13</v>
      </c>
    </row>
    <row r="59" spans="1:4" x14ac:dyDescent="0.4">
      <c r="A59" s="298" t="s">
        <v>244</v>
      </c>
      <c r="B59" s="82">
        <v>79</v>
      </c>
      <c r="C59" s="82">
        <v>182</v>
      </c>
      <c r="D59" s="170">
        <f>(Table3548[[#This Row],[Applications filed, 2024]]-Table3548[[#This Row],[Applications filed, 2023]])/Table3548[[#This Row],[Applications filed, 2023]]</f>
        <v>1.3037974683544304</v>
      </c>
    </row>
    <row r="60" spans="1:4" x14ac:dyDescent="0.4">
      <c r="A60" s="298" t="s">
        <v>627</v>
      </c>
      <c r="B60" s="82">
        <v>1</v>
      </c>
      <c r="C60" s="82">
        <v>0</v>
      </c>
      <c r="D60" s="170">
        <f>(Table3548[[#This Row],[Applications filed, 2024]]-Table3548[[#This Row],[Applications filed, 2023]])/Table3548[[#This Row],[Applications filed, 2023]]</f>
        <v>-1</v>
      </c>
    </row>
    <row r="61" spans="1:4" x14ac:dyDescent="0.4">
      <c r="A61" s="298" t="s">
        <v>245</v>
      </c>
      <c r="B61" s="82">
        <v>16</v>
      </c>
      <c r="C61" s="82">
        <v>13</v>
      </c>
      <c r="D61" s="170">
        <f>(Table3548[[#This Row],[Applications filed, 2024]]-Table3548[[#This Row],[Applications filed, 2023]])/Table3548[[#This Row],[Applications filed, 2023]]</f>
        <v>-0.1875</v>
      </c>
    </row>
    <row r="62" spans="1:4" x14ac:dyDescent="0.4">
      <c r="A62" s="298" t="s">
        <v>246</v>
      </c>
      <c r="B62" s="82">
        <v>202</v>
      </c>
      <c r="C62" s="82">
        <v>157</v>
      </c>
      <c r="D62" s="170">
        <f>(Table3548[[#This Row],[Applications filed, 2024]]-Table3548[[#This Row],[Applications filed, 2023]])/Table3548[[#This Row],[Applications filed, 2023]]</f>
        <v>-0.22277227722772278</v>
      </c>
    </row>
    <row r="63" spans="1:4" x14ac:dyDescent="0.4">
      <c r="A63" s="298" t="s">
        <v>247</v>
      </c>
      <c r="B63" s="82">
        <v>2</v>
      </c>
      <c r="C63" s="82">
        <v>39</v>
      </c>
      <c r="D63" s="170">
        <f>(Table3548[[#This Row],[Applications filed, 2024]]-Table3548[[#This Row],[Applications filed, 2023]])/Table3548[[#This Row],[Applications filed, 2023]]</f>
        <v>18.5</v>
      </c>
    </row>
    <row r="64" spans="1:4" x14ac:dyDescent="0.4">
      <c r="A64" s="298" t="s">
        <v>248</v>
      </c>
      <c r="B64" s="82">
        <v>1</v>
      </c>
      <c r="C64" s="82">
        <v>0</v>
      </c>
      <c r="D64" s="170">
        <f>(Table3548[[#This Row],[Applications filed, 2024]]-Table3548[[#This Row],[Applications filed, 2023]])/Table3548[[#This Row],[Applications filed, 2023]]</f>
        <v>-1</v>
      </c>
    </row>
    <row r="65" spans="1:4" x14ac:dyDescent="0.4">
      <c r="A65" s="298" t="s">
        <v>249</v>
      </c>
      <c r="B65" s="82">
        <v>2</v>
      </c>
      <c r="C65" s="82">
        <v>1</v>
      </c>
      <c r="D65" s="170">
        <f>(Table3548[[#This Row],[Applications filed, 2024]]-Table3548[[#This Row],[Applications filed, 2023]])/Table3548[[#This Row],[Applications filed, 2023]]</f>
        <v>-0.5</v>
      </c>
    </row>
    <row r="66" spans="1:4" x14ac:dyDescent="0.4">
      <c r="A66" s="298" t="s">
        <v>628</v>
      </c>
      <c r="B66" s="82">
        <v>0</v>
      </c>
      <c r="C66" s="82">
        <v>2</v>
      </c>
      <c r="D66" s="291"/>
    </row>
    <row r="67" spans="1:4" x14ac:dyDescent="0.4">
      <c r="A67" s="298" t="s">
        <v>629</v>
      </c>
      <c r="B67" s="82">
        <v>2</v>
      </c>
      <c r="C67" s="82">
        <v>1</v>
      </c>
      <c r="D67" s="170">
        <f>(Table3548[[#This Row],[Applications filed, 2024]]-Table3548[[#This Row],[Applications filed, 2023]])/Table3548[[#This Row],[Applications filed, 2023]]</f>
        <v>-0.5</v>
      </c>
    </row>
    <row r="68" spans="1:4" x14ac:dyDescent="0.4">
      <c r="A68" s="298" t="s">
        <v>250</v>
      </c>
      <c r="B68" s="82">
        <v>18</v>
      </c>
      <c r="C68" s="82">
        <v>0</v>
      </c>
      <c r="D68" s="170">
        <f>(Table3548[[#This Row],[Applications filed, 2024]]-Table3548[[#This Row],[Applications filed, 2023]])/Table3548[[#This Row],[Applications filed, 2023]]</f>
        <v>-1</v>
      </c>
    </row>
    <row r="69" spans="1:4" x14ac:dyDescent="0.4">
      <c r="A69" s="298" t="s">
        <v>251</v>
      </c>
      <c r="B69" s="82">
        <v>0</v>
      </c>
      <c r="C69" s="82">
        <v>1</v>
      </c>
      <c r="D69" s="291"/>
    </row>
    <row r="70" spans="1:4" x14ac:dyDescent="0.4">
      <c r="A70" s="298" t="s">
        <v>631</v>
      </c>
      <c r="B70" s="82">
        <v>0</v>
      </c>
      <c r="C70" s="82">
        <v>1</v>
      </c>
      <c r="D70" s="291"/>
    </row>
    <row r="71" spans="1:4" x14ac:dyDescent="0.4">
      <c r="A71" s="298" t="s">
        <v>252</v>
      </c>
      <c r="B71" s="82">
        <v>723</v>
      </c>
      <c r="C71" s="82">
        <v>915</v>
      </c>
      <c r="D71" s="170">
        <f>(Table3548[[#This Row],[Applications filed, 2024]]-Table3548[[#This Row],[Applications filed, 2023]])/Table3548[[#This Row],[Applications filed, 2023]]</f>
        <v>0.26556016597510373</v>
      </c>
    </row>
    <row r="72" spans="1:4" x14ac:dyDescent="0.4">
      <c r="A72" s="298" t="s">
        <v>253</v>
      </c>
      <c r="B72" s="82">
        <v>118</v>
      </c>
      <c r="C72" s="82">
        <v>89</v>
      </c>
      <c r="D72" s="170">
        <f>(Table3548[[#This Row],[Applications filed, 2024]]-Table3548[[#This Row],[Applications filed, 2023]])/Table3548[[#This Row],[Applications filed, 2023]]</f>
        <v>-0.24576271186440679</v>
      </c>
    </row>
    <row r="73" spans="1:4" x14ac:dyDescent="0.4">
      <c r="A73" s="298" t="s">
        <v>254</v>
      </c>
      <c r="B73" s="82">
        <v>1</v>
      </c>
      <c r="C73" s="82">
        <v>3</v>
      </c>
      <c r="D73" s="170">
        <f>(Table3548[[#This Row],[Applications filed, 2024]]-Table3548[[#This Row],[Applications filed, 2023]])/Table3548[[#This Row],[Applications filed, 2023]]</f>
        <v>2</v>
      </c>
    </row>
    <row r="74" spans="1:4" x14ac:dyDescent="0.4">
      <c r="A74" s="298" t="s">
        <v>255</v>
      </c>
      <c r="B74" s="82">
        <v>113</v>
      </c>
      <c r="C74" s="82">
        <v>149</v>
      </c>
      <c r="D74" s="170">
        <f>(Table3548[[#This Row],[Applications filed, 2024]]-Table3548[[#This Row],[Applications filed, 2023]])/Table3548[[#This Row],[Applications filed, 2023]]</f>
        <v>0.31858407079646017</v>
      </c>
    </row>
    <row r="75" spans="1:4" x14ac:dyDescent="0.4">
      <c r="A75" s="298" t="s">
        <v>256</v>
      </c>
      <c r="B75" s="82">
        <v>10</v>
      </c>
      <c r="C75" s="82">
        <v>10</v>
      </c>
      <c r="D75" s="170">
        <f>(Table3548[[#This Row],[Applications filed, 2024]]-Table3548[[#This Row],[Applications filed, 2023]])/Table3548[[#This Row],[Applications filed, 2023]]</f>
        <v>0</v>
      </c>
    </row>
    <row r="76" spans="1:4" x14ac:dyDescent="0.4">
      <c r="A76" s="298" t="s">
        <v>257</v>
      </c>
      <c r="B76" s="82">
        <v>11</v>
      </c>
      <c r="C76" s="82">
        <v>12</v>
      </c>
      <c r="D76" s="170">
        <f>(Table3548[[#This Row],[Applications filed, 2024]]-Table3548[[#This Row],[Applications filed, 2023]])/Table3548[[#This Row],[Applications filed, 2023]]</f>
        <v>9.0909090909090912E-2</v>
      </c>
    </row>
    <row r="77" spans="1:4" x14ac:dyDescent="0.4">
      <c r="A77" s="298" t="s">
        <v>635</v>
      </c>
      <c r="B77" s="82">
        <v>3</v>
      </c>
      <c r="C77" s="82">
        <v>0</v>
      </c>
      <c r="D77" s="170">
        <f>(Table3548[[#This Row],[Applications filed, 2024]]-Table3548[[#This Row],[Applications filed, 2023]])/Table3548[[#This Row],[Applications filed, 2023]]</f>
        <v>-1</v>
      </c>
    </row>
    <row r="78" spans="1:4" x14ac:dyDescent="0.4">
      <c r="A78" s="298" t="s">
        <v>259</v>
      </c>
      <c r="B78" s="82">
        <v>2</v>
      </c>
      <c r="C78" s="82">
        <v>1</v>
      </c>
      <c r="D78" s="170">
        <f>(Table3548[[#This Row],[Applications filed, 2024]]-Table3548[[#This Row],[Applications filed, 2023]])/Table3548[[#This Row],[Applications filed, 2023]]</f>
        <v>-0.5</v>
      </c>
    </row>
    <row r="79" spans="1:4" x14ac:dyDescent="0.4">
      <c r="A79" s="298" t="s">
        <v>260</v>
      </c>
      <c r="B79" s="82">
        <v>226</v>
      </c>
      <c r="C79" s="82">
        <v>207</v>
      </c>
      <c r="D79" s="170">
        <f>(Table3548[[#This Row],[Applications filed, 2024]]-Table3548[[#This Row],[Applications filed, 2023]])/Table3548[[#This Row],[Applications filed, 2023]]</f>
        <v>-8.4070796460176997E-2</v>
      </c>
    </row>
    <row r="80" spans="1:4" x14ac:dyDescent="0.4">
      <c r="A80" s="298" t="s">
        <v>261</v>
      </c>
      <c r="B80" s="82">
        <v>13</v>
      </c>
      <c r="C80" s="82">
        <v>37</v>
      </c>
      <c r="D80" s="170">
        <f>(Table3548[[#This Row],[Applications filed, 2024]]-Table3548[[#This Row],[Applications filed, 2023]])/Table3548[[#This Row],[Applications filed, 2023]]</f>
        <v>1.8461538461538463</v>
      </c>
    </row>
    <row r="81" spans="1:7" x14ac:dyDescent="0.4">
      <c r="A81" s="298" t="s">
        <v>266</v>
      </c>
      <c r="B81" s="82">
        <v>2</v>
      </c>
      <c r="C81" s="82">
        <v>25</v>
      </c>
      <c r="D81" s="170">
        <f>(Table3548[[#This Row],[Applications filed, 2024]]-Table3548[[#This Row],[Applications filed, 2023]])/Table3548[[#This Row],[Applications filed, 2023]]</f>
        <v>11.5</v>
      </c>
    </row>
    <row r="82" spans="1:7" x14ac:dyDescent="0.4">
      <c r="A82" s="298" t="s">
        <v>637</v>
      </c>
      <c r="B82" s="82">
        <v>11</v>
      </c>
      <c r="C82" s="82">
        <v>13</v>
      </c>
      <c r="D82" s="170">
        <f>(Table3548[[#This Row],[Applications filed, 2024]]-Table3548[[#This Row],[Applications filed, 2023]])/Table3548[[#This Row],[Applications filed, 2023]]</f>
        <v>0.18181818181818182</v>
      </c>
    </row>
    <row r="83" spans="1:7" x14ac:dyDescent="0.4">
      <c r="A83" s="298" t="s">
        <v>269</v>
      </c>
      <c r="B83" s="82">
        <v>0</v>
      </c>
      <c r="C83" s="82">
        <v>1</v>
      </c>
      <c r="D83" s="291"/>
    </row>
    <row r="84" spans="1:7" x14ac:dyDescent="0.4">
      <c r="A84" s="298" t="s">
        <v>270</v>
      </c>
      <c r="B84" s="82">
        <v>79</v>
      </c>
      <c r="C84" s="82">
        <v>108</v>
      </c>
      <c r="D84" s="170">
        <f>(Table3548[[#This Row],[Applications filed, 2024]]-Table3548[[#This Row],[Applications filed, 2023]])/Table3548[[#This Row],[Applications filed, 2023]]</f>
        <v>0.36708860759493672</v>
      </c>
    </row>
    <row r="85" spans="1:7" x14ac:dyDescent="0.4">
      <c r="A85" s="298" t="s">
        <v>271</v>
      </c>
      <c r="B85" s="82">
        <v>6</v>
      </c>
      <c r="C85" s="82">
        <v>6</v>
      </c>
      <c r="D85" s="170">
        <f>(Table3548[[#This Row],[Applications filed, 2024]]-Table3548[[#This Row],[Applications filed, 2023]])/Table3548[[#This Row],[Applications filed, 2023]]</f>
        <v>0</v>
      </c>
    </row>
    <row r="86" spans="1:7" x14ac:dyDescent="0.4">
      <c r="A86" s="298" t="s">
        <v>272</v>
      </c>
      <c r="B86" s="82">
        <v>58</v>
      </c>
      <c r="C86" s="82">
        <v>0</v>
      </c>
      <c r="D86" s="170">
        <f>(Table3548[[#This Row],[Applications filed, 2024]]-Table3548[[#This Row],[Applications filed, 2023]])/Table3548[[#This Row],[Applications filed, 2023]]</f>
        <v>-1</v>
      </c>
    </row>
    <row r="87" spans="1:7" x14ac:dyDescent="0.4">
      <c r="A87" s="298" t="s">
        <v>273</v>
      </c>
      <c r="B87" s="82">
        <v>180</v>
      </c>
      <c r="C87" s="82">
        <v>120</v>
      </c>
      <c r="D87" s="170">
        <f>(Table3548[[#This Row],[Applications filed, 2024]]-Table3548[[#This Row],[Applications filed, 2023]])/Table3548[[#This Row],[Applications filed, 2023]]</f>
        <v>-0.33333333333333331</v>
      </c>
    </row>
    <row r="88" spans="1:7" x14ac:dyDescent="0.4">
      <c r="A88" s="298" t="s">
        <v>274</v>
      </c>
      <c r="B88" s="82">
        <v>6</v>
      </c>
      <c r="C88" s="82">
        <v>19</v>
      </c>
      <c r="D88" s="170">
        <f>(Table3548[[#This Row],[Applications filed, 2024]]-Table3548[[#This Row],[Applications filed, 2023]])/Table3548[[#This Row],[Applications filed, 2023]]</f>
        <v>2.1666666666666665</v>
      </c>
    </row>
    <row r="89" spans="1:7" x14ac:dyDescent="0.4">
      <c r="A89" s="298" t="s">
        <v>275</v>
      </c>
      <c r="B89" s="82">
        <v>43</v>
      </c>
      <c r="C89" s="82">
        <v>21</v>
      </c>
      <c r="D89" s="170">
        <f>(Table3548[[#This Row],[Applications filed, 2024]]-Table3548[[#This Row],[Applications filed, 2023]])/Table3548[[#This Row],[Applications filed, 2023]]</f>
        <v>-0.51162790697674421</v>
      </c>
    </row>
    <row r="90" spans="1:7" x14ac:dyDescent="0.4">
      <c r="A90" s="141" t="s">
        <v>276</v>
      </c>
      <c r="B90" s="82">
        <v>13</v>
      </c>
      <c r="C90" s="82">
        <v>13</v>
      </c>
      <c r="D90" s="170">
        <f>(Table3548[[#This Row],[Applications filed, 2024]]-Table3548[[#This Row],[Applications filed, 2023]])/Table3548[[#This Row],[Applications filed, 2023]]</f>
        <v>0</v>
      </c>
    </row>
    <row r="91" spans="1:7" x14ac:dyDescent="0.4">
      <c r="A91" s="298" t="s">
        <v>277</v>
      </c>
      <c r="B91" s="82">
        <v>295</v>
      </c>
      <c r="C91" s="82">
        <v>507</v>
      </c>
      <c r="D91" s="170">
        <f>(Table3548[[#This Row],[Applications filed, 2024]]-Table3548[[#This Row],[Applications filed, 2023]])/Table3548[[#This Row],[Applications filed, 2023]]</f>
        <v>0.71864406779661016</v>
      </c>
    </row>
    <row r="92" spans="1:7" x14ac:dyDescent="0.4">
      <c r="A92" s="298" t="s">
        <v>278</v>
      </c>
      <c r="B92" s="82">
        <v>4</v>
      </c>
      <c r="C92" s="82">
        <v>0</v>
      </c>
      <c r="D92" s="170">
        <f>(Table3548[[#This Row],[Applications filed, 2024]]-Table3548[[#This Row],[Applications filed, 2023]])/Table3548[[#This Row],[Applications filed, 2023]]</f>
        <v>-1</v>
      </c>
    </row>
    <row r="93" spans="1:7" x14ac:dyDescent="0.4">
      <c r="A93" s="298" t="s">
        <v>846</v>
      </c>
      <c r="B93" s="82">
        <v>1</v>
      </c>
      <c r="C93" s="82">
        <v>0</v>
      </c>
      <c r="D93" s="170">
        <f>(Table3548[[#This Row],[Applications filed, 2024]]-Table3548[[#This Row],[Applications filed, 2023]])/Table3548[[#This Row],[Applications filed, 2023]]</f>
        <v>-1</v>
      </c>
      <c r="E93" s="113"/>
      <c r="F93" s="113"/>
      <c r="G93" s="113"/>
    </row>
    <row r="94" spans="1:7" x14ac:dyDescent="0.4">
      <c r="A94" s="298" t="s">
        <v>279</v>
      </c>
      <c r="B94" s="82">
        <v>534</v>
      </c>
      <c r="C94" s="82">
        <v>520</v>
      </c>
      <c r="D94" s="170">
        <f>(Table3548[[#This Row],[Applications filed, 2024]]-Table3548[[#This Row],[Applications filed, 2023]])/Table3548[[#This Row],[Applications filed, 2023]]</f>
        <v>-2.6217228464419477E-2</v>
      </c>
    </row>
    <row r="95" spans="1:7" x14ac:dyDescent="0.4">
      <c r="A95" s="298" t="s">
        <v>280</v>
      </c>
      <c r="B95" s="82">
        <v>1541</v>
      </c>
      <c r="C95" s="82">
        <v>1686</v>
      </c>
      <c r="D95" s="170">
        <f>(Table3548[[#This Row],[Applications filed, 2024]]-Table3548[[#This Row],[Applications filed, 2023]])/Table3548[[#This Row],[Applications filed, 2023]]</f>
        <v>9.4094743672939643E-2</v>
      </c>
    </row>
    <row r="96" spans="1:7" x14ac:dyDescent="0.4">
      <c r="A96" s="298" t="s">
        <v>282</v>
      </c>
      <c r="B96" s="82">
        <v>173</v>
      </c>
      <c r="C96" s="82">
        <v>136</v>
      </c>
      <c r="D96" s="170">
        <f>(Table3548[[#This Row],[Applications filed, 2024]]-Table3548[[#This Row],[Applications filed, 2023]])/Table3548[[#This Row],[Applications filed, 2023]]</f>
        <v>-0.2138728323699422</v>
      </c>
    </row>
    <row r="97" spans="1:4" x14ac:dyDescent="0.4">
      <c r="A97" s="298" t="s">
        <v>283</v>
      </c>
      <c r="B97" s="82">
        <v>4</v>
      </c>
      <c r="C97" s="82">
        <v>25</v>
      </c>
      <c r="D97" s="170">
        <f>(Table3548[[#This Row],[Applications filed, 2024]]-Table3548[[#This Row],[Applications filed, 2023]])/Table3548[[#This Row],[Applications filed, 2023]]</f>
        <v>5.25</v>
      </c>
    </row>
    <row r="98" spans="1:4" x14ac:dyDescent="0.4">
      <c r="A98" s="298" t="s">
        <v>648</v>
      </c>
      <c r="B98" s="82">
        <v>1</v>
      </c>
      <c r="C98" s="82">
        <v>0</v>
      </c>
      <c r="D98" s="170">
        <f>(Table3548[[#This Row],[Applications filed, 2024]]-Table3548[[#This Row],[Applications filed, 2023]])/Table3548[[#This Row],[Applications filed, 2023]]</f>
        <v>-1</v>
      </c>
    </row>
    <row r="99" spans="1:4" x14ac:dyDescent="0.4">
      <c r="A99" s="298" t="s">
        <v>285</v>
      </c>
      <c r="B99" s="82">
        <v>387</v>
      </c>
      <c r="C99" s="82">
        <v>355</v>
      </c>
      <c r="D99" s="170">
        <f>(Table3548[[#This Row],[Applications filed, 2024]]-Table3548[[#This Row],[Applications filed, 2023]])/Table3548[[#This Row],[Applications filed, 2023]]</f>
        <v>-8.2687338501291993E-2</v>
      </c>
    </row>
    <row r="100" spans="1:4" x14ac:dyDescent="0.4">
      <c r="A100" s="298" t="s">
        <v>287</v>
      </c>
      <c r="B100" s="82">
        <v>45</v>
      </c>
      <c r="C100" s="82">
        <v>48</v>
      </c>
      <c r="D100" s="170">
        <f>(Table3548[[#This Row],[Applications filed, 2024]]-Table3548[[#This Row],[Applications filed, 2023]])/Table3548[[#This Row],[Applications filed, 2023]]</f>
        <v>6.6666666666666666E-2</v>
      </c>
    </row>
    <row r="101" spans="1:4" x14ac:dyDescent="0.4">
      <c r="A101" s="298" t="s">
        <v>288</v>
      </c>
      <c r="B101" s="82">
        <v>53</v>
      </c>
      <c r="C101" s="82">
        <v>57</v>
      </c>
      <c r="D101" s="170">
        <f>(Table3548[[#This Row],[Applications filed, 2024]]-Table3548[[#This Row],[Applications filed, 2023]])/Table3548[[#This Row],[Applications filed, 2023]]</f>
        <v>7.5471698113207544E-2</v>
      </c>
    </row>
    <row r="102" spans="1:4" x14ac:dyDescent="0.4">
      <c r="A102" s="298" t="s">
        <v>289</v>
      </c>
      <c r="B102" s="82">
        <v>9857</v>
      </c>
      <c r="C102" s="82">
        <v>9018</v>
      </c>
      <c r="D102" s="170">
        <f>(Table3548[[#This Row],[Applications filed, 2024]]-Table3548[[#This Row],[Applications filed, 2023]])/Table3548[[#This Row],[Applications filed, 2023]]</f>
        <v>-8.5117175611240742E-2</v>
      </c>
    </row>
    <row r="103" spans="1:4" x14ac:dyDescent="0.4">
      <c r="A103" s="298" t="s">
        <v>290</v>
      </c>
      <c r="B103" s="82">
        <v>0</v>
      </c>
      <c r="C103" s="82">
        <v>5</v>
      </c>
      <c r="D103" s="170"/>
    </row>
    <row r="104" spans="1:4" x14ac:dyDescent="0.4">
      <c r="A104" s="298" t="s">
        <v>651</v>
      </c>
      <c r="B104" s="82">
        <v>5</v>
      </c>
      <c r="C104" s="82">
        <v>4</v>
      </c>
      <c r="D104" s="170">
        <f>(Table3548[[#This Row],[Applications filed, 2024]]-Table3548[[#This Row],[Applications filed, 2023]])/Table3548[[#This Row],[Applications filed, 2023]]</f>
        <v>-0.2</v>
      </c>
    </row>
    <row r="105" spans="1:4" x14ac:dyDescent="0.4">
      <c r="A105" s="298" t="s">
        <v>654</v>
      </c>
      <c r="B105" s="82">
        <v>8</v>
      </c>
      <c r="C105" s="82">
        <v>22</v>
      </c>
      <c r="D105" s="170">
        <f>(Table3548[[#This Row],[Applications filed, 2024]]-Table3548[[#This Row],[Applications filed, 2023]])/Table3548[[#This Row],[Applications filed, 2023]]</f>
        <v>1.75</v>
      </c>
    </row>
    <row r="106" spans="1:4" x14ac:dyDescent="0.4">
      <c r="A106" s="298" t="s">
        <v>655</v>
      </c>
      <c r="B106" s="82">
        <v>0</v>
      </c>
      <c r="C106" s="82">
        <v>1</v>
      </c>
      <c r="D106" s="170"/>
    </row>
    <row r="107" spans="1:4" x14ac:dyDescent="0.4">
      <c r="A107" s="299" t="s">
        <v>656</v>
      </c>
      <c r="B107" s="143">
        <v>2</v>
      </c>
      <c r="C107" s="143">
        <v>0</v>
      </c>
      <c r="D107" s="227">
        <f>(Table3548[[#This Row],[Applications filed, 2024]]-Table3548[[#This Row],[Applications filed, 2023]])/Table3548[[#This Row],[Applications filed, 2023]]</f>
        <v>-1</v>
      </c>
    </row>
    <row r="108" spans="1:4" x14ac:dyDescent="0.4">
      <c r="A108" s="75"/>
      <c r="B108" s="75"/>
      <c r="C108" s="77"/>
      <c r="D108" s="77" t="s">
        <v>145</v>
      </c>
    </row>
    <row r="109" spans="1:4" x14ac:dyDescent="0.4">
      <c r="A109" s="78" t="s">
        <v>99</v>
      </c>
    </row>
    <row r="110" spans="1:4" x14ac:dyDescent="0.4">
      <c r="A110" s="113" t="s">
        <v>847</v>
      </c>
      <c r="B110" s="113"/>
      <c r="C110" s="113"/>
      <c r="D110" s="113"/>
    </row>
  </sheetData>
  <hyperlinks>
    <hyperlink ref="E1" location="Contents!A1" display="Contents" xr:uid="{3A7E13EE-2D07-40BA-88D3-E9FE807616A7}"/>
    <hyperlink ref="E2" location="Notes!A1" display="Notes" xr:uid="{FCA6D947-3B08-4219-8493-8DA67165E29B}"/>
  </hyperlinks>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19016-A4B3-436D-8611-17C230DD6A4D}">
  <dimension ref="A1:G41"/>
  <sheetViews>
    <sheetView topLeftCell="A28" workbookViewId="0">
      <selection activeCell="E26" sqref="E26"/>
    </sheetView>
  </sheetViews>
  <sheetFormatPr defaultColWidth="8.77734375" defaultRowHeight="15" x14ac:dyDescent="0.4"/>
  <cols>
    <col min="1" max="1" width="20.21875" style="70" customWidth="1"/>
    <col min="2" max="2" width="39.6640625" style="70" bestFit="1" customWidth="1"/>
    <col min="3" max="3" width="15.77734375" style="70" customWidth="1"/>
    <col min="4" max="4" width="14.5546875" style="70" customWidth="1"/>
    <col min="5" max="5" width="15.21875" style="70" customWidth="1"/>
    <col min="6" max="16384" width="8.77734375" style="70"/>
  </cols>
  <sheetData>
    <row r="1" spans="1:7" x14ac:dyDescent="0.4">
      <c r="A1" s="68" t="s">
        <v>848</v>
      </c>
      <c r="B1" s="68"/>
      <c r="C1" s="68"/>
      <c r="D1" s="68"/>
      <c r="E1" s="72"/>
      <c r="F1" s="71" t="s">
        <v>125</v>
      </c>
    </row>
    <row r="2" spans="1:7" x14ac:dyDescent="0.4">
      <c r="A2" s="72" t="s">
        <v>295</v>
      </c>
      <c r="B2" s="72"/>
      <c r="C2" s="72"/>
      <c r="D2" s="72"/>
      <c r="E2" s="72"/>
      <c r="F2" s="71" t="s">
        <v>99</v>
      </c>
    </row>
    <row r="3" spans="1:7" ht="28.5" customHeight="1" x14ac:dyDescent="0.4">
      <c r="A3" s="110" t="s">
        <v>849</v>
      </c>
      <c r="B3" s="140" t="s">
        <v>850</v>
      </c>
      <c r="C3" s="144" t="s">
        <v>590</v>
      </c>
      <c r="D3" s="144" t="s">
        <v>576</v>
      </c>
      <c r="E3" s="144" t="s">
        <v>138</v>
      </c>
    </row>
    <row r="4" spans="1:7" ht="31.5" customHeight="1" x14ac:dyDescent="0.4">
      <c r="A4" s="50"/>
      <c r="B4" s="204" t="s">
        <v>851</v>
      </c>
      <c r="C4" s="229">
        <f>SUM(C5:C37)</f>
        <v>66162</v>
      </c>
      <c r="D4" s="229">
        <f>SUM(D5:D37)</f>
        <v>63173</v>
      </c>
      <c r="E4" s="342">
        <f>(Table3849[[#This Row],[Applications filed, 2024]]-Table3849[[#This Row],[Applications filed, 2023]])/Table3849[[#This Row],[Applications filed, 2023]]</f>
        <v>-4.5176989812883525E-2</v>
      </c>
    </row>
    <row r="5" spans="1:7" ht="18.75" customHeight="1" x14ac:dyDescent="0.4">
      <c r="A5" s="83">
        <v>1</v>
      </c>
      <c r="B5" s="171" t="s">
        <v>852</v>
      </c>
      <c r="C5" s="301">
        <v>257</v>
      </c>
      <c r="D5" s="301">
        <v>251</v>
      </c>
      <c r="E5" s="300">
        <f>(Table3849[[#This Row],[Applications filed, 2024]]-Table3849[[#This Row],[Applications filed, 2023]])/Table3849[[#This Row],[Applications filed, 2023]]</f>
        <v>-2.3346303501945526E-2</v>
      </c>
      <c r="G5" s="242"/>
    </row>
    <row r="6" spans="1:7" x14ac:dyDescent="0.4">
      <c r="A6" s="29">
        <v>2</v>
      </c>
      <c r="B6" s="145" t="s">
        <v>853</v>
      </c>
      <c r="C6" s="301">
        <v>6201</v>
      </c>
      <c r="D6" s="301">
        <v>5552</v>
      </c>
      <c r="E6" s="300">
        <f>(Table3849[[#This Row],[Applications filed, 2024]]-Table3849[[#This Row],[Applications filed, 2023]])/Table3849[[#This Row],[Applications filed, 2023]]</f>
        <v>-0.10466053862280278</v>
      </c>
      <c r="G6" s="242"/>
    </row>
    <row r="7" spans="1:7" x14ac:dyDescent="0.4">
      <c r="A7" s="29">
        <v>3</v>
      </c>
      <c r="B7" s="145" t="s">
        <v>854</v>
      </c>
      <c r="C7" s="301">
        <v>2251</v>
      </c>
      <c r="D7" s="301">
        <v>2285</v>
      </c>
      <c r="E7" s="300">
        <f>(Table3849[[#This Row],[Applications filed, 2024]]-Table3849[[#This Row],[Applications filed, 2023]])/Table3849[[#This Row],[Applications filed, 2023]]</f>
        <v>1.5104398045313194E-2</v>
      </c>
      <c r="G7" s="242"/>
    </row>
    <row r="8" spans="1:7" x14ac:dyDescent="0.4">
      <c r="A8" s="29">
        <v>4</v>
      </c>
      <c r="B8" s="145" t="s">
        <v>855</v>
      </c>
      <c r="C8" s="301">
        <v>452</v>
      </c>
      <c r="D8" s="301">
        <v>627</v>
      </c>
      <c r="E8" s="300">
        <f>(Table3849[[#This Row],[Applications filed, 2024]]-Table3849[[#This Row],[Applications filed, 2023]])/Table3849[[#This Row],[Applications filed, 2023]]</f>
        <v>0.38716814159292035</v>
      </c>
      <c r="G8" s="242"/>
    </row>
    <row r="9" spans="1:7" x14ac:dyDescent="0.4">
      <c r="A9" s="29">
        <v>5</v>
      </c>
      <c r="B9" s="145" t="s">
        <v>856</v>
      </c>
      <c r="C9" s="301">
        <v>833</v>
      </c>
      <c r="D9" s="301">
        <v>525</v>
      </c>
      <c r="E9" s="300">
        <f>(Table3849[[#This Row],[Applications filed, 2024]]-Table3849[[#This Row],[Applications filed, 2023]])/Table3849[[#This Row],[Applications filed, 2023]]</f>
        <v>-0.36974789915966388</v>
      </c>
      <c r="G9" s="242"/>
    </row>
    <row r="10" spans="1:7" x14ac:dyDescent="0.4">
      <c r="A10" s="29">
        <v>6</v>
      </c>
      <c r="B10" s="145" t="s">
        <v>857</v>
      </c>
      <c r="C10" s="301">
        <v>4675</v>
      </c>
      <c r="D10" s="301">
        <v>4788</v>
      </c>
      <c r="E10" s="300">
        <f>(Table3849[[#This Row],[Applications filed, 2024]]-Table3849[[#This Row],[Applications filed, 2023]])/Table3849[[#This Row],[Applications filed, 2023]]</f>
        <v>2.4171122994652405E-2</v>
      </c>
      <c r="G10" s="242"/>
    </row>
    <row r="11" spans="1:7" x14ac:dyDescent="0.4">
      <c r="A11" s="29">
        <v>7</v>
      </c>
      <c r="B11" s="145" t="s">
        <v>858</v>
      </c>
      <c r="C11" s="301">
        <v>3522</v>
      </c>
      <c r="D11" s="301">
        <v>3220</v>
      </c>
      <c r="E11" s="300">
        <f>(Table3849[[#This Row],[Applications filed, 2024]]-Table3849[[#This Row],[Applications filed, 2023]])/Table3849[[#This Row],[Applications filed, 2023]]</f>
        <v>-8.5746734809767175E-2</v>
      </c>
      <c r="G11" s="242"/>
    </row>
    <row r="12" spans="1:7" x14ac:dyDescent="0.4">
      <c r="A12" s="29">
        <v>8</v>
      </c>
      <c r="B12" s="145" t="s">
        <v>859</v>
      </c>
      <c r="C12" s="301">
        <v>2914</v>
      </c>
      <c r="D12" s="301">
        <v>2729</v>
      </c>
      <c r="E12" s="300">
        <f>(Table3849[[#This Row],[Applications filed, 2024]]-Table3849[[#This Row],[Applications filed, 2023]])/Table3849[[#This Row],[Applications filed, 2023]]</f>
        <v>-6.3486616334934798E-2</v>
      </c>
      <c r="G12" s="242"/>
    </row>
    <row r="13" spans="1:7" x14ac:dyDescent="0.4">
      <c r="A13" s="29">
        <v>9</v>
      </c>
      <c r="B13" s="145" t="s">
        <v>860</v>
      </c>
      <c r="C13" s="301">
        <v>2602</v>
      </c>
      <c r="D13" s="301">
        <v>3102</v>
      </c>
      <c r="E13" s="300">
        <f>(Table3849[[#This Row],[Applications filed, 2024]]-Table3849[[#This Row],[Applications filed, 2023]])/Table3849[[#This Row],[Applications filed, 2023]]</f>
        <v>0.1921598770176787</v>
      </c>
      <c r="G13" s="242"/>
    </row>
    <row r="14" spans="1:7" x14ac:dyDescent="0.4">
      <c r="A14" s="29">
        <v>10</v>
      </c>
      <c r="B14" s="145" t="s">
        <v>861</v>
      </c>
      <c r="C14" s="301">
        <v>1460</v>
      </c>
      <c r="D14" s="301">
        <v>1461</v>
      </c>
      <c r="E14" s="300">
        <f>(Table3849[[#This Row],[Applications filed, 2024]]-Table3849[[#This Row],[Applications filed, 2023]])/Table3849[[#This Row],[Applications filed, 2023]]</f>
        <v>6.8493150684931507E-4</v>
      </c>
      <c r="G14" s="242"/>
    </row>
    <row r="15" spans="1:7" x14ac:dyDescent="0.4">
      <c r="A15" s="29">
        <v>11</v>
      </c>
      <c r="B15" s="145" t="s">
        <v>862</v>
      </c>
      <c r="C15" s="301">
        <v>2731</v>
      </c>
      <c r="D15" s="301">
        <v>2417</v>
      </c>
      <c r="E15" s="300">
        <f>(Table3849[[#This Row],[Applications filed, 2024]]-Table3849[[#This Row],[Applications filed, 2023]])/Table3849[[#This Row],[Applications filed, 2023]]</f>
        <v>-0.11497619919443428</v>
      </c>
      <c r="G15" s="242"/>
    </row>
    <row r="16" spans="1:7" x14ac:dyDescent="0.4">
      <c r="A16" s="29">
        <v>12</v>
      </c>
      <c r="B16" s="145" t="s">
        <v>863</v>
      </c>
      <c r="C16" s="301">
        <v>2362</v>
      </c>
      <c r="D16" s="301">
        <v>2643</v>
      </c>
      <c r="E16" s="300">
        <f>(Table3849[[#This Row],[Applications filed, 2024]]-Table3849[[#This Row],[Applications filed, 2023]])/Table3849[[#This Row],[Applications filed, 2023]]</f>
        <v>0.11896697713801863</v>
      </c>
      <c r="G16" s="242"/>
    </row>
    <row r="17" spans="1:7" x14ac:dyDescent="0.4">
      <c r="A17" s="29">
        <v>13</v>
      </c>
      <c r="B17" s="145" t="s">
        <v>864</v>
      </c>
      <c r="C17" s="301">
        <v>2167</v>
      </c>
      <c r="D17" s="301">
        <v>1959</v>
      </c>
      <c r="E17" s="300">
        <f>(Table3849[[#This Row],[Applications filed, 2024]]-Table3849[[#This Row],[Applications filed, 2023]])/Table3849[[#This Row],[Applications filed, 2023]]</f>
        <v>-9.5985233041070608E-2</v>
      </c>
      <c r="G17" s="242"/>
    </row>
    <row r="18" spans="1:7" x14ac:dyDescent="0.4">
      <c r="A18" s="29">
        <v>14</v>
      </c>
      <c r="B18" s="145" t="s">
        <v>865</v>
      </c>
      <c r="C18" s="301">
        <v>5575</v>
      </c>
      <c r="D18" s="301">
        <v>5581</v>
      </c>
      <c r="E18" s="300">
        <f>(Table3849[[#This Row],[Applications filed, 2024]]-Table3849[[#This Row],[Applications filed, 2023]])/Table3849[[#This Row],[Applications filed, 2023]]</f>
        <v>1.0762331838565023E-3</v>
      </c>
      <c r="G18" s="242"/>
    </row>
    <row r="19" spans="1:7" x14ac:dyDescent="0.4">
      <c r="A19" s="29">
        <v>15</v>
      </c>
      <c r="B19" s="145" t="s">
        <v>866</v>
      </c>
      <c r="C19" s="301">
        <v>1173</v>
      </c>
      <c r="D19" s="301">
        <v>1300</v>
      </c>
      <c r="E19" s="300">
        <f>(Table3849[[#This Row],[Applications filed, 2024]]-Table3849[[#This Row],[Applications filed, 2023]])/Table3849[[#This Row],[Applications filed, 2023]]</f>
        <v>0.1082693947144075</v>
      </c>
      <c r="G19" s="242"/>
    </row>
    <row r="20" spans="1:7" x14ac:dyDescent="0.4">
      <c r="A20" s="29">
        <v>16</v>
      </c>
      <c r="B20" s="145" t="s">
        <v>867</v>
      </c>
      <c r="C20" s="301">
        <v>835</v>
      </c>
      <c r="D20" s="301">
        <v>741</v>
      </c>
      <c r="E20" s="300">
        <f>(Table3849[[#This Row],[Applications filed, 2024]]-Table3849[[#This Row],[Applications filed, 2023]])/Table3849[[#This Row],[Applications filed, 2023]]</f>
        <v>-0.1125748502994012</v>
      </c>
      <c r="G20" s="242"/>
    </row>
    <row r="21" spans="1:7" x14ac:dyDescent="0.4">
      <c r="A21" s="29">
        <v>17</v>
      </c>
      <c r="B21" s="145" t="s">
        <v>868</v>
      </c>
      <c r="C21" s="301">
        <v>49</v>
      </c>
      <c r="D21" s="301">
        <v>67</v>
      </c>
      <c r="E21" s="300">
        <f>(Table3849[[#This Row],[Applications filed, 2024]]-Table3849[[#This Row],[Applications filed, 2023]])/Table3849[[#This Row],[Applications filed, 2023]]</f>
        <v>0.36734693877551022</v>
      </c>
      <c r="G21" s="242"/>
    </row>
    <row r="22" spans="1:7" x14ac:dyDescent="0.4">
      <c r="A22" s="29">
        <v>18</v>
      </c>
      <c r="B22" s="145" t="s">
        <v>869</v>
      </c>
      <c r="C22" s="301">
        <v>89</v>
      </c>
      <c r="D22" s="301">
        <v>86</v>
      </c>
      <c r="E22" s="300">
        <f>(Table3849[[#This Row],[Applications filed, 2024]]-Table3849[[#This Row],[Applications filed, 2023]])/Table3849[[#This Row],[Applications filed, 2023]]</f>
        <v>-3.3707865168539325E-2</v>
      </c>
      <c r="G22" s="242"/>
    </row>
    <row r="23" spans="1:7" x14ac:dyDescent="0.4">
      <c r="A23" s="29">
        <v>19</v>
      </c>
      <c r="B23" s="145" t="s">
        <v>870</v>
      </c>
      <c r="C23" s="301">
        <v>3805</v>
      </c>
      <c r="D23" s="301">
        <v>3199</v>
      </c>
      <c r="E23" s="300">
        <f>(Table3849[[#This Row],[Applications filed, 2024]]-Table3849[[#This Row],[Applications filed, 2023]])/Table3849[[#This Row],[Applications filed, 2023]]</f>
        <v>-0.1592641261498029</v>
      </c>
      <c r="G23" s="242"/>
    </row>
    <row r="24" spans="1:7" x14ac:dyDescent="0.4">
      <c r="A24" s="29">
        <v>20</v>
      </c>
      <c r="B24" s="145" t="s">
        <v>871</v>
      </c>
      <c r="C24" s="301">
        <v>265</v>
      </c>
      <c r="D24" s="301">
        <v>289</v>
      </c>
      <c r="E24" s="300">
        <f>(Table3849[[#This Row],[Applications filed, 2024]]-Table3849[[#This Row],[Applications filed, 2023]])/Table3849[[#This Row],[Applications filed, 2023]]</f>
        <v>9.056603773584905E-2</v>
      </c>
      <c r="G24" s="242"/>
    </row>
    <row r="25" spans="1:7" x14ac:dyDescent="0.4">
      <c r="A25" s="29">
        <v>21</v>
      </c>
      <c r="B25" s="145" t="s">
        <v>872</v>
      </c>
      <c r="C25" s="301">
        <v>4365</v>
      </c>
      <c r="D25" s="301">
        <v>3911</v>
      </c>
      <c r="E25" s="300">
        <f>(Table3849[[#This Row],[Applications filed, 2024]]-Table3849[[#This Row],[Applications filed, 2023]])/Table3849[[#This Row],[Applications filed, 2023]]</f>
        <v>-0.10400916380297824</v>
      </c>
      <c r="G25" s="242"/>
    </row>
    <row r="26" spans="1:7" x14ac:dyDescent="0.4">
      <c r="A26" s="29">
        <v>22</v>
      </c>
      <c r="B26" s="145" t="s">
        <v>873</v>
      </c>
      <c r="C26" s="301">
        <v>266</v>
      </c>
      <c r="D26" s="301">
        <v>285</v>
      </c>
      <c r="E26" s="300">
        <f>(Table3849[[#This Row],[Applications filed, 2024]]-Table3849[[#This Row],[Applications filed, 2023]])/Table3849[[#This Row],[Applications filed, 2023]]</f>
        <v>7.1428571428571425E-2</v>
      </c>
      <c r="G26" s="242"/>
    </row>
    <row r="27" spans="1:7" x14ac:dyDescent="0.4">
      <c r="A27" s="29">
        <v>23</v>
      </c>
      <c r="B27" s="145" t="s">
        <v>874</v>
      </c>
      <c r="C27" s="301">
        <v>2359</v>
      </c>
      <c r="D27" s="301">
        <v>2000</v>
      </c>
      <c r="E27" s="300">
        <f>(Table3849[[#This Row],[Applications filed, 2024]]-Table3849[[#This Row],[Applications filed, 2023]])/Table3849[[#This Row],[Applications filed, 2023]]</f>
        <v>-0.15218312844425605</v>
      </c>
      <c r="G27" s="242"/>
    </row>
    <row r="28" spans="1:7" x14ac:dyDescent="0.4">
      <c r="A28" s="29">
        <v>24</v>
      </c>
      <c r="B28" s="145" t="s">
        <v>875</v>
      </c>
      <c r="C28" s="301">
        <v>2091</v>
      </c>
      <c r="D28" s="301">
        <v>2107</v>
      </c>
      <c r="E28" s="300">
        <f>(Table3849[[#This Row],[Applications filed, 2024]]-Table3849[[#This Row],[Applications filed, 2023]])/Table3849[[#This Row],[Applications filed, 2023]]</f>
        <v>7.6518412242945963E-3</v>
      </c>
      <c r="G28" s="242"/>
    </row>
    <row r="29" spans="1:7" x14ac:dyDescent="0.4">
      <c r="A29" s="29">
        <v>25</v>
      </c>
      <c r="B29" s="145" t="s">
        <v>876</v>
      </c>
      <c r="C29" s="301">
        <v>1503</v>
      </c>
      <c r="D29" s="301">
        <v>1338</v>
      </c>
      <c r="E29" s="300">
        <f>(Table3849[[#This Row],[Applications filed, 2024]]-Table3849[[#This Row],[Applications filed, 2023]])/Table3849[[#This Row],[Applications filed, 2023]]</f>
        <v>-0.10978043912175649</v>
      </c>
      <c r="G29" s="242"/>
    </row>
    <row r="30" spans="1:7" x14ac:dyDescent="0.4">
      <c r="A30" s="29">
        <v>26</v>
      </c>
      <c r="B30" s="145" t="s">
        <v>877</v>
      </c>
      <c r="C30" s="301">
        <v>2928</v>
      </c>
      <c r="D30" s="301">
        <v>3270</v>
      </c>
      <c r="E30" s="300">
        <f>(Table3849[[#This Row],[Applications filed, 2024]]-Table3849[[#This Row],[Applications filed, 2023]])/Table3849[[#This Row],[Applications filed, 2023]]</f>
        <v>0.11680327868852459</v>
      </c>
      <c r="G30" s="242"/>
    </row>
    <row r="31" spans="1:7" x14ac:dyDescent="0.4">
      <c r="A31" s="29">
        <v>27</v>
      </c>
      <c r="B31" s="145" t="s">
        <v>878</v>
      </c>
      <c r="C31" s="301">
        <v>412</v>
      </c>
      <c r="D31" s="301">
        <v>409</v>
      </c>
      <c r="E31" s="300">
        <f>(Table3849[[#This Row],[Applications filed, 2024]]-Table3849[[#This Row],[Applications filed, 2023]])/Table3849[[#This Row],[Applications filed, 2023]]</f>
        <v>-7.2815533980582527E-3</v>
      </c>
      <c r="G31" s="242"/>
    </row>
    <row r="32" spans="1:7" x14ac:dyDescent="0.4">
      <c r="A32" s="29">
        <v>28</v>
      </c>
      <c r="B32" s="145" t="s">
        <v>879</v>
      </c>
      <c r="C32" s="301">
        <v>1942</v>
      </c>
      <c r="D32" s="301">
        <v>1953</v>
      </c>
      <c r="E32" s="300">
        <f>(Table3849[[#This Row],[Applications filed, 2024]]-Table3849[[#This Row],[Applications filed, 2023]])/Table3849[[#This Row],[Applications filed, 2023]]</f>
        <v>5.6642636457260552E-3</v>
      </c>
      <c r="G32" s="242"/>
    </row>
    <row r="33" spans="1:7" x14ac:dyDescent="0.4">
      <c r="A33" s="29">
        <v>29</v>
      </c>
      <c r="B33" s="145" t="s">
        <v>880</v>
      </c>
      <c r="C33" s="301">
        <v>151</v>
      </c>
      <c r="D33" s="301">
        <v>80</v>
      </c>
      <c r="E33" s="300">
        <f>(Table3849[[#This Row],[Applications filed, 2024]]-Table3849[[#This Row],[Applications filed, 2023]])/Table3849[[#This Row],[Applications filed, 2023]]</f>
        <v>-0.47019867549668876</v>
      </c>
      <c r="G33" s="242"/>
    </row>
    <row r="34" spans="1:7" x14ac:dyDescent="0.4">
      <c r="A34" s="29">
        <v>30</v>
      </c>
      <c r="B34" s="145" t="s">
        <v>881</v>
      </c>
      <c r="C34" s="301">
        <v>1403</v>
      </c>
      <c r="D34" s="301">
        <v>1232</v>
      </c>
      <c r="E34" s="300">
        <f>(Table3849[[#This Row],[Applications filed, 2024]]-Table3849[[#This Row],[Applications filed, 2023]])/Table3849[[#This Row],[Applications filed, 2023]]</f>
        <v>-0.12188168210976479</v>
      </c>
      <c r="G34" s="242"/>
    </row>
    <row r="35" spans="1:7" x14ac:dyDescent="0.4">
      <c r="A35" s="29">
        <v>31</v>
      </c>
      <c r="B35" s="145" t="s">
        <v>882</v>
      </c>
      <c r="C35" s="301">
        <v>120</v>
      </c>
      <c r="D35" s="301">
        <v>181</v>
      </c>
      <c r="E35" s="300">
        <f>(Table3849[[#This Row],[Applications filed, 2024]]-Table3849[[#This Row],[Applications filed, 2023]])/Table3849[[#This Row],[Applications filed, 2023]]</f>
        <v>0.5083333333333333</v>
      </c>
      <c r="G35" s="242"/>
    </row>
    <row r="36" spans="1:7" x14ac:dyDescent="0.4">
      <c r="A36" s="303">
        <v>32</v>
      </c>
      <c r="B36" s="145" t="s">
        <v>883</v>
      </c>
      <c r="C36" s="301">
        <v>4364</v>
      </c>
      <c r="D36" s="301">
        <v>3534</v>
      </c>
      <c r="E36" s="300">
        <f>(Table3849[[#This Row],[Applications filed, 2024]]-Table3849[[#This Row],[Applications filed, 2023]])/Table3849[[#This Row],[Applications filed, 2023]]</f>
        <v>-0.19019248395967003</v>
      </c>
      <c r="G36" s="242"/>
    </row>
    <row r="37" spans="1:7" x14ac:dyDescent="0.4">
      <c r="A37" s="303">
        <v>99</v>
      </c>
      <c r="B37" s="145" t="s">
        <v>884</v>
      </c>
      <c r="C37" s="302">
        <v>40</v>
      </c>
      <c r="D37" s="301">
        <v>51</v>
      </c>
      <c r="E37" s="300">
        <f>(Table3849[[#This Row],[Applications filed, 2024]]-Table3849[[#This Row],[Applications filed, 2023]])/Table3849[[#This Row],[Applications filed, 2023]]</f>
        <v>0.27500000000000002</v>
      </c>
      <c r="G37" s="253"/>
    </row>
    <row r="38" spans="1:7" x14ac:dyDescent="0.4">
      <c r="A38" s="75"/>
      <c r="B38" s="75"/>
      <c r="C38" s="77"/>
      <c r="E38" s="77" t="s">
        <v>145</v>
      </c>
    </row>
    <row r="39" spans="1:7" x14ac:dyDescent="0.4">
      <c r="A39" s="78" t="s">
        <v>99</v>
      </c>
    </row>
    <row r="40" spans="1:7" x14ac:dyDescent="0.4">
      <c r="A40" s="79" t="s">
        <v>885</v>
      </c>
    </row>
    <row r="41" spans="1:7" x14ac:dyDescent="0.4">
      <c r="A41" s="79"/>
    </row>
  </sheetData>
  <phoneticPr fontId="30" type="noConversion"/>
  <hyperlinks>
    <hyperlink ref="F1" location="Contents!A1" display="Contents" xr:uid="{443A2FFC-8924-4184-BF19-BFB366AD04C8}"/>
    <hyperlink ref="F2" location="Notes!A1" display="Notes" xr:uid="{37919BE0-80B8-4E41-80C6-FFB7D66BAD84}"/>
  </hyperlinks>
  <pageMargins left="0.7" right="0.7" top="0.75" bottom="0.75" header="0.3" footer="0.3"/>
  <pageSetup orientation="portrait" r:id="rId1"/>
  <ignoredErrors>
    <ignoredError sqref="C5:C9 C10:C35 C36:C37" calculatedColumn="1"/>
  </ignoredErrors>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D9517-AB8F-44B1-B628-896FD0601D96}">
  <dimension ref="A1:P20"/>
  <sheetViews>
    <sheetView workbookViewId="0">
      <selection activeCell="I6" sqref="I6"/>
    </sheetView>
  </sheetViews>
  <sheetFormatPr defaultColWidth="8.77734375" defaultRowHeight="15" x14ac:dyDescent="0.4"/>
  <cols>
    <col min="1" max="1" width="10.21875" style="70" customWidth="1"/>
    <col min="2" max="2" width="3.6640625" style="70" customWidth="1"/>
    <col min="3" max="3" width="36.5546875" style="70" customWidth="1"/>
    <col min="4" max="4" width="15" style="70" customWidth="1"/>
    <col min="5" max="5" width="18.5546875" style="70" customWidth="1"/>
    <col min="6" max="6" width="5.5546875" style="70" customWidth="1"/>
    <col min="7" max="7" width="30.6640625" style="70" customWidth="1"/>
    <col min="8" max="8" width="14.77734375" style="70" customWidth="1"/>
    <col min="9" max="9" width="19.109375" style="70" customWidth="1"/>
    <col min="10" max="16384" width="8.77734375" style="70"/>
  </cols>
  <sheetData>
    <row r="1" spans="1:10" x14ac:dyDescent="0.4">
      <c r="A1" s="68" t="s">
        <v>886</v>
      </c>
      <c r="B1" s="68"/>
      <c r="C1" s="68"/>
      <c r="G1" s="68"/>
      <c r="H1" s="72"/>
      <c r="I1" s="72"/>
      <c r="J1" s="71" t="s">
        <v>125</v>
      </c>
    </row>
    <row r="2" spans="1:10" x14ac:dyDescent="0.4">
      <c r="A2" s="108" t="s">
        <v>295</v>
      </c>
      <c r="B2" s="108"/>
      <c r="C2" s="72"/>
      <c r="G2" s="72"/>
      <c r="H2" s="72"/>
      <c r="I2" s="72"/>
      <c r="J2" s="71" t="s">
        <v>99</v>
      </c>
    </row>
    <row r="3" spans="1:10" s="5" customFormat="1" ht="21" customHeight="1" x14ac:dyDescent="0.4">
      <c r="A3" s="23" t="s">
        <v>360</v>
      </c>
      <c r="B3" s="7"/>
      <c r="C3" s="71"/>
      <c r="D3" s="8"/>
      <c r="E3" s="8"/>
    </row>
    <row r="4" spans="1:10" s="34" customFormat="1" ht="33.75" customHeight="1" x14ac:dyDescent="0.4">
      <c r="A4" s="19" t="s">
        <v>418</v>
      </c>
      <c r="B4" s="90"/>
      <c r="C4" s="89"/>
      <c r="D4" s="65"/>
      <c r="E4" s="65"/>
    </row>
    <row r="5" spans="1:10" ht="45.75" customHeight="1" x14ac:dyDescent="0.4">
      <c r="A5" s="140" t="s">
        <v>362</v>
      </c>
      <c r="B5" s="139"/>
      <c r="C5" s="140" t="s">
        <v>887</v>
      </c>
      <c r="D5" s="144" t="s">
        <v>888</v>
      </c>
      <c r="E5" s="144" t="s">
        <v>889</v>
      </c>
      <c r="F5" s="144"/>
      <c r="G5" s="140" t="s">
        <v>890</v>
      </c>
      <c r="H5" s="144" t="s">
        <v>891</v>
      </c>
      <c r="I5" s="144" t="s">
        <v>892</v>
      </c>
    </row>
    <row r="6" spans="1:10" ht="39" customHeight="1" x14ac:dyDescent="0.4">
      <c r="A6" s="50"/>
      <c r="B6" s="50"/>
      <c r="C6" s="204" t="s">
        <v>754</v>
      </c>
      <c r="D6" s="217">
        <f>SUM(D7:D16)</f>
        <v>8882</v>
      </c>
      <c r="E6" s="219">
        <f>D6/'Table 1'!J10</f>
        <v>0.10936403373761004</v>
      </c>
      <c r="F6" s="217"/>
      <c r="G6" s="204" t="s">
        <v>754</v>
      </c>
      <c r="H6" s="217">
        <f>SUM(H7:H16)</f>
        <v>5785</v>
      </c>
      <c r="I6" s="219">
        <f>H6/'Table 1'!K10</f>
        <v>7.4658648013834761E-2</v>
      </c>
    </row>
    <row r="7" spans="1:10" x14ac:dyDescent="0.4">
      <c r="A7" s="141">
        <v>1</v>
      </c>
      <c r="C7" s="141" t="s">
        <v>893</v>
      </c>
      <c r="D7" s="82">
        <v>1757</v>
      </c>
      <c r="E7" s="82"/>
      <c r="F7" s="82"/>
      <c r="G7" s="141" t="s">
        <v>894</v>
      </c>
      <c r="H7" s="82">
        <v>1069</v>
      </c>
      <c r="I7" s="82"/>
    </row>
    <row r="8" spans="1:10" x14ac:dyDescent="0.4">
      <c r="A8" s="141">
        <v>2</v>
      </c>
      <c r="C8" s="141" t="s">
        <v>895</v>
      </c>
      <c r="D8" s="82">
        <v>1100</v>
      </c>
      <c r="E8" s="82"/>
      <c r="F8" s="82"/>
      <c r="G8" s="141" t="s">
        <v>896</v>
      </c>
      <c r="H8" s="82">
        <v>895</v>
      </c>
      <c r="I8" s="82"/>
    </row>
    <row r="9" spans="1:10" x14ac:dyDescent="0.4">
      <c r="A9" s="141">
        <v>3</v>
      </c>
      <c r="C9" s="141" t="s">
        <v>897</v>
      </c>
      <c r="D9" s="82">
        <v>1100</v>
      </c>
      <c r="E9" s="82"/>
      <c r="F9" s="82"/>
      <c r="G9" s="141" t="s">
        <v>389</v>
      </c>
      <c r="H9" s="82">
        <v>613</v>
      </c>
      <c r="I9" s="82"/>
    </row>
    <row r="10" spans="1:10" x14ac:dyDescent="0.4">
      <c r="A10" s="141">
        <v>4</v>
      </c>
      <c r="C10" s="141" t="s">
        <v>894</v>
      </c>
      <c r="D10" s="82">
        <v>1040</v>
      </c>
      <c r="E10" s="82"/>
      <c r="F10" s="82"/>
      <c r="G10" s="141" t="s">
        <v>806</v>
      </c>
      <c r="H10" s="82">
        <v>576</v>
      </c>
      <c r="I10" s="82"/>
    </row>
    <row r="11" spans="1:10" x14ac:dyDescent="0.4">
      <c r="A11" s="141">
        <v>5</v>
      </c>
      <c r="C11" s="141" t="s">
        <v>389</v>
      </c>
      <c r="D11" s="82">
        <v>832</v>
      </c>
      <c r="E11" s="82"/>
      <c r="F11" s="82"/>
      <c r="G11" s="141" t="s">
        <v>777</v>
      </c>
      <c r="H11" s="82">
        <v>514</v>
      </c>
      <c r="I11" s="82"/>
    </row>
    <row r="12" spans="1:10" x14ac:dyDescent="0.4">
      <c r="A12" s="141">
        <v>6</v>
      </c>
      <c r="C12" s="141" t="s">
        <v>898</v>
      </c>
      <c r="D12" s="82">
        <v>717</v>
      </c>
      <c r="E12" s="82"/>
      <c r="F12" s="82"/>
      <c r="G12" s="141" t="s">
        <v>893</v>
      </c>
      <c r="H12" s="82">
        <v>450</v>
      </c>
      <c r="I12" s="82"/>
    </row>
    <row r="13" spans="1:10" x14ac:dyDescent="0.4">
      <c r="A13" s="141">
        <v>7</v>
      </c>
      <c r="C13" s="141" t="s">
        <v>899</v>
      </c>
      <c r="D13" s="82">
        <v>697</v>
      </c>
      <c r="E13" s="82"/>
      <c r="F13" s="82"/>
      <c r="G13" s="141" t="s">
        <v>900</v>
      </c>
      <c r="H13" s="82">
        <v>448</v>
      </c>
      <c r="I13" s="82"/>
    </row>
    <row r="14" spans="1:10" x14ac:dyDescent="0.4">
      <c r="A14" s="141">
        <v>8</v>
      </c>
      <c r="C14" s="141" t="s">
        <v>896</v>
      </c>
      <c r="D14" s="82">
        <v>628</v>
      </c>
      <c r="E14" s="82"/>
      <c r="F14" s="82"/>
      <c r="G14" s="141" t="s">
        <v>901</v>
      </c>
      <c r="H14" s="82">
        <v>447</v>
      </c>
      <c r="I14" s="82"/>
    </row>
    <row r="15" spans="1:10" ht="15" customHeight="1" x14ac:dyDescent="0.4">
      <c r="A15" s="141">
        <v>9</v>
      </c>
      <c r="C15" s="141" t="s">
        <v>901</v>
      </c>
      <c r="D15" s="82">
        <v>557</v>
      </c>
      <c r="E15" s="82"/>
      <c r="F15" s="82"/>
      <c r="G15" s="141" t="s">
        <v>902</v>
      </c>
      <c r="H15" s="82">
        <v>411</v>
      </c>
      <c r="I15" s="82"/>
    </row>
    <row r="16" spans="1:10" x14ac:dyDescent="0.4">
      <c r="A16" s="142">
        <v>10</v>
      </c>
      <c r="B16" s="139"/>
      <c r="C16" s="142" t="s">
        <v>806</v>
      </c>
      <c r="D16" s="143">
        <v>454</v>
      </c>
      <c r="E16" s="143"/>
      <c r="F16" s="143"/>
      <c r="G16" s="142" t="s">
        <v>903</v>
      </c>
      <c r="H16" s="143">
        <v>362</v>
      </c>
      <c r="I16" s="143"/>
    </row>
    <row r="17" spans="1:16" x14ac:dyDescent="0.4">
      <c r="A17" s="75"/>
      <c r="B17" s="75"/>
      <c r="C17" s="75"/>
      <c r="G17" s="75"/>
      <c r="H17" s="77"/>
      <c r="I17" s="77" t="s">
        <v>145</v>
      </c>
    </row>
    <row r="18" spans="1:16" x14ac:dyDescent="0.4">
      <c r="A18" s="78" t="s">
        <v>99</v>
      </c>
      <c r="B18" s="78"/>
      <c r="C18" s="79"/>
      <c r="D18" s="79"/>
      <c r="E18" s="79"/>
      <c r="F18" s="79"/>
      <c r="G18" s="79"/>
      <c r="H18" s="79"/>
      <c r="I18" s="79"/>
      <c r="J18" s="79"/>
      <c r="K18" s="79"/>
      <c r="L18" s="79"/>
      <c r="M18" s="79"/>
      <c r="N18" s="79"/>
      <c r="O18" s="79"/>
      <c r="P18" s="79"/>
    </row>
    <row r="19" spans="1:16" x14ac:dyDescent="0.4">
      <c r="A19" s="79" t="s">
        <v>904</v>
      </c>
      <c r="B19" s="79"/>
      <c r="C19" s="79"/>
      <c r="D19" s="79"/>
      <c r="E19" s="79"/>
      <c r="F19" s="79"/>
      <c r="G19" s="79"/>
      <c r="H19" s="79"/>
      <c r="I19" s="79"/>
      <c r="J19" s="79"/>
      <c r="K19" s="79"/>
      <c r="L19" s="79"/>
      <c r="M19" s="79"/>
      <c r="N19" s="79"/>
      <c r="O19" s="79"/>
      <c r="P19" s="79"/>
    </row>
    <row r="20" spans="1:16" x14ac:dyDescent="0.4">
      <c r="A20" s="79" t="s">
        <v>419</v>
      </c>
      <c r="B20" s="79"/>
      <c r="C20" s="79"/>
      <c r="D20" s="79"/>
      <c r="E20" s="79"/>
      <c r="F20" s="79"/>
      <c r="G20" s="79"/>
      <c r="H20" s="79"/>
      <c r="I20" s="79"/>
      <c r="J20" s="79"/>
      <c r="K20" s="79"/>
      <c r="L20" s="79"/>
      <c r="M20" s="79"/>
      <c r="N20" s="79"/>
      <c r="O20" s="79"/>
      <c r="P20" s="79"/>
    </row>
  </sheetData>
  <hyperlinks>
    <hyperlink ref="J1" location="Contents!A1" display="Contents" xr:uid="{24B4658B-3995-4DB4-8AA4-90951C98799F}"/>
    <hyperlink ref="J2" location="Notes!A1" display="Notes" xr:uid="{09E72A26-C61B-420B-BCBA-932D96206C79}"/>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AB8F-E425-4A5A-AF75-50B3E386AFA0}">
  <dimension ref="A1:Q60"/>
  <sheetViews>
    <sheetView topLeftCell="A3" workbookViewId="0">
      <selection activeCell="D6" sqref="D6"/>
    </sheetView>
  </sheetViews>
  <sheetFormatPr defaultColWidth="8.77734375" defaultRowHeight="15" x14ac:dyDescent="0.4"/>
  <cols>
    <col min="1" max="1" width="12.21875" style="5" customWidth="1"/>
    <col min="2" max="2" width="44.5546875" style="14" customWidth="1"/>
    <col min="3" max="3" width="18.109375" style="5" customWidth="1"/>
    <col min="4" max="4" width="24.33203125" style="5" customWidth="1"/>
    <col min="5" max="16384" width="8.77734375" style="5"/>
  </cols>
  <sheetData>
    <row r="1" spans="1:5" x14ac:dyDescent="0.4">
      <c r="A1" s="6" t="s">
        <v>905</v>
      </c>
      <c r="B1" s="37"/>
      <c r="C1" s="37"/>
      <c r="D1" s="7"/>
      <c r="E1" s="71" t="s">
        <v>125</v>
      </c>
    </row>
    <row r="2" spans="1:5" x14ac:dyDescent="0.4">
      <c r="A2" s="23">
        <v>2024</v>
      </c>
      <c r="B2" s="39"/>
      <c r="C2" s="39"/>
      <c r="D2" s="7"/>
      <c r="E2" s="71" t="s">
        <v>99</v>
      </c>
    </row>
    <row r="3" spans="1:5" ht="25.5" customHeight="1" x14ac:dyDescent="0.4">
      <c r="A3" s="23" t="s">
        <v>360</v>
      </c>
      <c r="B3" s="7"/>
      <c r="C3" s="71"/>
      <c r="D3" s="8"/>
    </row>
    <row r="4" spans="1:5" s="34" customFormat="1" ht="33.75" customHeight="1" x14ac:dyDescent="0.4">
      <c r="A4" s="19" t="s">
        <v>361</v>
      </c>
      <c r="B4" s="90"/>
      <c r="C4" s="89"/>
      <c r="D4" s="65"/>
    </row>
    <row r="5" spans="1:5" s="14" customFormat="1" ht="30.75" customHeight="1" x14ac:dyDescent="0.4">
      <c r="A5" s="102" t="s">
        <v>362</v>
      </c>
      <c r="B5" s="150" t="s">
        <v>363</v>
      </c>
      <c r="C5" s="266" t="s">
        <v>906</v>
      </c>
      <c r="D5" s="131" t="s">
        <v>907</v>
      </c>
    </row>
    <row r="6" spans="1:5" ht="30.75" customHeight="1" x14ac:dyDescent="0.4">
      <c r="A6" s="9"/>
      <c r="B6" s="230" t="s">
        <v>366</v>
      </c>
      <c r="C6" s="198">
        <f>SUM(C7:C56)</f>
        <v>12535</v>
      </c>
      <c r="D6" s="307">
        <f>Table3751[[#This Row],[Designs registered]]/'Table 1'!K11</f>
        <v>0.16798670579879119</v>
      </c>
    </row>
    <row r="7" spans="1:5" x14ac:dyDescent="0.4">
      <c r="A7" s="304">
        <v>1</v>
      </c>
      <c r="B7" s="54" t="s">
        <v>894</v>
      </c>
      <c r="C7" s="255">
        <v>1104</v>
      </c>
      <c r="D7" s="240"/>
    </row>
    <row r="8" spans="1:5" x14ac:dyDescent="0.4">
      <c r="A8" s="304">
        <v>2</v>
      </c>
      <c r="B8" s="54" t="s">
        <v>896</v>
      </c>
      <c r="C8" s="27">
        <v>895</v>
      </c>
      <c r="D8" s="240"/>
    </row>
    <row r="9" spans="1:5" x14ac:dyDescent="0.4">
      <c r="A9" s="304">
        <v>3</v>
      </c>
      <c r="B9" s="54" t="s">
        <v>389</v>
      </c>
      <c r="C9" s="27">
        <v>720</v>
      </c>
      <c r="D9" s="240"/>
    </row>
    <row r="10" spans="1:5" x14ac:dyDescent="0.4">
      <c r="A10" s="304">
        <v>4</v>
      </c>
      <c r="B10" s="54" t="s">
        <v>806</v>
      </c>
      <c r="C10" s="27">
        <v>556</v>
      </c>
      <c r="D10" s="240"/>
    </row>
    <row r="11" spans="1:5" x14ac:dyDescent="0.4">
      <c r="A11" s="304">
        <v>5</v>
      </c>
      <c r="B11" s="54" t="s">
        <v>908</v>
      </c>
      <c r="C11" s="27">
        <v>456</v>
      </c>
      <c r="D11" s="240"/>
    </row>
    <row r="12" spans="1:5" x14ac:dyDescent="0.4">
      <c r="A12" s="304">
        <v>6</v>
      </c>
      <c r="B12" s="54" t="s">
        <v>893</v>
      </c>
      <c r="C12" s="27">
        <v>447</v>
      </c>
      <c r="D12" s="240"/>
    </row>
    <row r="13" spans="1:5" x14ac:dyDescent="0.4">
      <c r="A13" s="304">
        <v>7</v>
      </c>
      <c r="B13" s="54" t="s">
        <v>901</v>
      </c>
      <c r="C13" s="27">
        <v>447</v>
      </c>
      <c r="D13" s="240"/>
    </row>
    <row r="14" spans="1:5" x14ac:dyDescent="0.4">
      <c r="A14" s="304">
        <v>8</v>
      </c>
      <c r="B14" s="184" t="s">
        <v>902</v>
      </c>
      <c r="C14" s="27">
        <v>376</v>
      </c>
      <c r="D14" s="240"/>
    </row>
    <row r="15" spans="1:5" x14ac:dyDescent="0.4">
      <c r="A15" s="304">
        <v>9</v>
      </c>
      <c r="B15" s="54" t="s">
        <v>909</v>
      </c>
      <c r="C15" s="27">
        <v>353</v>
      </c>
      <c r="D15" s="240"/>
    </row>
    <row r="16" spans="1:5" x14ac:dyDescent="0.4">
      <c r="A16" s="304">
        <v>10</v>
      </c>
      <c r="B16" s="54" t="s">
        <v>910</v>
      </c>
      <c r="C16" s="27">
        <v>350</v>
      </c>
      <c r="D16" s="240"/>
    </row>
    <row r="17" spans="1:4" x14ac:dyDescent="0.4">
      <c r="A17" s="36">
        <v>11</v>
      </c>
      <c r="B17" s="54" t="s">
        <v>911</v>
      </c>
      <c r="C17" s="27">
        <v>333</v>
      </c>
      <c r="D17" s="240"/>
    </row>
    <row r="18" spans="1:4" x14ac:dyDescent="0.4">
      <c r="A18" s="36">
        <v>12</v>
      </c>
      <c r="B18" s="54" t="s">
        <v>912</v>
      </c>
      <c r="C18" s="27">
        <v>300</v>
      </c>
      <c r="D18" s="240"/>
    </row>
    <row r="19" spans="1:4" x14ac:dyDescent="0.4">
      <c r="A19" s="36">
        <v>13</v>
      </c>
      <c r="B19" s="54" t="s">
        <v>428</v>
      </c>
      <c r="C19" s="27">
        <v>299</v>
      </c>
      <c r="D19" s="240"/>
    </row>
    <row r="20" spans="1:4" x14ac:dyDescent="0.4">
      <c r="A20" s="36">
        <v>14</v>
      </c>
      <c r="B20" s="54" t="s">
        <v>438</v>
      </c>
      <c r="C20" s="27">
        <v>290</v>
      </c>
      <c r="D20" s="240"/>
    </row>
    <row r="21" spans="1:4" x14ac:dyDescent="0.4">
      <c r="A21" s="36">
        <v>15</v>
      </c>
      <c r="B21" s="54" t="s">
        <v>913</v>
      </c>
      <c r="C21" s="27">
        <v>267</v>
      </c>
      <c r="D21" s="240"/>
    </row>
    <row r="22" spans="1:4" x14ac:dyDescent="0.4">
      <c r="A22" s="36">
        <v>16</v>
      </c>
      <c r="B22" s="54" t="s">
        <v>900</v>
      </c>
      <c r="C22" s="27">
        <v>255</v>
      </c>
      <c r="D22" s="240"/>
    </row>
    <row r="23" spans="1:4" x14ac:dyDescent="0.4">
      <c r="A23" s="36">
        <v>17</v>
      </c>
      <c r="B23" s="54" t="s">
        <v>914</v>
      </c>
      <c r="C23" s="27">
        <v>235</v>
      </c>
      <c r="D23" s="240"/>
    </row>
    <row r="24" spans="1:4" x14ac:dyDescent="0.4">
      <c r="A24" s="36">
        <v>18</v>
      </c>
      <c r="B24" s="54" t="s">
        <v>915</v>
      </c>
      <c r="C24" s="27">
        <v>225</v>
      </c>
      <c r="D24" s="240"/>
    </row>
    <row r="25" spans="1:4" x14ac:dyDescent="0.4">
      <c r="A25" s="36">
        <v>19</v>
      </c>
      <c r="B25" s="54" t="s">
        <v>916</v>
      </c>
      <c r="C25" s="27">
        <v>223</v>
      </c>
      <c r="D25" s="240"/>
    </row>
    <row r="26" spans="1:4" x14ac:dyDescent="0.4">
      <c r="A26" s="36">
        <v>20</v>
      </c>
      <c r="B26" s="54" t="s">
        <v>917</v>
      </c>
      <c r="C26" s="27">
        <v>210</v>
      </c>
      <c r="D26" s="240"/>
    </row>
    <row r="27" spans="1:4" x14ac:dyDescent="0.4">
      <c r="A27" s="36">
        <v>21</v>
      </c>
      <c r="B27" s="54" t="s">
        <v>918</v>
      </c>
      <c r="C27" s="27">
        <v>201</v>
      </c>
      <c r="D27" s="240"/>
    </row>
    <row r="28" spans="1:4" x14ac:dyDescent="0.4">
      <c r="A28" s="36">
        <v>22</v>
      </c>
      <c r="B28" s="54" t="s">
        <v>919</v>
      </c>
      <c r="C28" s="27">
        <v>186</v>
      </c>
      <c r="D28" s="240"/>
    </row>
    <row r="29" spans="1:4" x14ac:dyDescent="0.4">
      <c r="A29" s="36">
        <v>23</v>
      </c>
      <c r="B29" s="54" t="s">
        <v>920</v>
      </c>
      <c r="C29" s="27">
        <v>184</v>
      </c>
      <c r="D29" s="240"/>
    </row>
    <row r="30" spans="1:4" x14ac:dyDescent="0.4">
      <c r="A30" s="36">
        <v>24</v>
      </c>
      <c r="B30" s="54" t="s">
        <v>921</v>
      </c>
      <c r="C30" s="27">
        <v>174</v>
      </c>
      <c r="D30" s="240"/>
    </row>
    <row r="31" spans="1:4" x14ac:dyDescent="0.4">
      <c r="A31" s="36">
        <v>25</v>
      </c>
      <c r="B31" s="54" t="s">
        <v>922</v>
      </c>
      <c r="C31" s="27">
        <v>165</v>
      </c>
      <c r="D31" s="240"/>
    </row>
    <row r="32" spans="1:4" x14ac:dyDescent="0.4">
      <c r="A32" s="36">
        <v>26</v>
      </c>
      <c r="B32" s="54" t="s">
        <v>923</v>
      </c>
      <c r="C32" s="27">
        <v>160</v>
      </c>
      <c r="D32" s="240"/>
    </row>
    <row r="33" spans="1:4" x14ac:dyDescent="0.4">
      <c r="A33" s="36">
        <v>27</v>
      </c>
      <c r="B33" s="54" t="s">
        <v>924</v>
      </c>
      <c r="C33" s="27">
        <v>159</v>
      </c>
      <c r="D33" s="240"/>
    </row>
    <row r="34" spans="1:4" x14ac:dyDescent="0.4">
      <c r="A34" s="36">
        <v>28</v>
      </c>
      <c r="B34" s="54" t="s">
        <v>925</v>
      </c>
      <c r="C34" s="27">
        <v>158</v>
      </c>
      <c r="D34" s="240"/>
    </row>
    <row r="35" spans="1:4" x14ac:dyDescent="0.4">
      <c r="A35" s="36">
        <v>29</v>
      </c>
      <c r="B35" s="54" t="s">
        <v>926</v>
      </c>
      <c r="C35" s="27">
        <v>153</v>
      </c>
      <c r="D35" s="240"/>
    </row>
    <row r="36" spans="1:4" x14ac:dyDescent="0.4">
      <c r="A36" s="36">
        <v>30</v>
      </c>
      <c r="B36" s="54" t="s">
        <v>927</v>
      </c>
      <c r="C36" s="27">
        <v>152</v>
      </c>
      <c r="D36" s="240"/>
    </row>
    <row r="37" spans="1:4" x14ac:dyDescent="0.4">
      <c r="A37" s="36">
        <v>31</v>
      </c>
      <c r="B37" s="54" t="s">
        <v>928</v>
      </c>
      <c r="C37" s="27">
        <v>150</v>
      </c>
      <c r="D37" s="240"/>
    </row>
    <row r="38" spans="1:4" x14ac:dyDescent="0.4">
      <c r="A38" s="36">
        <v>32</v>
      </c>
      <c r="B38" s="54" t="s">
        <v>929</v>
      </c>
      <c r="C38" s="27">
        <v>150</v>
      </c>
      <c r="D38" s="240"/>
    </row>
    <row r="39" spans="1:4" x14ac:dyDescent="0.4">
      <c r="A39" s="36">
        <v>33</v>
      </c>
      <c r="B39" s="54" t="s">
        <v>930</v>
      </c>
      <c r="C39" s="27">
        <v>145</v>
      </c>
      <c r="D39" s="240"/>
    </row>
    <row r="40" spans="1:4" x14ac:dyDescent="0.4">
      <c r="A40" s="36">
        <v>34</v>
      </c>
      <c r="B40" s="54" t="s">
        <v>931</v>
      </c>
      <c r="C40" s="27">
        <v>142</v>
      </c>
      <c r="D40" s="240"/>
    </row>
    <row r="41" spans="1:4" x14ac:dyDescent="0.4">
      <c r="A41" s="36">
        <v>35</v>
      </c>
      <c r="B41" s="54" t="s">
        <v>932</v>
      </c>
      <c r="C41" s="27">
        <v>138</v>
      </c>
      <c r="D41" s="240"/>
    </row>
    <row r="42" spans="1:4" x14ac:dyDescent="0.4">
      <c r="A42" s="36">
        <v>36</v>
      </c>
      <c r="B42" s="54" t="s">
        <v>933</v>
      </c>
      <c r="C42" s="27">
        <v>138</v>
      </c>
      <c r="D42" s="240"/>
    </row>
    <row r="43" spans="1:4" x14ac:dyDescent="0.4">
      <c r="A43" s="36">
        <v>37</v>
      </c>
      <c r="B43" s="54" t="s">
        <v>903</v>
      </c>
      <c r="C43" s="27">
        <v>138</v>
      </c>
      <c r="D43" s="240"/>
    </row>
    <row r="44" spans="1:4" x14ac:dyDescent="0.4">
      <c r="A44" s="36">
        <v>38</v>
      </c>
      <c r="B44" s="54" t="s">
        <v>934</v>
      </c>
      <c r="C44" s="27">
        <v>135</v>
      </c>
      <c r="D44" s="240"/>
    </row>
    <row r="45" spans="1:4" x14ac:dyDescent="0.4">
      <c r="A45" s="36">
        <v>39</v>
      </c>
      <c r="B45" s="54" t="s">
        <v>935</v>
      </c>
      <c r="C45" s="27">
        <v>133</v>
      </c>
      <c r="D45" s="240"/>
    </row>
    <row r="46" spans="1:4" ht="13.9" customHeight="1" x14ac:dyDescent="0.4">
      <c r="A46" s="36">
        <v>40</v>
      </c>
      <c r="B46" s="164" t="s">
        <v>936</v>
      </c>
      <c r="C46" s="27">
        <v>120</v>
      </c>
      <c r="D46" s="240"/>
    </row>
    <row r="47" spans="1:4" x14ac:dyDescent="0.4">
      <c r="A47" s="36">
        <v>41</v>
      </c>
      <c r="B47" s="54" t="s">
        <v>937</v>
      </c>
      <c r="C47" s="27">
        <v>119</v>
      </c>
      <c r="D47" s="240"/>
    </row>
    <row r="48" spans="1:4" x14ac:dyDescent="0.4">
      <c r="A48" s="36">
        <v>42</v>
      </c>
      <c r="B48" s="54" t="s">
        <v>938</v>
      </c>
      <c r="C48" s="27">
        <v>116</v>
      </c>
      <c r="D48" s="240"/>
    </row>
    <row r="49" spans="1:17" x14ac:dyDescent="0.4">
      <c r="A49" s="305">
        <v>43</v>
      </c>
      <c r="B49" s="54" t="s">
        <v>939</v>
      </c>
      <c r="C49" s="27">
        <v>115</v>
      </c>
      <c r="D49" s="240"/>
    </row>
    <row r="50" spans="1:17" x14ac:dyDescent="0.4">
      <c r="A50" s="305">
        <v>44</v>
      </c>
      <c r="B50" s="54" t="s">
        <v>940</v>
      </c>
      <c r="C50" s="27">
        <v>115</v>
      </c>
      <c r="D50" s="240"/>
    </row>
    <row r="51" spans="1:17" x14ac:dyDescent="0.4">
      <c r="A51" s="305">
        <v>45</v>
      </c>
      <c r="B51" s="54" t="s">
        <v>941</v>
      </c>
      <c r="C51" s="27">
        <v>112</v>
      </c>
      <c r="D51" s="240"/>
    </row>
    <row r="52" spans="1:17" x14ac:dyDescent="0.4">
      <c r="A52" s="305">
        <v>46</v>
      </c>
      <c r="B52" s="54" t="s">
        <v>942</v>
      </c>
      <c r="C52" s="27">
        <v>108</v>
      </c>
      <c r="D52" s="240"/>
    </row>
    <row r="53" spans="1:17" x14ac:dyDescent="0.4">
      <c r="A53" s="305">
        <v>47</v>
      </c>
      <c r="B53" s="54" t="s">
        <v>943</v>
      </c>
      <c r="C53" s="27">
        <v>108</v>
      </c>
      <c r="D53" s="240"/>
    </row>
    <row r="54" spans="1:17" x14ac:dyDescent="0.4">
      <c r="A54" s="305">
        <v>48</v>
      </c>
      <c r="B54" s="54" t="s">
        <v>944</v>
      </c>
      <c r="C54" s="27">
        <v>108</v>
      </c>
      <c r="D54" s="240"/>
    </row>
    <row r="55" spans="1:17" x14ac:dyDescent="0.4">
      <c r="A55" s="305">
        <v>49</v>
      </c>
      <c r="B55" s="54" t="s">
        <v>374</v>
      </c>
      <c r="C55" s="27">
        <v>106</v>
      </c>
      <c r="D55" s="240"/>
    </row>
    <row r="56" spans="1:17" x14ac:dyDescent="0.4">
      <c r="A56" s="306">
        <v>50</v>
      </c>
      <c r="B56" s="163" t="s">
        <v>945</v>
      </c>
      <c r="C56" s="129">
        <v>106</v>
      </c>
      <c r="D56" s="308"/>
    </row>
    <row r="57" spans="1:17" x14ac:dyDescent="0.4">
      <c r="A57" s="35"/>
      <c r="B57" s="54"/>
      <c r="C57" s="313"/>
      <c r="D57" s="240" t="s">
        <v>145</v>
      </c>
    </row>
    <row r="58" spans="1:17" x14ac:dyDescent="0.4">
      <c r="A58" s="12" t="s">
        <v>99</v>
      </c>
      <c r="B58" s="40"/>
      <c r="D58" s="240"/>
    </row>
    <row r="59" spans="1:17" x14ac:dyDescent="0.4">
      <c r="A59" s="10" t="s">
        <v>946</v>
      </c>
      <c r="B59" s="10"/>
      <c r="C59" s="10"/>
      <c r="D59" s="10"/>
      <c r="E59" s="10"/>
      <c r="F59" s="10"/>
      <c r="G59" s="10"/>
      <c r="H59" s="10"/>
      <c r="I59" s="10"/>
      <c r="J59" s="10"/>
      <c r="K59" s="10"/>
      <c r="L59" s="10"/>
      <c r="M59" s="10"/>
      <c r="N59" s="10"/>
      <c r="O59" s="10"/>
      <c r="P59" s="10"/>
      <c r="Q59" s="10"/>
    </row>
    <row r="60" spans="1:17" x14ac:dyDescent="0.4">
      <c r="A60" s="10" t="s">
        <v>419</v>
      </c>
      <c r="B60" s="47"/>
      <c r="C60" s="10"/>
      <c r="D60" s="10"/>
      <c r="E60" s="10"/>
      <c r="F60" s="10"/>
      <c r="G60" s="10"/>
      <c r="H60" s="10"/>
      <c r="I60" s="10"/>
      <c r="J60" s="10"/>
      <c r="K60" s="10"/>
      <c r="L60" s="10"/>
      <c r="M60" s="10"/>
      <c r="N60" s="10"/>
      <c r="O60" s="10"/>
      <c r="P60" s="10"/>
      <c r="Q60" s="10"/>
    </row>
  </sheetData>
  <hyperlinks>
    <hyperlink ref="E1" location="Contents!A1" display="Contents" xr:uid="{74CEF950-2B8E-4F80-BE5F-F2C025E1A5C5}"/>
    <hyperlink ref="E2" location="Notes!A1" display="Notes" xr:uid="{C43D57E7-99AC-44F2-BFD9-5F143EB2DEF1}"/>
  </hyperlinks>
  <pageMargins left="0.7" right="0.7" top="0.75" bottom="0.75" header="0.3" footer="0.3"/>
  <pageSetup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69CB0-E417-49F3-8FCF-7B7B5D120408}">
  <dimension ref="A1:H9"/>
  <sheetViews>
    <sheetView workbookViewId="0">
      <selection activeCell="C9" sqref="C9"/>
    </sheetView>
  </sheetViews>
  <sheetFormatPr defaultColWidth="8.77734375" defaultRowHeight="15" x14ac:dyDescent="0.4"/>
  <cols>
    <col min="1" max="1" width="24.21875" style="5" customWidth="1"/>
    <col min="2" max="2" width="13.6640625" style="5" customWidth="1"/>
    <col min="3" max="3" width="9.77734375" style="5" bestFit="1" customWidth="1"/>
    <col min="4" max="4" width="9.77734375" style="70" bestFit="1" customWidth="1"/>
    <col min="5" max="8" width="9.77734375" style="5" bestFit="1" customWidth="1"/>
    <col min="9" max="16384" width="8.77734375" style="5"/>
  </cols>
  <sheetData>
    <row r="1" spans="1:8" ht="15.75" x14ac:dyDescent="0.4">
      <c r="A1" s="6" t="s">
        <v>947</v>
      </c>
      <c r="B1" s="6"/>
      <c r="C1" s="6"/>
      <c r="D1" s="7"/>
      <c r="E1" s="71" t="s">
        <v>125</v>
      </c>
      <c r="F1" s="6"/>
      <c r="G1" s="6"/>
      <c r="H1" s="6"/>
    </row>
    <row r="2" spans="1:8" x14ac:dyDescent="0.4">
      <c r="A2" s="72" t="s">
        <v>295</v>
      </c>
      <c r="B2" s="7"/>
      <c r="D2" s="7"/>
      <c r="E2" s="71" t="s">
        <v>99</v>
      </c>
    </row>
    <row r="3" spans="1:8" ht="34.5" customHeight="1" x14ac:dyDescent="0.4">
      <c r="A3" s="95" t="s">
        <v>453</v>
      </c>
      <c r="B3" s="101">
        <v>2023</v>
      </c>
      <c r="C3" s="101">
        <v>2024</v>
      </c>
    </row>
    <row r="4" spans="1:8" x14ac:dyDescent="0.4">
      <c r="A4" s="9" t="s">
        <v>455</v>
      </c>
      <c r="B4" s="15">
        <v>22964</v>
      </c>
      <c r="C4" s="15">
        <v>22341</v>
      </c>
    </row>
    <row r="5" spans="1:8" x14ac:dyDescent="0.4">
      <c r="A5" s="9" t="s">
        <v>454</v>
      </c>
      <c r="B5" s="15">
        <v>58251</v>
      </c>
      <c r="C5" s="15">
        <v>55145</v>
      </c>
    </row>
    <row r="6" spans="1:8" ht="37.5" customHeight="1" x14ac:dyDescent="0.4">
      <c r="A6" s="231" t="s">
        <v>500</v>
      </c>
      <c r="B6" s="232">
        <f>B4+B5</f>
        <v>81215</v>
      </c>
      <c r="C6" s="232">
        <f>C4+C5</f>
        <v>77486</v>
      </c>
    </row>
    <row r="7" spans="1:8" x14ac:dyDescent="0.4">
      <c r="A7" s="3"/>
      <c r="B7" s="3"/>
      <c r="C7" s="13" t="s">
        <v>145</v>
      </c>
    </row>
    <row r="8" spans="1:8" x14ac:dyDescent="0.4">
      <c r="A8" s="12" t="s">
        <v>99</v>
      </c>
    </row>
    <row r="9" spans="1:8" x14ac:dyDescent="0.4">
      <c r="A9" s="10" t="s">
        <v>948</v>
      </c>
    </row>
  </sheetData>
  <hyperlinks>
    <hyperlink ref="E1" location="Contents!A1" display="Contents" xr:uid="{6E8C8659-3F69-4EC2-A688-AFF1E0C1F2B6}"/>
    <hyperlink ref="E2" location="Notes!A1" display="Notes" xr:uid="{7049F3B4-FE87-4F6A-9ED9-60B2121F41F6}"/>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AE36C-56E8-42B6-838B-38FA285760C1}">
  <dimension ref="A1:H8"/>
  <sheetViews>
    <sheetView workbookViewId="0">
      <selection activeCell="A10" sqref="A10"/>
    </sheetView>
  </sheetViews>
  <sheetFormatPr defaultColWidth="8.77734375" defaultRowHeight="15" x14ac:dyDescent="0.4"/>
  <cols>
    <col min="1" max="1" width="24.21875" style="70" customWidth="1"/>
    <col min="2" max="2" width="13.6640625" style="70" customWidth="1"/>
    <col min="3" max="8" width="9.77734375" style="70" bestFit="1" customWidth="1"/>
    <col min="9" max="16384" width="8.77734375" style="70"/>
  </cols>
  <sheetData>
    <row r="1" spans="1:8" x14ac:dyDescent="0.4">
      <c r="A1" s="68" t="s">
        <v>949</v>
      </c>
      <c r="B1" s="68"/>
      <c r="C1" s="72"/>
      <c r="D1" s="71" t="s">
        <v>125</v>
      </c>
      <c r="E1" s="68"/>
      <c r="F1" s="68"/>
      <c r="G1" s="68"/>
      <c r="H1" s="68"/>
    </row>
    <row r="2" spans="1:8" x14ac:dyDescent="0.4">
      <c r="A2" s="72" t="s">
        <v>295</v>
      </c>
      <c r="B2" s="72"/>
      <c r="C2" s="72"/>
      <c r="D2" s="71" t="s">
        <v>99</v>
      </c>
    </row>
    <row r="3" spans="1:8" ht="40.5" customHeight="1" x14ac:dyDescent="0.4">
      <c r="A3" s="140" t="s">
        <v>497</v>
      </c>
      <c r="B3" s="310" t="s">
        <v>136</v>
      </c>
      <c r="C3" s="296" t="s">
        <v>137</v>
      </c>
    </row>
    <row r="4" spans="1:8" x14ac:dyDescent="0.4">
      <c r="A4" s="50" t="s">
        <v>498</v>
      </c>
      <c r="B4" s="309">
        <v>35469</v>
      </c>
      <c r="C4" s="309">
        <v>30988</v>
      </c>
    </row>
    <row r="5" spans="1:8" x14ac:dyDescent="0.4">
      <c r="A5" s="50" t="s">
        <v>950</v>
      </c>
      <c r="B5" s="309">
        <v>45746</v>
      </c>
      <c r="C5" s="309">
        <v>46498</v>
      </c>
    </row>
    <row r="6" spans="1:8" ht="42" customHeight="1" x14ac:dyDescent="0.4">
      <c r="A6" s="204" t="s">
        <v>500</v>
      </c>
      <c r="B6" s="217">
        <f>SUM(B4:B5)</f>
        <v>81215</v>
      </c>
      <c r="C6" s="217">
        <f>SUBTOTAL(109,C4:C5)</f>
        <v>77486</v>
      </c>
    </row>
    <row r="7" spans="1:8" x14ac:dyDescent="0.4">
      <c r="A7" s="75"/>
      <c r="B7" s="75"/>
      <c r="C7" s="77" t="s">
        <v>145</v>
      </c>
    </row>
    <row r="8" spans="1:8" x14ac:dyDescent="0.4">
      <c r="A8" s="78"/>
    </row>
  </sheetData>
  <hyperlinks>
    <hyperlink ref="D1" location="Contents!A1" display="Contents" xr:uid="{93DDE6F5-5A8B-4536-9F51-949CF1D6D58D}"/>
    <hyperlink ref="D2" location="Notes!A1" display="Notes" xr:uid="{25028B4B-D2CD-424E-8F52-58770C9C0E8B}"/>
  </hyperlinks>
  <pageMargins left="0.7" right="0.7" top="0.75" bottom="0.75" header="0.3" footer="0.3"/>
  <pageSetup paperSize="9"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4DE6E-1BAF-4ADC-959C-D08EE90AE725}">
  <dimension ref="A1:H11"/>
  <sheetViews>
    <sheetView workbookViewId="0">
      <selection activeCell="C8" sqref="C8"/>
    </sheetView>
  </sheetViews>
  <sheetFormatPr defaultColWidth="8.77734375" defaultRowHeight="15" x14ac:dyDescent="0.4"/>
  <cols>
    <col min="1" max="1" width="24.21875" style="70" customWidth="1"/>
    <col min="2" max="3" width="9.77734375" style="70" customWidth="1"/>
    <col min="4" max="8" width="9.77734375" style="70" bestFit="1" customWidth="1"/>
    <col min="9" max="16384" width="8.77734375" style="70"/>
  </cols>
  <sheetData>
    <row r="1" spans="1:8" ht="15.75" x14ac:dyDescent="0.4">
      <c r="A1" s="68" t="s">
        <v>951</v>
      </c>
      <c r="B1" s="68"/>
      <c r="C1" s="68"/>
      <c r="D1" s="72"/>
      <c r="E1" s="71" t="s">
        <v>125</v>
      </c>
      <c r="F1" s="68"/>
      <c r="G1" s="68"/>
      <c r="H1" s="68"/>
    </row>
    <row r="2" spans="1:8" x14ac:dyDescent="0.4">
      <c r="A2" s="72" t="s">
        <v>295</v>
      </c>
      <c r="B2" s="72"/>
      <c r="D2" s="72"/>
      <c r="E2" s="71" t="s">
        <v>99</v>
      </c>
    </row>
    <row r="3" spans="1:8" ht="43.5" customHeight="1" x14ac:dyDescent="0.4">
      <c r="A3" s="140" t="s">
        <v>952</v>
      </c>
      <c r="B3" s="296" t="s">
        <v>136</v>
      </c>
      <c r="C3" s="296" t="s">
        <v>137</v>
      </c>
    </row>
    <row r="4" spans="1:8" x14ac:dyDescent="0.4">
      <c r="A4" s="50" t="s">
        <v>953</v>
      </c>
      <c r="B4" s="74">
        <v>43987</v>
      </c>
      <c r="C4" s="74">
        <v>43830</v>
      </c>
    </row>
    <row r="5" spans="1:8" x14ac:dyDescent="0.4">
      <c r="A5" s="50" t="s">
        <v>954</v>
      </c>
      <c r="B5" s="74">
        <v>22322</v>
      </c>
      <c r="C5" s="74">
        <v>22161</v>
      </c>
    </row>
    <row r="6" spans="1:8" x14ac:dyDescent="0.4">
      <c r="A6" s="50" t="s">
        <v>955</v>
      </c>
      <c r="B6" s="74">
        <v>10799</v>
      </c>
      <c r="C6" s="74">
        <v>10143</v>
      </c>
    </row>
    <row r="7" spans="1:8" x14ac:dyDescent="0.4">
      <c r="A7" s="50" t="s">
        <v>956</v>
      </c>
      <c r="B7" s="74">
        <v>4030</v>
      </c>
      <c r="C7" s="74">
        <v>4412</v>
      </c>
    </row>
    <row r="8" spans="1:8" ht="33.75" customHeight="1" x14ac:dyDescent="0.4">
      <c r="A8" s="204" t="s">
        <v>957</v>
      </c>
      <c r="B8" s="217">
        <f>SUBTOTAL(109,B4:B7)</f>
        <v>81138</v>
      </c>
      <c r="C8" s="217">
        <f>SUM(C4:C7)</f>
        <v>80546</v>
      </c>
    </row>
    <row r="9" spans="1:8" x14ac:dyDescent="0.4">
      <c r="A9" s="75"/>
      <c r="B9" s="75"/>
      <c r="C9" s="77" t="s">
        <v>145</v>
      </c>
    </row>
    <row r="10" spans="1:8" x14ac:dyDescent="0.4">
      <c r="A10" s="78" t="s">
        <v>99</v>
      </c>
    </row>
    <row r="11" spans="1:8" x14ac:dyDescent="0.4">
      <c r="A11" s="79" t="s">
        <v>958</v>
      </c>
    </row>
  </sheetData>
  <hyperlinks>
    <hyperlink ref="E1" location="Contents!A1" display="Contents" xr:uid="{A3D09EA9-C649-43BC-91B0-5A99E40A8E64}"/>
    <hyperlink ref="E2" location="Notes!A1" display="Notes" xr:uid="{48FD5380-6F38-465D-9D6B-190BD16FB326}"/>
  </hyperlinks>
  <pageMargins left="0.7" right="0.7" top="0.75" bottom="0.75" header="0.3" footer="0.3"/>
  <pageSetup paperSize="9"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B1451-7950-4BE9-B909-292812075E09}">
  <dimension ref="A1:R15"/>
  <sheetViews>
    <sheetView showGridLines="0" workbookViewId="0">
      <selection activeCell="D10" sqref="D10"/>
    </sheetView>
  </sheetViews>
  <sheetFormatPr defaultColWidth="8.77734375" defaultRowHeight="15" x14ac:dyDescent="0.4"/>
  <cols>
    <col min="1" max="1" width="49.21875" style="70" customWidth="1"/>
    <col min="2" max="2" width="14.21875" style="70" customWidth="1"/>
    <col min="3" max="3" width="12.77734375" style="70" customWidth="1"/>
    <col min="4" max="4" width="17" style="70" customWidth="1"/>
    <col min="5" max="5" width="11.21875" style="70" customWidth="1"/>
    <col min="6" max="6" width="14.44140625" style="70" customWidth="1"/>
    <col min="7" max="7" width="13" style="70" customWidth="1"/>
    <col min="8" max="8" width="18.77734375" style="70" customWidth="1"/>
    <col min="9" max="9" width="11" style="70" customWidth="1"/>
    <col min="10" max="11" width="12.44140625" style="69" customWidth="1"/>
    <col min="12" max="12" width="3.6640625" style="69" customWidth="1"/>
    <col min="13" max="14" width="11" style="70" customWidth="1"/>
    <col min="15" max="16384" width="8.77734375" style="70"/>
  </cols>
  <sheetData>
    <row r="1" spans="1:18" ht="15.75" x14ac:dyDescent="0.4">
      <c r="A1" s="68" t="s">
        <v>959</v>
      </c>
      <c r="B1" s="68"/>
      <c r="C1" s="68"/>
      <c r="D1" s="68"/>
      <c r="E1" s="68"/>
      <c r="F1" s="68"/>
      <c r="G1" s="68"/>
      <c r="H1" s="68"/>
      <c r="I1" s="71"/>
      <c r="J1" s="71" t="s">
        <v>125</v>
      </c>
      <c r="K1" s="68"/>
      <c r="L1" s="68"/>
      <c r="M1" s="68"/>
      <c r="N1" s="68"/>
      <c r="O1" s="68"/>
      <c r="P1" s="68"/>
      <c r="Q1" s="69"/>
      <c r="R1" s="69"/>
    </row>
    <row r="2" spans="1:18" x14ac:dyDescent="0.4">
      <c r="A2" s="72" t="s">
        <v>295</v>
      </c>
      <c r="B2" s="72"/>
      <c r="C2" s="72"/>
      <c r="D2" s="72"/>
      <c r="E2" s="72"/>
      <c r="F2" s="72"/>
      <c r="G2" s="72"/>
      <c r="H2" s="72"/>
      <c r="J2" s="71" t="s">
        <v>99</v>
      </c>
      <c r="K2" s="72"/>
      <c r="L2" s="72"/>
      <c r="M2" s="72"/>
      <c r="N2" s="72"/>
      <c r="P2" s="69"/>
      <c r="Q2" s="69"/>
      <c r="R2" s="69"/>
    </row>
    <row r="3" spans="1:18" ht="56.25" customHeight="1" x14ac:dyDescent="0.4">
      <c r="A3" s="140" t="s">
        <v>960</v>
      </c>
      <c r="B3" s="144" t="s">
        <v>961</v>
      </c>
      <c r="C3" s="144" t="s">
        <v>962</v>
      </c>
      <c r="D3" s="144" t="s">
        <v>963</v>
      </c>
      <c r="E3" s="144" t="s">
        <v>510</v>
      </c>
      <c r="F3" s="144" t="s">
        <v>964</v>
      </c>
      <c r="G3" s="144" t="s">
        <v>965</v>
      </c>
      <c r="H3" s="144" t="s">
        <v>966</v>
      </c>
      <c r="I3" s="144" t="s">
        <v>513</v>
      </c>
      <c r="J3" s="70"/>
      <c r="K3" s="70"/>
      <c r="L3" s="70"/>
    </row>
    <row r="4" spans="1:18" ht="15.75" x14ac:dyDescent="0.4">
      <c r="A4" s="83" t="s">
        <v>967</v>
      </c>
      <c r="B4" s="155">
        <v>78</v>
      </c>
      <c r="C4" s="155">
        <v>1</v>
      </c>
      <c r="D4" s="155">
        <v>1</v>
      </c>
      <c r="E4" s="155">
        <v>80</v>
      </c>
      <c r="F4" s="155">
        <v>50</v>
      </c>
      <c r="G4" s="155">
        <v>1</v>
      </c>
      <c r="H4" s="155">
        <v>4</v>
      </c>
      <c r="I4" s="155">
        <v>55</v>
      </c>
      <c r="J4" s="70"/>
      <c r="K4" s="70"/>
      <c r="L4" s="70"/>
    </row>
    <row r="5" spans="1:18" ht="15.4" x14ac:dyDescent="0.4">
      <c r="A5" s="50" t="s">
        <v>968</v>
      </c>
      <c r="B5" s="48">
        <v>68</v>
      </c>
      <c r="C5" s="48">
        <v>1</v>
      </c>
      <c r="D5" s="48">
        <v>2</v>
      </c>
      <c r="E5" s="48">
        <v>71</v>
      </c>
      <c r="F5" s="48">
        <v>37</v>
      </c>
      <c r="G5" s="48">
        <v>2</v>
      </c>
      <c r="H5" s="48">
        <v>1</v>
      </c>
      <c r="I5" s="48">
        <v>40</v>
      </c>
      <c r="J5" s="70"/>
      <c r="K5" s="70"/>
      <c r="L5" s="70"/>
    </row>
    <row r="6" spans="1:18" x14ac:dyDescent="0.4">
      <c r="A6" s="50" t="s">
        <v>969</v>
      </c>
      <c r="B6" s="82">
        <v>16</v>
      </c>
      <c r="C6" s="82">
        <v>0</v>
      </c>
      <c r="D6" s="82">
        <v>0</v>
      </c>
      <c r="E6" s="82">
        <v>16</v>
      </c>
      <c r="F6" s="82">
        <v>12</v>
      </c>
      <c r="G6" s="82">
        <v>1</v>
      </c>
      <c r="H6" s="82">
        <v>1</v>
      </c>
      <c r="I6" s="82">
        <v>3</v>
      </c>
      <c r="J6" s="70"/>
      <c r="K6" s="70"/>
      <c r="L6" s="70"/>
    </row>
    <row r="7" spans="1:18" x14ac:dyDescent="0.4">
      <c r="B7" s="75"/>
      <c r="C7" s="75"/>
      <c r="D7" s="75"/>
      <c r="E7" s="61"/>
      <c r="F7" s="61"/>
      <c r="G7" s="61"/>
      <c r="H7" s="61"/>
      <c r="I7" s="77" t="s">
        <v>145</v>
      </c>
      <c r="J7" s="70"/>
      <c r="K7" s="70"/>
      <c r="L7" s="70"/>
    </row>
    <row r="8" spans="1:18" x14ac:dyDescent="0.4">
      <c r="A8" s="78" t="s">
        <v>99</v>
      </c>
    </row>
    <row r="9" spans="1:18" x14ac:dyDescent="0.4">
      <c r="A9" s="79" t="s">
        <v>970</v>
      </c>
    </row>
    <row r="10" spans="1:18" x14ac:dyDescent="0.4">
      <c r="A10" s="209" t="s">
        <v>971</v>
      </c>
      <c r="B10" s="136"/>
      <c r="C10" s="136"/>
      <c r="D10" s="136"/>
      <c r="E10" s="136"/>
      <c r="F10" s="136"/>
      <c r="G10" s="136"/>
      <c r="H10" s="136"/>
    </row>
    <row r="11" spans="1:18" x14ac:dyDescent="0.4">
      <c r="A11" s="209" t="s">
        <v>972</v>
      </c>
      <c r="B11" s="136"/>
      <c r="C11" s="136"/>
      <c r="D11" s="136"/>
      <c r="E11" s="136"/>
      <c r="F11" s="136"/>
      <c r="G11" s="136"/>
      <c r="H11" s="136"/>
    </row>
    <row r="12" spans="1:18" s="192" customFormat="1" x14ac:dyDescent="0.4">
      <c r="A12" s="259" t="s">
        <v>973</v>
      </c>
      <c r="B12" s="191"/>
      <c r="C12" s="191"/>
      <c r="D12" s="191"/>
      <c r="E12" s="191"/>
      <c r="F12" s="191"/>
      <c r="G12" s="191"/>
      <c r="H12" s="191"/>
      <c r="J12" s="193"/>
      <c r="K12" s="193"/>
      <c r="L12" s="193"/>
    </row>
    <row r="13" spans="1:18" x14ac:dyDescent="0.4">
      <c r="A13" s="79" t="s">
        <v>974</v>
      </c>
      <c r="B13" s="79"/>
      <c r="C13" s="79"/>
      <c r="D13" s="79"/>
      <c r="E13" s="79"/>
      <c r="F13" s="79"/>
      <c r="G13" s="79"/>
      <c r="H13" s="79"/>
    </row>
    <row r="14" spans="1:18" x14ac:dyDescent="0.4">
      <c r="A14" s="137"/>
      <c r="B14" s="137"/>
      <c r="C14" s="137"/>
      <c r="D14" s="137"/>
      <c r="E14" s="137"/>
      <c r="F14" s="137"/>
      <c r="G14" s="137"/>
      <c r="H14" s="137"/>
    </row>
    <row r="15" spans="1:18" ht="62.25" customHeight="1" x14ac:dyDescent="0.4">
      <c r="L15" s="70"/>
    </row>
  </sheetData>
  <hyperlinks>
    <hyperlink ref="J1" location="Contents!A1" display="Contents" xr:uid="{7D93FD51-44BB-46D9-9EF1-F12ACD9BDE4E}"/>
    <hyperlink ref="J2" location="Notes!A1" display="Notes" xr:uid="{0A7A6E30-01C2-4053-82D4-8FFF32E14F78}"/>
  </hyperlinks>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6AE4E-57B5-4A72-94F6-DC9E9A4A7269}">
  <dimension ref="A1:H12"/>
  <sheetViews>
    <sheetView workbookViewId="0">
      <selection activeCell="H16" sqref="H16"/>
    </sheetView>
  </sheetViews>
  <sheetFormatPr defaultColWidth="8.77734375" defaultRowHeight="15" x14ac:dyDescent="0.4"/>
  <cols>
    <col min="1" max="1" width="60.77734375" style="70" customWidth="1"/>
    <col min="2" max="3" width="9.77734375" style="70" customWidth="1"/>
    <col min="4" max="8" width="9.77734375" style="70" bestFit="1" customWidth="1"/>
    <col min="9" max="16384" width="8.77734375" style="70"/>
  </cols>
  <sheetData>
    <row r="1" spans="1:8" ht="15.75" x14ac:dyDescent="0.4">
      <c r="A1" s="68" t="s">
        <v>975</v>
      </c>
      <c r="B1" s="68"/>
      <c r="C1" s="68"/>
      <c r="D1" s="71" t="s">
        <v>125</v>
      </c>
      <c r="E1" s="68"/>
      <c r="F1" s="68"/>
      <c r="G1" s="68"/>
      <c r="H1" s="68"/>
    </row>
    <row r="2" spans="1:8" x14ac:dyDescent="0.4">
      <c r="A2" s="72" t="s">
        <v>295</v>
      </c>
      <c r="B2" s="72"/>
      <c r="C2" s="72"/>
      <c r="D2" s="71" t="s">
        <v>99</v>
      </c>
    </row>
    <row r="3" spans="1:8" x14ac:dyDescent="0.4">
      <c r="A3" s="140" t="s">
        <v>507</v>
      </c>
      <c r="B3" s="310" t="s">
        <v>136</v>
      </c>
      <c r="C3" s="296" t="s">
        <v>137</v>
      </c>
    </row>
    <row r="4" spans="1:8" x14ac:dyDescent="0.4">
      <c r="A4" s="50" t="s">
        <v>514</v>
      </c>
      <c r="B4" s="82">
        <v>29</v>
      </c>
      <c r="C4" s="82">
        <v>28</v>
      </c>
    </row>
    <row r="5" spans="1:8" x14ac:dyDescent="0.4">
      <c r="A5" s="50" t="s">
        <v>976</v>
      </c>
      <c r="B5" s="82">
        <v>27</v>
      </c>
      <c r="C5" s="82">
        <v>21</v>
      </c>
    </row>
    <row r="6" spans="1:8" x14ac:dyDescent="0.4">
      <c r="A6" s="50" t="s">
        <v>977</v>
      </c>
      <c r="B6" s="82">
        <v>3</v>
      </c>
      <c r="C6" s="82">
        <v>0</v>
      </c>
    </row>
    <row r="7" spans="1:8" x14ac:dyDescent="0.4">
      <c r="A7" s="146" t="s">
        <v>978</v>
      </c>
      <c r="B7" s="143">
        <v>2</v>
      </c>
      <c r="C7" s="143">
        <v>1</v>
      </c>
    </row>
    <row r="8" spans="1:8" x14ac:dyDescent="0.4">
      <c r="A8" s="75"/>
      <c r="B8" s="75"/>
      <c r="C8" s="77" t="s">
        <v>145</v>
      </c>
    </row>
    <row r="9" spans="1:8" x14ac:dyDescent="0.4">
      <c r="A9" s="78" t="s">
        <v>99</v>
      </c>
    </row>
    <row r="10" spans="1:8" ht="15" customHeight="1" x14ac:dyDescent="0.4">
      <c r="A10" s="79" t="s">
        <v>979</v>
      </c>
      <c r="B10" s="114"/>
      <c r="C10" s="114"/>
      <c r="D10" s="114"/>
    </row>
    <row r="11" spans="1:8" x14ac:dyDescent="0.4">
      <c r="A11" s="79" t="s">
        <v>980</v>
      </c>
      <c r="B11" s="114"/>
      <c r="C11" s="114"/>
      <c r="D11" s="114"/>
    </row>
    <row r="12" spans="1:8" x14ac:dyDescent="0.4">
      <c r="A12" s="114" t="s">
        <v>981</v>
      </c>
      <c r="B12" s="114"/>
      <c r="C12" s="114"/>
      <c r="D12" s="114"/>
    </row>
  </sheetData>
  <hyperlinks>
    <hyperlink ref="D1" location="Contents!A1" display="Contents" xr:uid="{CF846BA8-E67B-48A1-A788-EAE83A923BDE}"/>
    <hyperlink ref="D2" location="Notes!A1" display="Notes" xr:uid="{CC8BD277-3CB4-4480-ACC6-AFB49A87D10D}"/>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8F21-6F84-411A-8EC7-CC92704CE702}">
  <dimension ref="A1:K24"/>
  <sheetViews>
    <sheetView zoomScaleNormal="100" workbookViewId="0">
      <selection activeCell="H25" sqref="H25"/>
    </sheetView>
  </sheetViews>
  <sheetFormatPr defaultColWidth="8.77734375" defaultRowHeight="15" x14ac:dyDescent="0.4"/>
  <cols>
    <col min="1" max="1" width="24.21875" style="70" customWidth="1"/>
    <col min="2" max="2" width="16.5546875" style="69" customWidth="1"/>
    <col min="3" max="3" width="16" style="69" customWidth="1"/>
    <col min="4" max="4" width="11.77734375" style="69" customWidth="1"/>
    <col min="5" max="5" width="16.21875" style="69" customWidth="1"/>
    <col min="6" max="6" width="11.77734375" style="69" customWidth="1"/>
    <col min="7" max="7" width="11.6640625" style="69" customWidth="1"/>
    <col min="8" max="8" width="19.6640625" style="70" customWidth="1"/>
    <col min="9" max="9" width="13.44140625" style="70" customWidth="1"/>
    <col min="10" max="10" width="13.6640625" style="70" customWidth="1"/>
    <col min="11" max="16384" width="8.77734375" style="70"/>
  </cols>
  <sheetData>
    <row r="1" spans="1:11" ht="15.75" x14ac:dyDescent="0.4">
      <c r="A1" s="68" t="s">
        <v>149</v>
      </c>
      <c r="J1" s="345" t="s">
        <v>125</v>
      </c>
      <c r="K1" s="345"/>
    </row>
    <row r="2" spans="1:11" x14ac:dyDescent="0.4">
      <c r="A2" s="72" t="s">
        <v>150</v>
      </c>
      <c r="K2" s="71" t="s">
        <v>99</v>
      </c>
    </row>
    <row r="3" spans="1:11" s="73" customFormat="1" ht="55.5" x14ac:dyDescent="0.4">
      <c r="A3" s="272" t="s">
        <v>151</v>
      </c>
      <c r="B3" s="212" t="s">
        <v>152</v>
      </c>
      <c r="C3" s="212" t="s">
        <v>153</v>
      </c>
      <c r="D3" s="212" t="s">
        <v>154</v>
      </c>
      <c r="E3" s="212" t="s">
        <v>155</v>
      </c>
      <c r="F3" s="212" t="s">
        <v>156</v>
      </c>
      <c r="G3" s="212" t="s">
        <v>157</v>
      </c>
      <c r="H3" s="212" t="s">
        <v>158</v>
      </c>
      <c r="I3" s="212" t="s">
        <v>159</v>
      </c>
      <c r="J3" s="212" t="s">
        <v>160</v>
      </c>
    </row>
    <row r="4" spans="1:11" s="203" customFormat="1" ht="44.65" customHeight="1" x14ac:dyDescent="0.4">
      <c r="A4" s="201" t="s">
        <v>161</v>
      </c>
      <c r="B4" s="202">
        <f>SUM(B5:B17)</f>
        <v>11475</v>
      </c>
      <c r="C4" s="202">
        <f t="shared" ref="C4:G4" si="0">SUM(C5:C17)</f>
        <v>5593</v>
      </c>
      <c r="D4" s="202">
        <f t="shared" si="0"/>
        <v>4154</v>
      </c>
      <c r="E4" s="202">
        <f t="shared" si="0"/>
        <v>11095</v>
      </c>
      <c r="F4" s="202">
        <f t="shared" si="0"/>
        <v>5539</v>
      </c>
      <c r="G4" s="202">
        <f t="shared" si="0"/>
        <v>4335</v>
      </c>
      <c r="H4" s="264">
        <f>(Table2.1a[[#This Row],[Applications Filed, 2024]]-Table2.1a[[#This Row],[Applications Filed, 2023]])/Table2.1a[[#This Row],[Applications Filed, 2023]]</f>
        <v>-3.3115468409586055E-2</v>
      </c>
      <c r="I4" s="264">
        <f>(Table2.1a[[#This Row],[Applications Published, 2024]]-Table2.1a[[#This Row],[Applications Published, 2023]])/Table2.1a[[#This Row],[Applications Published, 2023]]</f>
        <v>-9.6549258001072773E-3</v>
      </c>
      <c r="J4" s="264">
        <f>(Table2.1a[[#This Row],[Patents Granted, 2024]]-Table2.1a[[#This Row],[Patents Granted, 2023]])/Table2.1a[[#This Row],[Patents Granted, 2023]]</f>
        <v>4.3572460279248916E-2</v>
      </c>
    </row>
    <row r="5" spans="1:11" x14ac:dyDescent="0.4">
      <c r="A5" s="50" t="s">
        <v>162</v>
      </c>
      <c r="B5" s="241">
        <v>402</v>
      </c>
      <c r="C5" s="241">
        <v>227</v>
      </c>
      <c r="D5" s="241">
        <v>157</v>
      </c>
      <c r="E5" s="74">
        <v>420</v>
      </c>
      <c r="F5" s="74">
        <v>237</v>
      </c>
      <c r="G5" s="74">
        <v>162</v>
      </c>
      <c r="H5" s="265">
        <f>(Table2.1a[[#This Row],[Applications Filed, 2024]]-Table2.1a[[#This Row],[Applications Filed, 2023]])/Table2.1a[[#This Row],[Applications Filed, 2023]]</f>
        <v>4.4776119402985072E-2</v>
      </c>
      <c r="I5" s="265">
        <f>(Table2.1a[[#This Row],[Applications Published, 2024]]-Table2.1a[[#This Row],[Applications Published, 2023]])/Table2.1a[[#This Row],[Applications Published, 2023]]</f>
        <v>4.405286343612335E-2</v>
      </c>
      <c r="J5" s="265">
        <f>(Table2.1a[[#This Row],[Patents Granted, 2024]]-Table2.1a[[#This Row],[Patents Granted, 2023]])/Table2.1a[[#This Row],[Patents Granted, 2023]]</f>
        <v>3.1847133757961783E-2</v>
      </c>
    </row>
    <row r="6" spans="1:11" x14ac:dyDescent="0.4">
      <c r="A6" s="50" t="s">
        <v>163</v>
      </c>
      <c r="B6" s="241">
        <v>1484</v>
      </c>
      <c r="C6" s="241">
        <v>828</v>
      </c>
      <c r="D6" s="241">
        <v>627</v>
      </c>
      <c r="E6" s="74">
        <v>1465</v>
      </c>
      <c r="F6" s="74">
        <v>805</v>
      </c>
      <c r="G6" s="74">
        <v>705</v>
      </c>
      <c r="H6" s="265">
        <f>(Table2.1a[[#This Row],[Applications Filed, 2024]]-Table2.1a[[#This Row],[Applications Filed, 2023]])/Table2.1a[[#This Row],[Applications Filed, 2023]]</f>
        <v>-1.2803234501347708E-2</v>
      </c>
      <c r="I6" s="265">
        <f>(Table2.1a[[#This Row],[Applications Published, 2024]]-Table2.1a[[#This Row],[Applications Published, 2023]])/Table2.1a[[#This Row],[Applications Published, 2023]]</f>
        <v>-2.7777777777777776E-2</v>
      </c>
      <c r="J6" s="265">
        <f>(Table2.1a[[#This Row],[Patents Granted, 2024]]-Table2.1a[[#This Row],[Patents Granted, 2023]])/Table2.1a[[#This Row],[Patents Granted, 2023]]</f>
        <v>0.12440191387559808</v>
      </c>
    </row>
    <row r="7" spans="1:11" x14ac:dyDescent="0.4">
      <c r="A7" s="50" t="s">
        <v>164</v>
      </c>
      <c r="B7" s="241">
        <v>2688</v>
      </c>
      <c r="C7" s="241">
        <v>1039</v>
      </c>
      <c r="D7" s="241">
        <v>657</v>
      </c>
      <c r="E7" s="74">
        <v>2189</v>
      </c>
      <c r="F7" s="74">
        <v>996</v>
      </c>
      <c r="G7" s="74">
        <v>733</v>
      </c>
      <c r="H7" s="265">
        <f>(Table2.1a[[#This Row],[Applications Filed, 2024]]-Table2.1a[[#This Row],[Applications Filed, 2023]])/Table2.1a[[#This Row],[Applications Filed, 2023]]</f>
        <v>-0.18563988095238096</v>
      </c>
      <c r="I7" s="265">
        <f>(Table2.1a[[#This Row],[Applications Published, 2024]]-Table2.1a[[#This Row],[Applications Published, 2023]])/Table2.1a[[#This Row],[Applications Published, 2023]]</f>
        <v>-4.138594802694899E-2</v>
      </c>
      <c r="J7" s="265">
        <f>(Table2.1a[[#This Row],[Patents Granted, 2024]]-Table2.1a[[#This Row],[Patents Granted, 2023]])/Table2.1a[[#This Row],[Patents Granted, 2023]]</f>
        <v>0.11567732115677321</v>
      </c>
    </row>
    <row r="8" spans="1:11" x14ac:dyDescent="0.4">
      <c r="A8" s="50" t="s">
        <v>165</v>
      </c>
      <c r="B8" s="241">
        <v>214</v>
      </c>
      <c r="C8" s="241">
        <v>89</v>
      </c>
      <c r="D8" s="241">
        <v>87</v>
      </c>
      <c r="E8" s="74">
        <v>229</v>
      </c>
      <c r="F8" s="74">
        <v>99</v>
      </c>
      <c r="G8" s="74">
        <v>72</v>
      </c>
      <c r="H8" s="265">
        <f>(Table2.1a[[#This Row],[Applications Filed, 2024]]-Table2.1a[[#This Row],[Applications Filed, 2023]])/Table2.1a[[#This Row],[Applications Filed, 2023]]</f>
        <v>7.0093457943925228E-2</v>
      </c>
      <c r="I8" s="265">
        <f>(Table2.1a[[#This Row],[Applications Published, 2024]]-Table2.1a[[#This Row],[Applications Published, 2023]])/Table2.1a[[#This Row],[Applications Published, 2023]]</f>
        <v>0.11235955056179775</v>
      </c>
      <c r="J8" s="265">
        <f>(Table2.1a[[#This Row],[Patents Granted, 2024]]-Table2.1a[[#This Row],[Patents Granted, 2023]])/Table2.1a[[#This Row],[Patents Granted, 2023]]</f>
        <v>-0.17241379310344829</v>
      </c>
    </row>
    <row r="9" spans="1:11" x14ac:dyDescent="0.4">
      <c r="A9" s="50" t="s">
        <v>166</v>
      </c>
      <c r="B9" s="241">
        <v>753</v>
      </c>
      <c r="C9" s="241">
        <v>389</v>
      </c>
      <c r="D9" s="241">
        <v>293</v>
      </c>
      <c r="E9" s="74">
        <v>692</v>
      </c>
      <c r="F9" s="74">
        <v>319</v>
      </c>
      <c r="G9" s="74">
        <v>276</v>
      </c>
      <c r="H9" s="265">
        <f>(Table2.1a[[#This Row],[Applications Filed, 2024]]-Table2.1a[[#This Row],[Applications Filed, 2023]])/Table2.1a[[#This Row],[Applications Filed, 2023]]</f>
        <v>-8.1009296148738377E-2</v>
      </c>
      <c r="I9" s="265">
        <f>(Table2.1a[[#This Row],[Applications Published, 2024]]-Table2.1a[[#This Row],[Applications Published, 2023]])/Table2.1a[[#This Row],[Applications Published, 2023]]</f>
        <v>-0.17994858611825193</v>
      </c>
      <c r="J9" s="265">
        <f>(Table2.1a[[#This Row],[Patents Granted, 2024]]-Table2.1a[[#This Row],[Patents Granted, 2023]])/Table2.1a[[#This Row],[Patents Granted, 2023]]</f>
        <v>-5.8020477815699661E-2</v>
      </c>
    </row>
    <row r="10" spans="1:11" x14ac:dyDescent="0.4">
      <c r="A10" s="50" t="s">
        <v>167</v>
      </c>
      <c r="B10" s="241">
        <v>131</v>
      </c>
      <c r="C10" s="241">
        <v>62</v>
      </c>
      <c r="D10" s="241">
        <v>53</v>
      </c>
      <c r="E10" s="74">
        <v>134</v>
      </c>
      <c r="F10" s="74">
        <v>56</v>
      </c>
      <c r="G10" s="74">
        <v>47</v>
      </c>
      <c r="H10" s="265">
        <f>(Table2.1a[[#This Row],[Applications Filed, 2024]]-Table2.1a[[#This Row],[Applications Filed, 2023]])/Table2.1a[[#This Row],[Applications Filed, 2023]]</f>
        <v>2.2900763358778626E-2</v>
      </c>
      <c r="I10" s="265">
        <f>(Table2.1a[[#This Row],[Applications Published, 2024]]-Table2.1a[[#This Row],[Applications Published, 2023]])/Table2.1a[[#This Row],[Applications Published, 2023]]</f>
        <v>-9.6774193548387094E-2</v>
      </c>
      <c r="J10" s="265">
        <f>(Table2.1a[[#This Row],[Patents Granted, 2024]]-Table2.1a[[#This Row],[Patents Granted, 2023]])/Table2.1a[[#This Row],[Patents Granted, 2023]]</f>
        <v>-0.11320754716981132</v>
      </c>
    </row>
    <row r="11" spans="1:11" x14ac:dyDescent="0.4">
      <c r="A11" s="50" t="s">
        <v>168</v>
      </c>
      <c r="B11" s="241">
        <v>690</v>
      </c>
      <c r="C11" s="241">
        <v>334</v>
      </c>
      <c r="D11" s="241">
        <v>273</v>
      </c>
      <c r="E11" s="74">
        <v>578</v>
      </c>
      <c r="F11" s="74">
        <v>284</v>
      </c>
      <c r="G11" s="74">
        <v>237</v>
      </c>
      <c r="H11" s="265">
        <f>(Table2.1a[[#This Row],[Applications Filed, 2024]]-Table2.1a[[#This Row],[Applications Filed, 2023]])/Table2.1a[[#This Row],[Applications Filed, 2023]]</f>
        <v>-0.16231884057971013</v>
      </c>
      <c r="I11" s="265">
        <f>(Table2.1a[[#This Row],[Applications Published, 2024]]-Table2.1a[[#This Row],[Applications Published, 2023]])/Table2.1a[[#This Row],[Applications Published, 2023]]</f>
        <v>-0.1497005988023952</v>
      </c>
      <c r="J11" s="265">
        <f>(Table2.1a[[#This Row],[Patents Granted, 2024]]-Table2.1a[[#This Row],[Patents Granted, 2023]])/Table2.1a[[#This Row],[Patents Granted, 2023]]</f>
        <v>-0.13186813186813187</v>
      </c>
    </row>
    <row r="12" spans="1:11" x14ac:dyDescent="0.4">
      <c r="A12" s="50" t="s">
        <v>169</v>
      </c>
      <c r="B12" s="241">
        <v>1717</v>
      </c>
      <c r="C12" s="241">
        <v>854</v>
      </c>
      <c r="D12" s="241">
        <v>631</v>
      </c>
      <c r="E12" s="74">
        <v>1692</v>
      </c>
      <c r="F12" s="74">
        <v>857</v>
      </c>
      <c r="G12" s="74">
        <v>653</v>
      </c>
      <c r="H12" s="265">
        <f>(Table2.1a[[#This Row],[Applications Filed, 2024]]-Table2.1a[[#This Row],[Applications Filed, 2023]])/Table2.1a[[#This Row],[Applications Filed, 2023]]</f>
        <v>-1.4560279557367502E-2</v>
      </c>
      <c r="I12" s="265">
        <f>(Table2.1a[[#This Row],[Applications Published, 2024]]-Table2.1a[[#This Row],[Applications Published, 2023]])/Table2.1a[[#This Row],[Applications Published, 2023]]</f>
        <v>3.5128805620608899E-3</v>
      </c>
      <c r="J12" s="265">
        <f>(Table2.1a[[#This Row],[Patents Granted, 2024]]-Table2.1a[[#This Row],[Patents Granted, 2023]])/Table2.1a[[#This Row],[Patents Granted, 2023]]</f>
        <v>3.486529318541997E-2</v>
      </c>
    </row>
    <row r="13" spans="1:11" x14ac:dyDescent="0.4">
      <c r="A13" s="50" t="s">
        <v>170</v>
      </c>
      <c r="B13" s="241">
        <v>1024</v>
      </c>
      <c r="C13" s="241">
        <v>596</v>
      </c>
      <c r="D13" s="241">
        <v>469</v>
      </c>
      <c r="E13" s="74">
        <v>1069</v>
      </c>
      <c r="F13" s="74">
        <v>733</v>
      </c>
      <c r="G13" s="74">
        <v>549</v>
      </c>
      <c r="H13" s="265">
        <f>(Table2.1a[[#This Row],[Applications Filed, 2024]]-Table2.1a[[#This Row],[Applications Filed, 2023]])/Table2.1a[[#This Row],[Applications Filed, 2023]]</f>
        <v>4.39453125E-2</v>
      </c>
      <c r="I13" s="265">
        <f>(Table2.1a[[#This Row],[Applications Published, 2024]]-Table2.1a[[#This Row],[Applications Published, 2023]])/Table2.1a[[#This Row],[Applications Published, 2023]]</f>
        <v>0.22986577181208054</v>
      </c>
      <c r="J13" s="265">
        <f>(Table2.1a[[#This Row],[Patents Granted, 2024]]-Table2.1a[[#This Row],[Patents Granted, 2023]])/Table2.1a[[#This Row],[Patents Granted, 2023]]</f>
        <v>0.17057569296375266</v>
      </c>
    </row>
    <row r="14" spans="1:11" x14ac:dyDescent="0.4">
      <c r="A14" s="50" t="s">
        <v>171</v>
      </c>
      <c r="B14" s="241">
        <v>310</v>
      </c>
      <c r="C14" s="241">
        <v>132</v>
      </c>
      <c r="D14" s="241">
        <v>110</v>
      </c>
      <c r="E14" s="74">
        <v>304</v>
      </c>
      <c r="F14" s="74">
        <v>152</v>
      </c>
      <c r="G14" s="74">
        <v>95</v>
      </c>
      <c r="H14" s="265">
        <f>(Table2.1a[[#This Row],[Applications Filed, 2024]]-Table2.1a[[#This Row],[Applications Filed, 2023]])/Table2.1a[[#This Row],[Applications Filed, 2023]]</f>
        <v>-1.935483870967742E-2</v>
      </c>
      <c r="I14" s="265">
        <f>(Table2.1a[[#This Row],[Applications Published, 2024]]-Table2.1a[[#This Row],[Applications Published, 2023]])/Table2.1a[[#This Row],[Applications Published, 2023]]</f>
        <v>0.15151515151515152</v>
      </c>
      <c r="J14" s="265">
        <f>(Table2.1a[[#This Row],[Patents Granted, 2024]]-Table2.1a[[#This Row],[Patents Granted, 2023]])/Table2.1a[[#This Row],[Patents Granted, 2023]]</f>
        <v>-0.13636363636363635</v>
      </c>
    </row>
    <row r="15" spans="1:11" x14ac:dyDescent="0.4">
      <c r="A15" s="50" t="s">
        <v>172</v>
      </c>
      <c r="B15" s="241">
        <v>856</v>
      </c>
      <c r="C15" s="241">
        <v>516</v>
      </c>
      <c r="D15" s="241">
        <v>398</v>
      </c>
      <c r="E15" s="74">
        <v>1084</v>
      </c>
      <c r="F15" s="74">
        <v>522</v>
      </c>
      <c r="G15" s="74">
        <v>406</v>
      </c>
      <c r="H15" s="265">
        <f>(Table2.1a[[#This Row],[Applications Filed, 2024]]-Table2.1a[[#This Row],[Applications Filed, 2023]])/Table2.1a[[#This Row],[Applications Filed, 2023]]</f>
        <v>0.26635514018691586</v>
      </c>
      <c r="I15" s="265">
        <f>(Table2.1a[[#This Row],[Applications Published, 2024]]-Table2.1a[[#This Row],[Applications Published, 2023]])/Table2.1a[[#This Row],[Applications Published, 2023]]</f>
        <v>1.1627906976744186E-2</v>
      </c>
      <c r="J15" s="265">
        <f>(Table2.1a[[#This Row],[Patents Granted, 2024]]-Table2.1a[[#This Row],[Patents Granted, 2023]])/Table2.1a[[#This Row],[Patents Granted, 2023]]</f>
        <v>2.0100502512562814E-2</v>
      </c>
    </row>
    <row r="16" spans="1:11" x14ac:dyDescent="0.4">
      <c r="A16" s="50" t="s">
        <v>173</v>
      </c>
      <c r="B16" s="241">
        <v>530</v>
      </c>
      <c r="C16" s="241">
        <v>297</v>
      </c>
      <c r="D16" s="241">
        <v>239</v>
      </c>
      <c r="E16" s="74">
        <v>504</v>
      </c>
      <c r="F16" s="74">
        <v>261</v>
      </c>
      <c r="G16" s="74">
        <v>240</v>
      </c>
      <c r="H16" s="265">
        <f>(Table2.1a[[#This Row],[Applications Filed, 2024]]-Table2.1a[[#This Row],[Applications Filed, 2023]])/Table2.1a[[#This Row],[Applications Filed, 2023]]</f>
        <v>-4.9056603773584909E-2</v>
      </c>
      <c r="I16" s="265">
        <f>(Table2.1a[[#This Row],[Applications Published, 2024]]-Table2.1a[[#This Row],[Applications Published, 2023]])/Table2.1a[[#This Row],[Applications Published, 2023]]</f>
        <v>-0.12121212121212122</v>
      </c>
      <c r="J16" s="265">
        <f>(Table2.1a[[#This Row],[Patents Granted, 2024]]-Table2.1a[[#This Row],[Patents Granted, 2023]])/Table2.1a[[#This Row],[Patents Granted, 2023]]</f>
        <v>4.1841004184100415E-3</v>
      </c>
      <c r="K16" s="73"/>
    </row>
    <row r="17" spans="1:10" ht="15.4" x14ac:dyDescent="0.4">
      <c r="A17" s="50" t="s">
        <v>174</v>
      </c>
      <c r="B17" s="241">
        <v>676</v>
      </c>
      <c r="C17" s="241">
        <v>230</v>
      </c>
      <c r="D17" s="241">
        <v>160</v>
      </c>
      <c r="E17" s="74">
        <v>735</v>
      </c>
      <c r="F17" s="74">
        <v>218</v>
      </c>
      <c r="G17" s="74">
        <v>160</v>
      </c>
      <c r="H17" s="265">
        <f>(Table2.1a[[#This Row],[Applications Filed, 2024]]-Table2.1a[[#This Row],[Applications Filed, 2023]])/Table2.1a[[#This Row],[Applications Filed, 2023]]</f>
        <v>8.7278106508875741E-2</v>
      </c>
      <c r="I17" s="265">
        <f>(Table2.1a[[#This Row],[Applications Published, 2024]]-Table2.1a[[#This Row],[Applications Published, 2023]])/Table2.1a[[#This Row],[Applications Published, 2023]]</f>
        <v>-5.2173913043478258E-2</v>
      </c>
      <c r="J17" s="265">
        <f>(Table2.1a[[#This Row],[Patents Granted, 2024]]-Table2.1a[[#This Row],[Patents Granted, 2023]])/Table2.1a[[#This Row],[Patents Granted, 2023]]</f>
        <v>0</v>
      </c>
    </row>
    <row r="18" spans="1:10" x14ac:dyDescent="0.4">
      <c r="A18" s="75"/>
      <c r="B18" s="61"/>
      <c r="C18" s="61"/>
      <c r="D18" s="61"/>
      <c r="E18" s="61"/>
      <c r="F18" s="61"/>
      <c r="G18" s="76"/>
      <c r="J18" s="77" t="s">
        <v>145</v>
      </c>
    </row>
    <row r="19" spans="1:10" x14ac:dyDescent="0.4">
      <c r="A19" s="78" t="s">
        <v>99</v>
      </c>
      <c r="B19" s="114"/>
      <c r="C19" s="114"/>
      <c r="D19" s="114"/>
      <c r="E19" s="114"/>
      <c r="F19" s="114"/>
    </row>
    <row r="20" spans="1:10" x14ac:dyDescent="0.4">
      <c r="A20" s="79" t="s">
        <v>175</v>
      </c>
      <c r="B20" s="114"/>
      <c r="C20" s="114"/>
      <c r="D20" s="114"/>
      <c r="E20" s="114"/>
      <c r="F20" s="114"/>
    </row>
    <row r="21" spans="1:10" x14ac:dyDescent="0.4">
      <c r="A21" s="79" t="s">
        <v>176</v>
      </c>
      <c r="B21" s="114"/>
      <c r="C21" s="114"/>
      <c r="D21" s="114"/>
      <c r="E21" s="114"/>
      <c r="F21" s="114"/>
    </row>
    <row r="22" spans="1:10" x14ac:dyDescent="0.4">
      <c r="A22" s="79" t="s">
        <v>177</v>
      </c>
      <c r="B22" s="114"/>
      <c r="C22" s="114"/>
      <c r="D22" s="114"/>
      <c r="E22" s="114"/>
      <c r="F22" s="114"/>
    </row>
    <row r="23" spans="1:10" x14ac:dyDescent="0.4">
      <c r="A23" s="79"/>
      <c r="B23" s="114"/>
      <c r="C23" s="114"/>
      <c r="D23" s="114"/>
      <c r="E23" s="114"/>
      <c r="F23" s="114"/>
    </row>
    <row r="24" spans="1:10" x14ac:dyDescent="0.4">
      <c r="B24" s="349"/>
      <c r="C24" s="349"/>
      <c r="D24" s="349"/>
      <c r="E24" s="349"/>
      <c r="F24" s="349"/>
      <c r="G24" s="349"/>
    </row>
  </sheetData>
  <mergeCells count="1">
    <mergeCell ref="J1:K1"/>
  </mergeCells>
  <hyperlinks>
    <hyperlink ref="J1" location="Contents!A1" display="Contents" xr:uid="{9767C9A3-B9AD-47C5-B5C0-CD1A64722BB7}"/>
    <hyperlink ref="K2" location="Notes!A1" display="Notes" xr:uid="{8E842B63-EFA0-49C7-90DE-E0631FEED939}"/>
  </hyperlinks>
  <pageMargins left="0.7" right="0.7" top="0.75" bottom="0.75" header="0.3" footer="0.3"/>
  <pageSetup paperSize="9"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32BF-1702-4C66-9465-285F95E4D85D}">
  <dimension ref="A1:H29"/>
  <sheetViews>
    <sheetView zoomScaleNormal="100" workbookViewId="0">
      <selection activeCell="A12" sqref="A12"/>
    </sheetView>
  </sheetViews>
  <sheetFormatPr defaultColWidth="8.77734375" defaultRowHeight="15" x14ac:dyDescent="0.4"/>
  <cols>
    <col min="1" max="1" width="46.33203125" style="70" customWidth="1"/>
    <col min="2" max="3" width="9.77734375" style="70" customWidth="1"/>
    <col min="4" max="8" width="9.77734375" style="70" bestFit="1" customWidth="1"/>
    <col min="9" max="16384" width="8.77734375" style="70"/>
  </cols>
  <sheetData>
    <row r="1" spans="1:8" x14ac:dyDescent="0.4">
      <c r="A1" s="68" t="s">
        <v>982</v>
      </c>
      <c r="B1" s="68"/>
      <c r="C1" s="72"/>
      <c r="D1" s="71" t="s">
        <v>125</v>
      </c>
      <c r="E1" s="68"/>
      <c r="F1" s="68"/>
      <c r="G1" s="68"/>
      <c r="H1" s="68"/>
    </row>
    <row r="2" spans="1:8" x14ac:dyDescent="0.4">
      <c r="A2" s="72" t="s">
        <v>295</v>
      </c>
      <c r="B2" s="72"/>
      <c r="C2" s="72"/>
      <c r="D2" s="71" t="s">
        <v>99</v>
      </c>
    </row>
    <row r="3" spans="1:8" ht="38.25" customHeight="1" x14ac:dyDescent="0.4">
      <c r="A3" s="140" t="s">
        <v>507</v>
      </c>
      <c r="B3" s="296" t="s">
        <v>983</v>
      </c>
      <c r="C3" s="296" t="s">
        <v>984</v>
      </c>
    </row>
    <row r="4" spans="1:8" ht="15.75" x14ac:dyDescent="0.4">
      <c r="A4" s="111" t="s">
        <v>985</v>
      </c>
      <c r="B4" s="120"/>
      <c r="C4" s="120"/>
    </row>
    <row r="5" spans="1:8" x14ac:dyDescent="0.4">
      <c r="A5" s="50" t="s">
        <v>986</v>
      </c>
      <c r="B5" s="48">
        <v>903</v>
      </c>
      <c r="C5" s="48">
        <v>785</v>
      </c>
    </row>
    <row r="6" spans="1:8" x14ac:dyDescent="0.4">
      <c r="A6" s="50" t="s">
        <v>987</v>
      </c>
      <c r="B6" s="48">
        <v>848</v>
      </c>
      <c r="C6" s="48">
        <v>830</v>
      </c>
    </row>
    <row r="7" spans="1:8" x14ac:dyDescent="0.4">
      <c r="A7" s="50" t="s">
        <v>988</v>
      </c>
      <c r="B7" s="48">
        <v>116</v>
      </c>
      <c r="C7" s="48">
        <v>124</v>
      </c>
    </row>
    <row r="8" spans="1:8" x14ac:dyDescent="0.4">
      <c r="A8" s="68" t="s">
        <v>989</v>
      </c>
      <c r="B8" s="82"/>
      <c r="C8" s="82"/>
    </row>
    <row r="9" spans="1:8" x14ac:dyDescent="0.4">
      <c r="A9" s="50" t="s">
        <v>990</v>
      </c>
      <c r="B9" s="82">
        <v>9</v>
      </c>
      <c r="C9" s="82">
        <v>4</v>
      </c>
    </row>
    <row r="10" spans="1:8" x14ac:dyDescent="0.4">
      <c r="A10" s="75"/>
      <c r="B10" s="148"/>
      <c r="C10" s="77" t="s">
        <v>145</v>
      </c>
    </row>
    <row r="11" spans="1:8" x14ac:dyDescent="0.4">
      <c r="A11" s="78" t="s">
        <v>99</v>
      </c>
    </row>
    <row r="12" spans="1:8" x14ac:dyDescent="0.4">
      <c r="A12" s="113" t="s">
        <v>991</v>
      </c>
      <c r="B12" s="130"/>
      <c r="C12" s="130"/>
    </row>
    <row r="13" spans="1:8" x14ac:dyDescent="0.4">
      <c r="A13" s="113" t="s">
        <v>992</v>
      </c>
    </row>
    <row r="14" spans="1:8" x14ac:dyDescent="0.4">
      <c r="A14" s="79" t="s">
        <v>106</v>
      </c>
    </row>
    <row r="15" spans="1:8" x14ac:dyDescent="0.4">
      <c r="A15" s="79"/>
    </row>
    <row r="29" spans="4:4" ht="15" customHeight="1" x14ac:dyDescent="0.4">
      <c r="D29" s="130"/>
    </row>
  </sheetData>
  <phoneticPr fontId="30" type="noConversion"/>
  <hyperlinks>
    <hyperlink ref="D1" location="Contents!A1" display="Contents" xr:uid="{F41B72B2-09E7-4592-A9E1-C10643499E56}"/>
    <hyperlink ref="D2" location="Notes!A1" display="Notes" xr:uid="{8793B190-8ADF-4322-96D2-7BA0DCEDC1A3}"/>
  </hyperlinks>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EE508-D743-4C9A-A132-56EA13270AA7}">
  <dimension ref="A1:I37"/>
  <sheetViews>
    <sheetView workbookViewId="0">
      <selection activeCell="C8" sqref="C8"/>
    </sheetView>
  </sheetViews>
  <sheetFormatPr defaultColWidth="8.77734375" defaultRowHeight="15" x14ac:dyDescent="0.4"/>
  <cols>
    <col min="1" max="1" width="72.21875" style="5" customWidth="1"/>
    <col min="2" max="3" width="9.77734375" style="5" customWidth="1"/>
    <col min="4" max="8" width="9.77734375" style="5" bestFit="1" customWidth="1"/>
    <col min="9" max="16384" width="8.77734375" style="5"/>
  </cols>
  <sheetData>
    <row r="1" spans="1:8" ht="15.75" x14ac:dyDescent="0.4">
      <c r="A1" s="6" t="s">
        <v>993</v>
      </c>
      <c r="B1" s="6"/>
      <c r="C1" s="6"/>
      <c r="D1" s="71" t="s">
        <v>125</v>
      </c>
      <c r="E1" s="6"/>
      <c r="F1" s="6"/>
      <c r="G1" s="6"/>
      <c r="H1" s="6"/>
    </row>
    <row r="2" spans="1:8" x14ac:dyDescent="0.4">
      <c r="A2" s="7" t="s">
        <v>295</v>
      </c>
      <c r="B2" s="7"/>
      <c r="C2" s="7"/>
      <c r="D2" s="71" t="s">
        <v>99</v>
      </c>
    </row>
    <row r="3" spans="1:8" ht="41.65" customHeight="1" x14ac:dyDescent="0.4">
      <c r="A3" s="95" t="s">
        <v>507</v>
      </c>
      <c r="B3" s="311" t="s">
        <v>136</v>
      </c>
      <c r="C3" s="101" t="s">
        <v>137</v>
      </c>
    </row>
    <row r="4" spans="1:8" x14ac:dyDescent="0.4">
      <c r="A4" s="11" t="s">
        <v>994</v>
      </c>
      <c r="B4" s="27"/>
      <c r="C4" s="27"/>
    </row>
    <row r="5" spans="1:8" x14ac:dyDescent="0.4">
      <c r="A5" s="9" t="s">
        <v>995</v>
      </c>
      <c r="B5" s="22">
        <v>6566</v>
      </c>
      <c r="C5" s="22">
        <v>5791</v>
      </c>
      <c r="G5" s="189"/>
    </row>
    <row r="6" spans="1:8" x14ac:dyDescent="0.4">
      <c r="A6" s="9" t="s">
        <v>996</v>
      </c>
      <c r="B6" s="22">
        <v>6370</v>
      </c>
      <c r="C6" s="22">
        <v>6360</v>
      </c>
    </row>
    <row r="7" spans="1:8" ht="15.4" x14ac:dyDescent="0.4">
      <c r="A7" s="9" t="s">
        <v>997</v>
      </c>
      <c r="B7" s="22">
        <v>431</v>
      </c>
      <c r="C7" s="22">
        <v>335</v>
      </c>
    </row>
    <row r="8" spans="1:8" x14ac:dyDescent="0.4">
      <c r="A8" s="9" t="s">
        <v>998</v>
      </c>
      <c r="B8" s="22">
        <v>6801</v>
      </c>
      <c r="C8" s="22">
        <v>6695</v>
      </c>
    </row>
    <row r="9" spans="1:8" x14ac:dyDescent="0.4">
      <c r="A9" s="11" t="s">
        <v>999</v>
      </c>
      <c r="B9" s="22"/>
      <c r="C9" s="22"/>
    </row>
    <row r="10" spans="1:8" x14ac:dyDescent="0.4">
      <c r="A10" s="36" t="s">
        <v>782</v>
      </c>
      <c r="B10" s="22">
        <v>2772</v>
      </c>
      <c r="C10" s="22">
        <v>2796</v>
      </c>
      <c r="G10" s="189"/>
    </row>
    <row r="11" spans="1:8" x14ac:dyDescent="0.4">
      <c r="A11" s="9" t="s">
        <v>1000</v>
      </c>
      <c r="B11" s="22">
        <v>2632</v>
      </c>
      <c r="C11" s="22">
        <v>2313</v>
      </c>
      <c r="G11" s="189"/>
    </row>
    <row r="12" spans="1:8" x14ac:dyDescent="0.4">
      <c r="A12" s="9" t="s">
        <v>1001</v>
      </c>
      <c r="B12" s="22">
        <v>291</v>
      </c>
      <c r="C12" s="22">
        <v>271</v>
      </c>
    </row>
    <row r="13" spans="1:8" x14ac:dyDescent="0.4">
      <c r="A13" s="9" t="s">
        <v>1002</v>
      </c>
      <c r="B13" s="22">
        <v>406</v>
      </c>
      <c r="C13" s="22">
        <v>359</v>
      </c>
    </row>
    <row r="14" spans="1:8" ht="18" customHeight="1" x14ac:dyDescent="0.4">
      <c r="A14" s="9" t="s">
        <v>1003</v>
      </c>
      <c r="B14" s="22">
        <v>5791</v>
      </c>
      <c r="C14" s="22">
        <v>5590</v>
      </c>
    </row>
    <row r="15" spans="1:8" x14ac:dyDescent="0.4">
      <c r="A15" s="6" t="s">
        <v>1000</v>
      </c>
      <c r="B15" s="22"/>
      <c r="C15" s="22"/>
    </row>
    <row r="16" spans="1:8" x14ac:dyDescent="0.4">
      <c r="A16" s="9" t="s">
        <v>1004</v>
      </c>
      <c r="B16" s="49">
        <v>139</v>
      </c>
      <c r="C16" s="49">
        <v>111</v>
      </c>
    </row>
    <row r="17" spans="1:3" ht="15.75" x14ac:dyDescent="0.4">
      <c r="A17" s="6" t="s">
        <v>1005</v>
      </c>
      <c r="B17" s="22"/>
      <c r="C17" s="22"/>
    </row>
    <row r="18" spans="1:3" x14ac:dyDescent="0.4">
      <c r="A18" s="9" t="s">
        <v>1006</v>
      </c>
      <c r="B18" s="48">
        <v>99</v>
      </c>
      <c r="C18" s="48">
        <v>62</v>
      </c>
    </row>
    <row r="19" spans="1:3" x14ac:dyDescent="0.4">
      <c r="A19" s="9" t="s">
        <v>978</v>
      </c>
      <c r="B19" s="48">
        <v>18</v>
      </c>
      <c r="C19" s="48">
        <v>6</v>
      </c>
    </row>
    <row r="20" spans="1:3" x14ac:dyDescent="0.4">
      <c r="A20" s="9" t="s">
        <v>1007</v>
      </c>
      <c r="B20" s="48">
        <v>4</v>
      </c>
      <c r="C20" s="48">
        <v>1</v>
      </c>
    </row>
    <row r="21" spans="1:3" x14ac:dyDescent="0.4">
      <c r="A21" s="9" t="s">
        <v>1008</v>
      </c>
      <c r="B21" s="48">
        <v>16</v>
      </c>
      <c r="C21" s="48">
        <v>3</v>
      </c>
    </row>
    <row r="22" spans="1:3" x14ac:dyDescent="0.4">
      <c r="A22" s="9" t="s">
        <v>1009</v>
      </c>
      <c r="B22" s="48"/>
      <c r="C22" s="48"/>
    </row>
    <row r="23" spans="1:3" x14ac:dyDescent="0.4">
      <c r="A23" s="9" t="s">
        <v>1010</v>
      </c>
      <c r="B23" s="48">
        <v>4</v>
      </c>
      <c r="C23" s="48">
        <v>6</v>
      </c>
    </row>
    <row r="24" spans="1:3" ht="15.75" x14ac:dyDescent="0.4">
      <c r="A24" s="6" t="s">
        <v>1011</v>
      </c>
      <c r="B24" s="48"/>
      <c r="C24" s="48"/>
    </row>
    <row r="25" spans="1:3" x14ac:dyDescent="0.4">
      <c r="A25" s="9" t="s">
        <v>995</v>
      </c>
      <c r="B25" s="48">
        <v>48</v>
      </c>
      <c r="C25" s="48">
        <v>56</v>
      </c>
    </row>
    <row r="26" spans="1:3" x14ac:dyDescent="0.4">
      <c r="A26" s="9" t="s">
        <v>1012</v>
      </c>
      <c r="B26" s="48">
        <v>7</v>
      </c>
      <c r="C26" s="48">
        <v>7</v>
      </c>
    </row>
    <row r="27" spans="1:3" x14ac:dyDescent="0.4">
      <c r="A27" s="9" t="s">
        <v>978</v>
      </c>
      <c r="B27" s="48">
        <v>0</v>
      </c>
      <c r="C27" s="48">
        <v>1</v>
      </c>
    </row>
    <row r="28" spans="1:3" x14ac:dyDescent="0.4">
      <c r="A28" s="9" t="s">
        <v>1007</v>
      </c>
      <c r="B28" s="48">
        <v>0</v>
      </c>
      <c r="C28" s="48">
        <v>0</v>
      </c>
    </row>
    <row r="29" spans="1:3" x14ac:dyDescent="0.4">
      <c r="A29" s="9" t="s">
        <v>1008</v>
      </c>
      <c r="B29" s="48">
        <v>1</v>
      </c>
      <c r="C29" s="48">
        <v>1</v>
      </c>
    </row>
    <row r="30" spans="1:3" x14ac:dyDescent="0.4">
      <c r="A30" s="9" t="s">
        <v>1013</v>
      </c>
      <c r="B30" s="48">
        <v>0</v>
      </c>
      <c r="C30" s="48">
        <v>0</v>
      </c>
    </row>
    <row r="31" spans="1:3" x14ac:dyDescent="0.4">
      <c r="A31" s="9" t="s">
        <v>1003</v>
      </c>
      <c r="B31" s="82">
        <v>56</v>
      </c>
      <c r="C31" s="82">
        <v>61</v>
      </c>
    </row>
    <row r="32" spans="1:3" x14ac:dyDescent="0.4">
      <c r="A32" s="3"/>
      <c r="B32" s="3"/>
      <c r="C32" s="13" t="s">
        <v>145</v>
      </c>
    </row>
    <row r="33" spans="1:9" x14ac:dyDescent="0.4">
      <c r="A33" s="12" t="s">
        <v>99</v>
      </c>
    </row>
    <row r="34" spans="1:9" x14ac:dyDescent="0.4">
      <c r="A34" s="42" t="s">
        <v>1014</v>
      </c>
      <c r="B34" s="42"/>
      <c r="C34" s="42"/>
      <c r="D34" s="42"/>
      <c r="E34" s="42"/>
      <c r="F34" s="42"/>
      <c r="G34" s="42"/>
      <c r="H34" s="42"/>
      <c r="I34" s="42"/>
    </row>
    <row r="35" spans="1:9" x14ac:dyDescent="0.4">
      <c r="A35" s="42" t="s">
        <v>1015</v>
      </c>
      <c r="B35" s="42"/>
      <c r="C35" s="42"/>
      <c r="D35" s="42"/>
      <c r="E35" s="42"/>
      <c r="F35" s="42"/>
      <c r="G35" s="42"/>
      <c r="H35" s="42"/>
      <c r="I35" s="42"/>
    </row>
    <row r="36" spans="1:9" x14ac:dyDescent="0.4">
      <c r="A36" s="42" t="s">
        <v>1016</v>
      </c>
    </row>
    <row r="37" spans="1:9" x14ac:dyDescent="0.4">
      <c r="A37" s="42" t="s">
        <v>1017</v>
      </c>
    </row>
  </sheetData>
  <phoneticPr fontId="30" type="noConversion"/>
  <hyperlinks>
    <hyperlink ref="D1" location="Contents!A1" display="Contents" xr:uid="{8CE8CAB9-CB3E-4DD9-9217-652F6986E0A5}"/>
    <hyperlink ref="D2" location="Notes!A1" display="Notes" xr:uid="{9D802B10-67E1-4282-82F2-854D07C43BDF}"/>
  </hyperlinks>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953-2774-4B1C-AB13-2F28E2ADAEE7}">
  <dimension ref="A1:I27"/>
  <sheetViews>
    <sheetView workbookViewId="0">
      <selection activeCell="F1" sqref="F1"/>
    </sheetView>
  </sheetViews>
  <sheetFormatPr defaultColWidth="8.77734375" defaultRowHeight="15" x14ac:dyDescent="0.4"/>
  <cols>
    <col min="1" max="1" width="42.21875" style="5" customWidth="1"/>
    <col min="2" max="3" width="9.77734375" style="5" customWidth="1"/>
    <col min="4" max="8" width="9.77734375" style="5" bestFit="1" customWidth="1"/>
    <col min="9" max="16384" width="8.77734375" style="5"/>
  </cols>
  <sheetData>
    <row r="1" spans="1:8" ht="15.75" x14ac:dyDescent="0.4">
      <c r="A1" s="6" t="s">
        <v>1018</v>
      </c>
      <c r="B1" s="6"/>
      <c r="C1" s="6"/>
      <c r="D1" s="68"/>
      <c r="E1" s="7"/>
      <c r="F1" s="71" t="s">
        <v>125</v>
      </c>
      <c r="G1" s="6"/>
      <c r="H1" s="6"/>
    </row>
    <row r="2" spans="1:8" x14ac:dyDescent="0.4">
      <c r="A2" s="7" t="s">
        <v>295</v>
      </c>
      <c r="B2" s="7"/>
      <c r="E2" s="7"/>
      <c r="F2" s="71" t="s">
        <v>99</v>
      </c>
    </row>
    <row r="3" spans="1:8" ht="35.65" customHeight="1" x14ac:dyDescent="0.4">
      <c r="A3" s="95" t="s">
        <v>507</v>
      </c>
      <c r="B3" s="101" t="s">
        <v>136</v>
      </c>
      <c r="C3" s="101" t="s">
        <v>137</v>
      </c>
      <c r="D3" s="70"/>
      <c r="E3" s="70"/>
    </row>
    <row r="4" spans="1:8" x14ac:dyDescent="0.4">
      <c r="A4" s="6" t="s">
        <v>1019</v>
      </c>
      <c r="B4" s="27"/>
      <c r="C4" s="27"/>
    </row>
    <row r="5" spans="1:8" x14ac:dyDescent="0.4">
      <c r="A5" s="9" t="s">
        <v>995</v>
      </c>
      <c r="B5" s="22">
        <v>1182</v>
      </c>
      <c r="C5" s="22">
        <v>1290</v>
      </c>
    </row>
    <row r="6" spans="1:8" ht="15.4" x14ac:dyDescent="0.45">
      <c r="A6" s="9" t="s">
        <v>1020</v>
      </c>
      <c r="B6" s="22">
        <v>1139</v>
      </c>
      <c r="C6" s="22">
        <v>1358</v>
      </c>
      <c r="F6" s="185"/>
      <c r="G6" s="185"/>
    </row>
    <row r="7" spans="1:8" ht="15.4" x14ac:dyDescent="0.45">
      <c r="A7" s="9" t="s">
        <v>1021</v>
      </c>
      <c r="B7" s="22">
        <v>1042</v>
      </c>
      <c r="C7" s="22">
        <v>1261</v>
      </c>
      <c r="F7" s="185"/>
      <c r="G7" s="185"/>
    </row>
    <row r="8" spans="1:8" ht="15.4" x14ac:dyDescent="0.45">
      <c r="A8" s="9" t="s">
        <v>978</v>
      </c>
      <c r="B8" s="22">
        <v>408</v>
      </c>
      <c r="C8" s="22">
        <v>438</v>
      </c>
      <c r="F8" s="185"/>
      <c r="G8" s="185"/>
    </row>
    <row r="9" spans="1:8" ht="15.4" x14ac:dyDescent="0.45">
      <c r="A9" s="9" t="s">
        <v>1007</v>
      </c>
      <c r="B9" s="22">
        <v>41</v>
      </c>
      <c r="C9" s="22">
        <v>42</v>
      </c>
      <c r="F9" s="185"/>
      <c r="G9" s="185"/>
    </row>
    <row r="10" spans="1:8" ht="15.4" x14ac:dyDescent="0.45">
      <c r="A10" s="9" t="s">
        <v>1008</v>
      </c>
      <c r="B10" s="22">
        <v>519</v>
      </c>
      <c r="C10" s="22">
        <v>571</v>
      </c>
      <c r="F10" s="185"/>
      <c r="G10" s="185"/>
    </row>
    <row r="11" spans="1:8" ht="15.4" x14ac:dyDescent="0.45">
      <c r="A11" s="9" t="s">
        <v>1003</v>
      </c>
      <c r="B11" s="22">
        <v>1290</v>
      </c>
      <c r="C11" s="22">
        <v>1497</v>
      </c>
      <c r="F11" s="186"/>
      <c r="G11" s="185"/>
    </row>
    <row r="12" spans="1:8" ht="20.25" customHeight="1" x14ac:dyDescent="0.4">
      <c r="A12" s="6" t="s">
        <v>1022</v>
      </c>
      <c r="B12" s="49">
        <v>52</v>
      </c>
      <c r="C12" s="49">
        <v>24</v>
      </c>
    </row>
    <row r="13" spans="1:8" x14ac:dyDescent="0.4">
      <c r="A13" s="6" t="s">
        <v>1023</v>
      </c>
      <c r="B13" s="22"/>
      <c r="C13" s="22"/>
    </row>
    <row r="14" spans="1:8" x14ac:dyDescent="0.4">
      <c r="A14" s="9" t="s">
        <v>995</v>
      </c>
      <c r="B14" s="49">
        <v>72</v>
      </c>
      <c r="C14" s="49">
        <v>80</v>
      </c>
    </row>
    <row r="15" spans="1:8" x14ac:dyDescent="0.4">
      <c r="A15" s="9" t="s">
        <v>1024</v>
      </c>
      <c r="B15" s="49">
        <v>8</v>
      </c>
      <c r="C15" s="49">
        <v>2</v>
      </c>
    </row>
    <row r="16" spans="1:8" x14ac:dyDescent="0.4">
      <c r="A16" s="9" t="s">
        <v>978</v>
      </c>
      <c r="B16" s="49">
        <v>0</v>
      </c>
      <c r="C16" s="49">
        <v>0</v>
      </c>
    </row>
    <row r="17" spans="1:9" x14ac:dyDescent="0.4">
      <c r="A17" s="9" t="s">
        <v>1007</v>
      </c>
      <c r="B17" s="49">
        <v>0</v>
      </c>
      <c r="C17" s="49">
        <v>0</v>
      </c>
    </row>
    <row r="18" spans="1:9" x14ac:dyDescent="0.4">
      <c r="A18" s="9" t="s">
        <v>1025</v>
      </c>
      <c r="B18" s="49">
        <v>0</v>
      </c>
      <c r="C18" s="49">
        <v>0</v>
      </c>
    </row>
    <row r="19" spans="1:9" x14ac:dyDescent="0.4">
      <c r="A19" s="9" t="s">
        <v>1003</v>
      </c>
      <c r="B19" s="22">
        <v>80</v>
      </c>
      <c r="C19" s="22">
        <v>82</v>
      </c>
    </row>
    <row r="20" spans="1:9" x14ac:dyDescent="0.4">
      <c r="A20" s="3"/>
      <c r="B20" s="3"/>
      <c r="C20" s="13" t="s">
        <v>145</v>
      </c>
    </row>
    <row r="21" spans="1:9" x14ac:dyDescent="0.4">
      <c r="A21" s="12" t="s">
        <v>99</v>
      </c>
    </row>
    <row r="22" spans="1:9" x14ac:dyDescent="0.4">
      <c r="A22" s="42" t="s">
        <v>1026</v>
      </c>
      <c r="B22" s="42"/>
      <c r="C22" s="42"/>
      <c r="D22" s="42"/>
      <c r="E22" s="42"/>
      <c r="F22" s="42"/>
      <c r="G22" s="42"/>
      <c r="H22" s="42"/>
      <c r="I22" s="42"/>
    </row>
    <row r="23" spans="1:9" x14ac:dyDescent="0.4">
      <c r="A23" s="42" t="s">
        <v>1027</v>
      </c>
      <c r="B23" s="42"/>
      <c r="C23" s="42"/>
      <c r="D23" s="42"/>
      <c r="E23" s="42"/>
      <c r="F23" s="42"/>
      <c r="G23" s="42"/>
      <c r="H23" s="42"/>
      <c r="I23" s="42"/>
    </row>
    <row r="24" spans="1:9" x14ac:dyDescent="0.4">
      <c r="A24" s="42" t="s">
        <v>1028</v>
      </c>
    </row>
    <row r="25" spans="1:9" x14ac:dyDescent="0.4">
      <c r="A25" s="42" t="s">
        <v>1029</v>
      </c>
    </row>
    <row r="26" spans="1:9" x14ac:dyDescent="0.4">
      <c r="A26" s="42" t="s">
        <v>1030</v>
      </c>
    </row>
    <row r="27" spans="1:9" x14ac:dyDescent="0.4">
      <c r="A27" s="42" t="s">
        <v>1031</v>
      </c>
    </row>
  </sheetData>
  <hyperlinks>
    <hyperlink ref="F1" location="Contents!A1" display="Contents" xr:uid="{799E6957-B8D8-4118-ACFE-6844D54033EA}"/>
    <hyperlink ref="F2" location="Notes!A1" display="Notes" xr:uid="{D3BF8E99-7A29-49C7-81BD-01107116BBF7}"/>
  </hyperlinks>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2533-56D3-482E-87B9-B8E75C75B710}">
  <dimension ref="A1:F15"/>
  <sheetViews>
    <sheetView workbookViewId="0">
      <selection activeCell="A3" sqref="A3"/>
    </sheetView>
  </sheetViews>
  <sheetFormatPr defaultColWidth="8.77734375" defaultRowHeight="15" x14ac:dyDescent="0.4"/>
  <cols>
    <col min="1" max="1" width="13.44140625" style="70" customWidth="1"/>
    <col min="2" max="2" width="16.21875" style="70" customWidth="1"/>
    <col min="3" max="3" width="16.77734375" style="70" customWidth="1"/>
    <col min="4" max="4" width="17" style="70" customWidth="1"/>
    <col min="5" max="5" width="16.77734375" style="70" customWidth="1"/>
    <col min="6" max="16384" width="8.77734375" style="70"/>
  </cols>
  <sheetData>
    <row r="1" spans="1:6" ht="15.75" x14ac:dyDescent="0.4">
      <c r="A1" s="68" t="s">
        <v>1032</v>
      </c>
      <c r="C1" s="68"/>
      <c r="D1" s="68"/>
      <c r="F1" s="71" t="s">
        <v>125</v>
      </c>
    </row>
    <row r="2" spans="1:6" s="105" customFormat="1" ht="19.5" customHeight="1" x14ac:dyDescent="0.4">
      <c r="A2" s="104" t="s">
        <v>295</v>
      </c>
      <c r="F2" s="89" t="s">
        <v>99</v>
      </c>
    </row>
    <row r="3" spans="1:6" s="69" customFormat="1" ht="45" customHeight="1" x14ac:dyDescent="0.4">
      <c r="A3" s="110" t="s">
        <v>507</v>
      </c>
      <c r="B3" s="144" t="s">
        <v>1033</v>
      </c>
      <c r="C3" s="144" t="s">
        <v>1034</v>
      </c>
      <c r="D3" s="144" t="s">
        <v>1035</v>
      </c>
      <c r="E3" s="144" t="s">
        <v>1036</v>
      </c>
    </row>
    <row r="4" spans="1:6" x14ac:dyDescent="0.4">
      <c r="A4" s="50" t="s">
        <v>514</v>
      </c>
      <c r="B4" s="82">
        <v>90</v>
      </c>
      <c r="C4" s="82">
        <v>262</v>
      </c>
      <c r="D4" s="82">
        <v>415</v>
      </c>
      <c r="E4" s="82">
        <v>343</v>
      </c>
    </row>
    <row r="5" spans="1:6" ht="17.25" customHeight="1" x14ac:dyDescent="0.4">
      <c r="A5" s="50" t="s">
        <v>1037</v>
      </c>
      <c r="B5" s="149">
        <v>90</v>
      </c>
      <c r="C5" s="149">
        <v>31</v>
      </c>
      <c r="D5" s="149">
        <v>415</v>
      </c>
      <c r="E5" s="149">
        <v>24</v>
      </c>
    </row>
    <row r="6" spans="1:6" ht="17.25" customHeight="1" x14ac:dyDescent="0.4">
      <c r="A6" s="50" t="s">
        <v>1038</v>
      </c>
      <c r="B6" s="149">
        <v>80</v>
      </c>
      <c r="C6" s="149">
        <v>6</v>
      </c>
      <c r="D6" s="149">
        <v>358</v>
      </c>
      <c r="E6" s="149">
        <v>13</v>
      </c>
    </row>
    <row r="7" spans="1:6" ht="17.25" customHeight="1" x14ac:dyDescent="0.4">
      <c r="A7" s="50" t="s">
        <v>1039</v>
      </c>
      <c r="B7" s="149">
        <v>10</v>
      </c>
      <c r="C7" s="149">
        <v>25</v>
      </c>
      <c r="D7" s="149">
        <v>57</v>
      </c>
      <c r="E7" s="149">
        <v>11</v>
      </c>
    </row>
    <row r="8" spans="1:6" ht="17.25" customHeight="1" x14ac:dyDescent="0.4">
      <c r="A8" s="50" t="s">
        <v>1040</v>
      </c>
      <c r="B8" s="149">
        <v>0</v>
      </c>
      <c r="C8" s="149">
        <v>0</v>
      </c>
      <c r="D8" s="149">
        <v>0</v>
      </c>
      <c r="E8" s="149">
        <v>0</v>
      </c>
    </row>
    <row r="9" spans="1:6" x14ac:dyDescent="0.4">
      <c r="A9" s="75"/>
      <c r="E9" s="77" t="s">
        <v>145</v>
      </c>
    </row>
    <row r="10" spans="1:6" x14ac:dyDescent="0.4">
      <c r="A10" s="78" t="s">
        <v>99</v>
      </c>
    </row>
    <row r="11" spans="1:6" x14ac:dyDescent="0.4">
      <c r="A11" s="113" t="s">
        <v>1041</v>
      </c>
      <c r="B11" s="113"/>
      <c r="C11" s="113"/>
      <c r="D11" s="113"/>
      <c r="E11" s="113"/>
    </row>
    <row r="12" spans="1:6" x14ac:dyDescent="0.4">
      <c r="A12" s="113" t="s">
        <v>1042</v>
      </c>
      <c r="B12" s="113"/>
      <c r="C12" s="113"/>
      <c r="D12" s="113"/>
      <c r="E12" s="113"/>
    </row>
    <row r="13" spans="1:6" ht="15" customHeight="1" x14ac:dyDescent="0.4">
      <c r="A13" s="113" t="s">
        <v>1043</v>
      </c>
      <c r="B13" s="113"/>
      <c r="C13" s="113"/>
      <c r="D13" s="113"/>
      <c r="E13" s="113"/>
    </row>
    <row r="14" spans="1:6" x14ac:dyDescent="0.4">
      <c r="A14" s="113" t="s">
        <v>1044</v>
      </c>
      <c r="B14" s="113"/>
      <c r="C14" s="113"/>
      <c r="D14" s="113"/>
      <c r="E14" s="113"/>
    </row>
    <row r="15" spans="1:6" ht="15" customHeight="1" x14ac:dyDescent="0.4">
      <c r="A15" s="113" t="s">
        <v>1045</v>
      </c>
      <c r="B15" s="113"/>
      <c r="C15" s="113"/>
      <c r="D15" s="113"/>
      <c r="E15" s="113"/>
    </row>
  </sheetData>
  <hyperlinks>
    <hyperlink ref="F1" location="Contents!A1" display="Contents" xr:uid="{DC77C7FB-4CDD-41EF-A58F-826426550EF2}"/>
    <hyperlink ref="F2" location="Notes!A1" display="Notes" xr:uid="{D22837F8-A3F8-4EBE-A9FF-9DE7A0B8E0B6}"/>
  </hyperlinks>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D57"/>
  <sheetViews>
    <sheetView workbookViewId="0">
      <selection activeCell="A7" sqref="A7"/>
    </sheetView>
  </sheetViews>
  <sheetFormatPr defaultColWidth="8.6640625" defaultRowHeight="13.5" x14ac:dyDescent="0.35"/>
  <cols>
    <col min="1" max="1" width="131" style="3" customWidth="1"/>
    <col min="2" max="16384" width="8.6640625" style="3"/>
  </cols>
  <sheetData>
    <row r="1" spans="1:4" ht="38.25" customHeight="1" x14ac:dyDescent="0.4">
      <c r="A1" s="45" t="s">
        <v>1046</v>
      </c>
      <c r="C1" s="8" t="s">
        <v>1047</v>
      </c>
      <c r="D1" s="8" t="s">
        <v>99</v>
      </c>
    </row>
    <row r="2" spans="1:4" ht="378" x14ac:dyDescent="0.35">
      <c r="A2" s="61" t="s">
        <v>1048</v>
      </c>
      <c r="B2" s="55"/>
    </row>
    <row r="3" spans="1:4" x14ac:dyDescent="0.35">
      <c r="A3" s="55" t="s">
        <v>1049</v>
      </c>
      <c r="B3" s="55"/>
    </row>
    <row r="4" spans="1:4" ht="27" x14ac:dyDescent="0.35">
      <c r="A4" s="55" t="s">
        <v>1050</v>
      </c>
      <c r="B4" s="55"/>
    </row>
    <row r="5" spans="1:4" x14ac:dyDescent="0.35">
      <c r="A5" s="55"/>
      <c r="B5" s="55"/>
    </row>
    <row r="6" spans="1:4" x14ac:dyDescent="0.35">
      <c r="A6" s="55" t="s">
        <v>1051</v>
      </c>
      <c r="B6" s="55"/>
    </row>
    <row r="7" spans="1:4" ht="27" x14ac:dyDescent="0.35">
      <c r="A7" s="55" t="s">
        <v>1052</v>
      </c>
      <c r="B7" s="55"/>
    </row>
    <row r="8" spans="1:4" x14ac:dyDescent="0.35">
      <c r="A8" s="55"/>
      <c r="B8" s="55"/>
    </row>
    <row r="9" spans="1:4" x14ac:dyDescent="0.35">
      <c r="A9" s="55"/>
      <c r="B9" s="55"/>
    </row>
    <row r="10" spans="1:4" x14ac:dyDescent="0.35">
      <c r="A10" s="55"/>
      <c r="B10" s="55"/>
    </row>
    <row r="11" spans="1:4" x14ac:dyDescent="0.35">
      <c r="A11" s="57"/>
      <c r="B11" s="57"/>
    </row>
    <row r="12" spans="1:4" x14ac:dyDescent="0.35">
      <c r="A12" s="57"/>
      <c r="B12" s="57"/>
    </row>
    <row r="13" spans="1:4" x14ac:dyDescent="0.35">
      <c r="A13" s="57"/>
      <c r="B13" s="57"/>
    </row>
    <row r="14" spans="1:4" x14ac:dyDescent="0.35">
      <c r="A14" s="57"/>
      <c r="B14" s="57"/>
    </row>
    <row r="15" spans="1:4" x14ac:dyDescent="0.35">
      <c r="A15" s="57"/>
      <c r="B15" s="57"/>
    </row>
    <row r="16" spans="1:4" x14ac:dyDescent="0.35">
      <c r="A16" s="57"/>
      <c r="B16" s="57"/>
    </row>
    <row r="17" spans="1:2" x14ac:dyDescent="0.35">
      <c r="A17" s="57"/>
      <c r="B17" s="57"/>
    </row>
    <row r="18" spans="1:2" x14ac:dyDescent="0.35">
      <c r="A18" s="57"/>
      <c r="B18" s="57"/>
    </row>
    <row r="19" spans="1:2" x14ac:dyDescent="0.35">
      <c r="A19" s="57"/>
      <c r="B19" s="57"/>
    </row>
    <row r="20" spans="1:2" x14ac:dyDescent="0.35">
      <c r="A20" s="57"/>
      <c r="B20" s="57"/>
    </row>
    <row r="21" spans="1:2" x14ac:dyDescent="0.35">
      <c r="A21" s="57"/>
      <c r="B21" s="57"/>
    </row>
    <row r="22" spans="1:2" x14ac:dyDescent="0.35">
      <c r="A22" s="57"/>
      <c r="B22" s="57"/>
    </row>
    <row r="23" spans="1:2" x14ac:dyDescent="0.35">
      <c r="A23" s="57"/>
      <c r="B23" s="57"/>
    </row>
    <row r="24" spans="1:2" x14ac:dyDescent="0.35">
      <c r="A24" s="57"/>
      <c r="B24" s="57"/>
    </row>
    <row r="25" spans="1:2" x14ac:dyDescent="0.35">
      <c r="A25" s="57"/>
      <c r="B25" s="57"/>
    </row>
    <row r="26" spans="1:2" x14ac:dyDescent="0.35">
      <c r="A26" s="57"/>
      <c r="B26" s="57"/>
    </row>
    <row r="27" spans="1:2" x14ac:dyDescent="0.35">
      <c r="A27" s="57"/>
      <c r="B27" s="57"/>
    </row>
    <row r="28" spans="1:2" x14ac:dyDescent="0.35">
      <c r="A28" s="57"/>
      <c r="B28" s="57"/>
    </row>
    <row r="29" spans="1:2" x14ac:dyDescent="0.35">
      <c r="A29" s="57"/>
      <c r="B29" s="57"/>
    </row>
    <row r="30" spans="1:2" x14ac:dyDescent="0.35">
      <c r="A30" s="57"/>
      <c r="B30" s="57"/>
    </row>
    <row r="31" spans="1:2" x14ac:dyDescent="0.35">
      <c r="A31" s="57"/>
      <c r="B31" s="57"/>
    </row>
    <row r="32" spans="1:2" x14ac:dyDescent="0.35">
      <c r="A32" s="57"/>
      <c r="B32" s="57"/>
    </row>
    <row r="33" spans="1:2" x14ac:dyDescent="0.35">
      <c r="A33" s="57"/>
      <c r="B33" s="57"/>
    </row>
    <row r="34" spans="1:2" x14ac:dyDescent="0.35">
      <c r="A34" s="57"/>
      <c r="B34" s="57"/>
    </row>
    <row r="35" spans="1:2" x14ac:dyDescent="0.35">
      <c r="A35" s="57"/>
      <c r="B35" s="57"/>
    </row>
    <row r="36" spans="1:2" x14ac:dyDescent="0.35">
      <c r="A36" s="57"/>
      <c r="B36" s="57"/>
    </row>
    <row r="37" spans="1:2" x14ac:dyDescent="0.35">
      <c r="A37" s="57"/>
      <c r="B37" s="57"/>
    </row>
    <row r="38" spans="1:2" x14ac:dyDescent="0.35">
      <c r="A38" s="57"/>
      <c r="B38" s="57"/>
    </row>
    <row r="39" spans="1:2" x14ac:dyDescent="0.35">
      <c r="A39" s="57"/>
      <c r="B39" s="57"/>
    </row>
    <row r="40" spans="1:2" x14ac:dyDescent="0.35">
      <c r="A40" s="57"/>
      <c r="B40" s="57"/>
    </row>
    <row r="41" spans="1:2" x14ac:dyDescent="0.35">
      <c r="A41" s="57"/>
      <c r="B41" s="57"/>
    </row>
    <row r="42" spans="1:2" x14ac:dyDescent="0.35">
      <c r="A42" s="57"/>
      <c r="B42" s="57"/>
    </row>
    <row r="43" spans="1:2" x14ac:dyDescent="0.35">
      <c r="A43" s="57"/>
      <c r="B43" s="57"/>
    </row>
    <row r="44" spans="1:2" x14ac:dyDescent="0.35">
      <c r="A44" s="57"/>
      <c r="B44" s="57"/>
    </row>
    <row r="45" spans="1:2" x14ac:dyDescent="0.35">
      <c r="A45" s="57"/>
      <c r="B45" s="57"/>
    </row>
    <row r="46" spans="1:2" x14ac:dyDescent="0.35">
      <c r="A46" s="57"/>
      <c r="B46" s="57"/>
    </row>
    <row r="47" spans="1:2" x14ac:dyDescent="0.35">
      <c r="A47" s="57"/>
      <c r="B47" s="57"/>
    </row>
    <row r="48" spans="1:2" x14ac:dyDescent="0.35">
      <c r="A48" s="57"/>
      <c r="B48" s="57"/>
    </row>
    <row r="49" spans="1:2" x14ac:dyDescent="0.35">
      <c r="A49" s="57"/>
      <c r="B49" s="57"/>
    </row>
    <row r="50" spans="1:2" x14ac:dyDescent="0.35">
      <c r="A50" s="57"/>
      <c r="B50" s="57"/>
    </row>
    <row r="51" spans="1:2" x14ac:dyDescent="0.35">
      <c r="A51" s="57"/>
      <c r="B51" s="57"/>
    </row>
    <row r="52" spans="1:2" x14ac:dyDescent="0.35">
      <c r="A52" s="57"/>
      <c r="B52" s="57"/>
    </row>
    <row r="53" spans="1:2" x14ac:dyDescent="0.35">
      <c r="A53" s="57"/>
      <c r="B53" s="57"/>
    </row>
    <row r="54" spans="1:2" x14ac:dyDescent="0.35">
      <c r="A54" s="57"/>
      <c r="B54" s="57"/>
    </row>
    <row r="55" spans="1:2" x14ac:dyDescent="0.35">
      <c r="A55" s="57"/>
      <c r="B55" s="57"/>
    </row>
    <row r="56" spans="1:2" x14ac:dyDescent="0.35">
      <c r="A56" s="57"/>
      <c r="B56" s="57"/>
    </row>
    <row r="57" spans="1:2" x14ac:dyDescent="0.35">
      <c r="A57" s="57"/>
      <c r="B57" s="57"/>
    </row>
  </sheetData>
  <hyperlinks>
    <hyperlink ref="C1" location="Contents!A1" display="Contents" xr:uid="{F48276B5-43A6-4DB9-9BE7-EB55AE3A58E9}"/>
    <hyperlink ref="D1" location="Notes!A1" display="Notes" xr:uid="{39CB5CDB-30DE-4D63-8608-5076784F622E}"/>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3"/>
  <sheetViews>
    <sheetView workbookViewId="0">
      <selection activeCell="A2" sqref="A2"/>
    </sheetView>
  </sheetViews>
  <sheetFormatPr defaultColWidth="8.77734375" defaultRowHeight="13.5" x14ac:dyDescent="0.35"/>
  <cols>
    <col min="1" max="1" width="82.77734375" style="3" customWidth="1"/>
    <col min="2" max="16384" width="8.77734375" style="3"/>
  </cols>
  <sheetData>
    <row r="1" spans="1:3" ht="42" customHeight="1" x14ac:dyDescent="0.35">
      <c r="A1" s="45" t="s">
        <v>1053</v>
      </c>
      <c r="B1" s="65" t="s">
        <v>1047</v>
      </c>
      <c r="C1" s="65" t="s">
        <v>99</v>
      </c>
    </row>
    <row r="2" spans="1:3" ht="405.75" customHeight="1" x14ac:dyDescent="0.35">
      <c r="A2" s="55" t="s">
        <v>1054</v>
      </c>
    </row>
    <row r="3" spans="1:3" x14ac:dyDescent="0.35">
      <c r="A3" s="56"/>
    </row>
    <row r="4" spans="1:3" x14ac:dyDescent="0.35">
      <c r="A4" s="56"/>
    </row>
    <row r="5" spans="1:3" x14ac:dyDescent="0.35">
      <c r="A5" s="56"/>
    </row>
    <row r="6" spans="1:3" x14ac:dyDescent="0.35">
      <c r="A6" s="56"/>
    </row>
    <row r="7" spans="1:3" x14ac:dyDescent="0.35">
      <c r="A7" s="56"/>
    </row>
    <row r="8" spans="1:3" x14ac:dyDescent="0.35">
      <c r="A8" s="56"/>
    </row>
    <row r="9" spans="1:3" x14ac:dyDescent="0.35">
      <c r="A9" s="56"/>
    </row>
    <row r="10" spans="1:3" x14ac:dyDescent="0.35">
      <c r="A10" s="56"/>
    </row>
    <row r="11" spans="1:3" x14ac:dyDescent="0.35">
      <c r="A11" s="56"/>
    </row>
    <row r="12" spans="1:3" x14ac:dyDescent="0.35">
      <c r="A12" s="56"/>
    </row>
    <row r="13" spans="1:3" x14ac:dyDescent="0.35">
      <c r="A13" s="56"/>
    </row>
    <row r="14" spans="1:3" x14ac:dyDescent="0.35">
      <c r="A14" s="56"/>
    </row>
    <row r="15" spans="1:3" x14ac:dyDescent="0.35">
      <c r="A15" s="56"/>
    </row>
    <row r="16" spans="1:3" x14ac:dyDescent="0.35">
      <c r="A16" s="56"/>
    </row>
    <row r="17" spans="1:1" x14ac:dyDescent="0.35">
      <c r="A17" s="56"/>
    </row>
    <row r="18" spans="1:1" x14ac:dyDescent="0.35">
      <c r="A18" s="56"/>
    </row>
    <row r="19" spans="1:1" x14ac:dyDescent="0.35">
      <c r="A19" s="56"/>
    </row>
    <row r="20" spans="1:1" x14ac:dyDescent="0.35">
      <c r="A20" s="56"/>
    </row>
    <row r="21" spans="1:1" x14ac:dyDescent="0.35">
      <c r="A21" s="56"/>
    </row>
    <row r="22" spans="1:1" x14ac:dyDescent="0.35">
      <c r="A22" s="56"/>
    </row>
    <row r="23" spans="1:1" x14ac:dyDescent="0.35">
      <c r="A23" s="56"/>
    </row>
    <row r="24" spans="1:1" x14ac:dyDescent="0.35">
      <c r="A24" s="56"/>
    </row>
    <row r="25" spans="1:1" x14ac:dyDescent="0.35">
      <c r="A25" s="56"/>
    </row>
    <row r="26" spans="1:1" x14ac:dyDescent="0.35">
      <c r="A26" s="56"/>
    </row>
    <row r="27" spans="1:1" x14ac:dyDescent="0.35">
      <c r="A27" s="56"/>
    </row>
    <row r="28" spans="1:1" x14ac:dyDescent="0.35">
      <c r="A28" s="56"/>
    </row>
    <row r="29" spans="1:1" x14ac:dyDescent="0.35">
      <c r="A29" s="56"/>
    </row>
    <row r="30" spans="1:1" x14ac:dyDescent="0.35">
      <c r="A30" s="56"/>
    </row>
    <row r="31" spans="1:1" x14ac:dyDescent="0.35">
      <c r="A31" s="56"/>
    </row>
    <row r="32" spans="1:1" x14ac:dyDescent="0.35">
      <c r="A32" s="56"/>
    </row>
    <row r="33" spans="1:1" x14ac:dyDescent="0.35">
      <c r="A33" s="56"/>
    </row>
  </sheetData>
  <hyperlinks>
    <hyperlink ref="B1" location="Contents!A1" display="Contents" xr:uid="{5C111C3F-C19C-4453-9641-86E9D439CD4E}"/>
    <hyperlink ref="C1" location="Notes!A1" display="Notes" xr:uid="{A903DD9F-6F40-41B5-9F8B-1CB627CBA1EE}"/>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J13"/>
  <sheetViews>
    <sheetView workbookViewId="0">
      <selection activeCell="B1" sqref="B1"/>
    </sheetView>
  </sheetViews>
  <sheetFormatPr defaultColWidth="8.77734375" defaultRowHeight="13.5" x14ac:dyDescent="0.35"/>
  <cols>
    <col min="1" max="1" width="78" style="3" customWidth="1"/>
    <col min="2" max="16384" width="8.77734375" style="3"/>
  </cols>
  <sheetData>
    <row r="1" spans="1:10" ht="15" x14ac:dyDescent="0.4">
      <c r="A1" s="6" t="s">
        <v>1055</v>
      </c>
      <c r="B1" s="8" t="s">
        <v>1047</v>
      </c>
      <c r="C1" s="8" t="s">
        <v>99</v>
      </c>
      <c r="J1" s="6"/>
    </row>
    <row r="2" spans="1:10" ht="206.25" customHeight="1" x14ac:dyDescent="0.35">
      <c r="A2" s="61" t="s">
        <v>1056</v>
      </c>
      <c r="B2" s="57"/>
      <c r="C2" s="57"/>
      <c r="D2" s="57"/>
      <c r="E2" s="57"/>
      <c r="F2" s="57"/>
      <c r="G2" s="57"/>
      <c r="H2" s="57"/>
    </row>
    <row r="3" spans="1:10" x14ac:dyDescent="0.35">
      <c r="A3" s="57"/>
      <c r="B3" s="57"/>
      <c r="C3" s="57"/>
      <c r="D3" s="57"/>
      <c r="E3" s="57"/>
      <c r="F3" s="57"/>
      <c r="G3" s="57"/>
      <c r="H3" s="57"/>
    </row>
    <row r="4" spans="1:10" x14ac:dyDescent="0.35">
      <c r="A4" s="57"/>
      <c r="B4" s="57"/>
      <c r="C4" s="57"/>
      <c r="D4" s="57"/>
      <c r="E4" s="57"/>
      <c r="F4" s="57"/>
      <c r="G4" s="57"/>
      <c r="H4" s="57"/>
    </row>
    <row r="5" spans="1:10" x14ac:dyDescent="0.35">
      <c r="A5" s="57"/>
      <c r="B5" s="57"/>
      <c r="C5" s="57"/>
      <c r="D5" s="57"/>
      <c r="E5" s="57"/>
      <c r="F5" s="57"/>
      <c r="G5" s="57"/>
      <c r="H5" s="57"/>
    </row>
    <row r="6" spans="1:10" x14ac:dyDescent="0.35">
      <c r="A6" s="57"/>
      <c r="B6" s="57"/>
      <c r="C6" s="57"/>
      <c r="D6" s="57"/>
      <c r="E6" s="57"/>
      <c r="F6" s="57"/>
      <c r="G6" s="57"/>
      <c r="H6" s="57"/>
    </row>
    <row r="7" spans="1:10" x14ac:dyDescent="0.35">
      <c r="A7" s="57"/>
      <c r="B7" s="57"/>
      <c r="C7" s="57"/>
      <c r="D7" s="57"/>
      <c r="E7" s="57"/>
      <c r="F7" s="57"/>
      <c r="G7" s="57"/>
      <c r="H7" s="57"/>
    </row>
    <row r="8" spans="1:10" x14ac:dyDescent="0.35">
      <c r="A8" s="57"/>
      <c r="B8" s="57"/>
      <c r="C8" s="57"/>
      <c r="D8" s="57"/>
      <c r="E8" s="57"/>
      <c r="F8" s="57"/>
      <c r="G8" s="57"/>
      <c r="H8" s="57"/>
    </row>
    <row r="9" spans="1:10" x14ac:dyDescent="0.35">
      <c r="A9" s="57"/>
      <c r="B9" s="57"/>
      <c r="C9" s="57"/>
      <c r="D9" s="57"/>
      <c r="E9" s="57"/>
      <c r="F9" s="57"/>
      <c r="G9" s="57"/>
      <c r="H9" s="57"/>
    </row>
    <row r="10" spans="1:10" x14ac:dyDescent="0.35">
      <c r="A10" s="57"/>
      <c r="B10" s="57"/>
      <c r="C10" s="57"/>
      <c r="D10" s="57"/>
      <c r="E10" s="57"/>
      <c r="F10" s="57"/>
      <c r="G10" s="57"/>
      <c r="H10" s="57"/>
    </row>
    <row r="11" spans="1:10" x14ac:dyDescent="0.35">
      <c r="A11" s="57"/>
      <c r="B11" s="57"/>
      <c r="C11" s="57"/>
      <c r="D11" s="57"/>
      <c r="E11" s="57"/>
      <c r="F11" s="57"/>
      <c r="G11" s="57"/>
      <c r="H11" s="57"/>
    </row>
    <row r="12" spans="1:10" x14ac:dyDescent="0.35">
      <c r="A12" s="57"/>
      <c r="B12" s="57"/>
      <c r="C12" s="57"/>
      <c r="D12" s="57"/>
      <c r="E12" s="57"/>
      <c r="F12" s="57"/>
      <c r="G12" s="57"/>
      <c r="H12" s="57"/>
    </row>
    <row r="13" spans="1:10" x14ac:dyDescent="0.35">
      <c r="A13" s="57"/>
      <c r="B13" s="57"/>
      <c r="C13" s="57"/>
      <c r="D13" s="57"/>
      <c r="E13" s="57"/>
      <c r="F13" s="57"/>
      <c r="G13" s="57"/>
      <c r="H13" s="57"/>
    </row>
  </sheetData>
  <hyperlinks>
    <hyperlink ref="B1" location="Contents!A1" display="Contents" xr:uid="{77A69D3B-03ED-453D-9910-50DFD81E53AD}"/>
    <hyperlink ref="C1" location="Notes!A1" display="Notes" xr:uid="{97D39EA8-167C-46A1-B4C7-DD056F64D6C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5FBE4-E8F8-4BE8-90F5-C3F0417871ED}">
  <dimension ref="A1:L123"/>
  <sheetViews>
    <sheetView zoomScaleNormal="100" workbookViewId="0">
      <selection activeCell="A6" sqref="A6:XFD6"/>
    </sheetView>
  </sheetViews>
  <sheetFormatPr defaultColWidth="8.77734375" defaultRowHeight="15" x14ac:dyDescent="0.4"/>
  <cols>
    <col min="1" max="1" width="30" style="5" customWidth="1"/>
    <col min="2" max="2" width="14.77734375" style="14" customWidth="1"/>
    <col min="3" max="3" width="16.6640625" style="14" customWidth="1"/>
    <col min="4" max="4" width="13.77734375" style="14" customWidth="1"/>
    <col min="5" max="5" width="12.77734375" style="14" customWidth="1"/>
    <col min="6" max="6" width="17.21875" style="14" customWidth="1"/>
    <col min="7" max="7" width="14" style="14" customWidth="1"/>
    <col min="8" max="8" width="20.44140625" style="5" customWidth="1"/>
    <col min="9" max="9" width="20.5546875" style="5" customWidth="1"/>
    <col min="10" max="10" width="14.21875" style="5" customWidth="1"/>
    <col min="11" max="16384" width="8.77734375" style="5"/>
  </cols>
  <sheetData>
    <row r="1" spans="1:12" ht="15.75" x14ac:dyDescent="0.4">
      <c r="A1" s="6" t="s">
        <v>178</v>
      </c>
      <c r="K1" s="71" t="s">
        <v>125</v>
      </c>
      <c r="L1" s="6"/>
    </row>
    <row r="2" spans="1:12" ht="24.75" customHeight="1" x14ac:dyDescent="0.4">
      <c r="A2" s="104" t="s">
        <v>150</v>
      </c>
      <c r="K2" s="89" t="s">
        <v>99</v>
      </c>
      <c r="L2" s="8"/>
    </row>
    <row r="3" spans="1:12" s="96" customFormat="1" ht="41.65" x14ac:dyDescent="0.4">
      <c r="A3" s="95" t="s">
        <v>179</v>
      </c>
      <c r="B3" s="131" t="s">
        <v>152</v>
      </c>
      <c r="C3" s="131" t="s">
        <v>153</v>
      </c>
      <c r="D3" s="266" t="s">
        <v>154</v>
      </c>
      <c r="E3" s="131" t="s">
        <v>180</v>
      </c>
      <c r="F3" s="131" t="s">
        <v>181</v>
      </c>
      <c r="G3" s="266" t="s">
        <v>182</v>
      </c>
      <c r="H3" s="131" t="s">
        <v>158</v>
      </c>
      <c r="I3" s="131" t="s">
        <v>159</v>
      </c>
      <c r="J3" s="266" t="s">
        <v>160</v>
      </c>
    </row>
    <row r="4" spans="1:12" s="194" customFormat="1" ht="33.4" customHeight="1" x14ac:dyDescent="0.4">
      <c r="A4" s="197" t="s">
        <v>183</v>
      </c>
      <c r="B4" s="205">
        <f>SUM(B5:B113)</f>
        <v>8489</v>
      </c>
      <c r="C4" s="205">
        <f t="shared" ref="C4:G4" si="0">SUM(C5:C113)</f>
        <v>6108</v>
      </c>
      <c r="D4" s="205">
        <f t="shared" si="0"/>
        <v>4223</v>
      </c>
      <c r="E4" s="205">
        <f t="shared" si="0"/>
        <v>7858</v>
      </c>
      <c r="F4" s="205">
        <f t="shared" si="0"/>
        <v>5529</v>
      </c>
      <c r="G4" s="205">
        <f t="shared" si="0"/>
        <v>3893</v>
      </c>
      <c r="H4" s="234">
        <f>(Table2.1b[[#This Row],[Applications Filed, 20242]]-Table2.1b[[#This Row],[Applications Filed, 2023]])/Table2.1b[[#This Row],[Applications Filed, 2023]]</f>
        <v>-7.4331487807751201E-2</v>
      </c>
      <c r="I4" s="234">
        <f>(Table2.1b[[#This Row],[Applications Published, 20242]]-Table2.1b[[#This Row],[Applications Published, 2023]])/Table2.1b[[#This Row],[Applications Published, 2023]]</f>
        <v>-9.4793713163064827E-2</v>
      </c>
      <c r="J4" s="234">
        <f>(Table2.1b[[#This Row],[Patents Granted, 20242]]-Table2.1b[[#This Row],[Patents Granted, 2023]])/Table2.1b[[#This Row],[Patents Granted, 2023]]</f>
        <v>-7.8143499881600756E-2</v>
      </c>
      <c r="L4" s="214"/>
    </row>
    <row r="5" spans="1:12" x14ac:dyDescent="0.4">
      <c r="A5" s="50" t="s">
        <v>184</v>
      </c>
      <c r="B5" s="38">
        <v>1</v>
      </c>
      <c r="C5" s="38">
        <v>0</v>
      </c>
      <c r="D5" s="38">
        <v>0</v>
      </c>
      <c r="E5" s="38">
        <v>0</v>
      </c>
      <c r="F5" s="38">
        <v>0</v>
      </c>
      <c r="G5" s="38">
        <v>0</v>
      </c>
      <c r="H5" s="235"/>
      <c r="I5" s="235"/>
      <c r="J5" s="235"/>
    </row>
    <row r="6" spans="1:12" x14ac:dyDescent="0.4">
      <c r="A6" s="50" t="s">
        <v>185</v>
      </c>
      <c r="B6" s="38">
        <v>0</v>
      </c>
      <c r="C6" s="38">
        <v>1</v>
      </c>
      <c r="D6" s="38">
        <v>0</v>
      </c>
      <c r="E6" s="38">
        <v>0</v>
      </c>
      <c r="F6" s="38">
        <v>0</v>
      </c>
      <c r="G6" s="38">
        <v>0</v>
      </c>
      <c r="H6" s="235"/>
      <c r="I6" s="235">
        <f>(Table2.1b[[#This Row],[Applications Published, 20242]]-Table2.1b[[#This Row],[Applications Published, 2023]])/Table2.1b[[#This Row],[Applications Published, 2023]]</f>
        <v>-1</v>
      </c>
      <c r="J6" s="235"/>
    </row>
    <row r="7" spans="1:12" x14ac:dyDescent="0.4">
      <c r="A7" s="50" t="s">
        <v>186</v>
      </c>
      <c r="B7" s="38">
        <v>0</v>
      </c>
      <c r="C7" s="38">
        <v>0</v>
      </c>
      <c r="D7" s="38">
        <v>0</v>
      </c>
      <c r="E7" s="38">
        <v>2</v>
      </c>
      <c r="F7" s="38">
        <v>0</v>
      </c>
      <c r="G7" s="38">
        <v>0</v>
      </c>
      <c r="H7" s="235"/>
      <c r="I7" s="235"/>
      <c r="J7" s="235"/>
    </row>
    <row r="8" spans="1:12" x14ac:dyDescent="0.4">
      <c r="A8" s="50" t="s">
        <v>187</v>
      </c>
      <c r="B8" s="38">
        <v>0</v>
      </c>
      <c r="C8" s="38">
        <v>0</v>
      </c>
      <c r="D8" s="38">
        <v>2</v>
      </c>
      <c r="E8" s="38">
        <v>1</v>
      </c>
      <c r="F8" s="38">
        <v>0</v>
      </c>
      <c r="G8" s="38">
        <v>0</v>
      </c>
      <c r="H8" s="235"/>
      <c r="I8" s="235"/>
      <c r="J8" s="235">
        <f>(Table2.1b[[#This Row],[Patents Granted, 20242]]-Table2.1b[[#This Row],[Patents Granted, 2023]])/Table2.1b[[#This Row],[Patents Granted, 2023]]</f>
        <v>-1</v>
      </c>
    </row>
    <row r="9" spans="1:12" x14ac:dyDescent="0.4">
      <c r="A9" s="50" t="s">
        <v>188</v>
      </c>
      <c r="B9" s="38">
        <v>0</v>
      </c>
      <c r="C9" s="38">
        <v>0</v>
      </c>
      <c r="D9" s="38">
        <v>2</v>
      </c>
      <c r="E9" s="38">
        <v>0</v>
      </c>
      <c r="F9" s="38">
        <v>0</v>
      </c>
      <c r="G9" s="38">
        <v>0</v>
      </c>
      <c r="H9" s="235"/>
      <c r="I9" s="235"/>
      <c r="J9" s="235">
        <f>(Table2.1b[[#This Row],[Patents Granted, 20242]]-Table2.1b[[#This Row],[Patents Granted, 2023]])/Table2.1b[[#This Row],[Patents Granted, 2023]]</f>
        <v>-1</v>
      </c>
    </row>
    <row r="10" spans="1:12" x14ac:dyDescent="0.4">
      <c r="A10" s="50" t="s">
        <v>189</v>
      </c>
      <c r="B10" s="38">
        <v>92</v>
      </c>
      <c r="C10" s="38">
        <v>97</v>
      </c>
      <c r="D10" s="38">
        <v>77</v>
      </c>
      <c r="E10" s="38">
        <v>101</v>
      </c>
      <c r="F10" s="38">
        <v>73</v>
      </c>
      <c r="G10" s="38">
        <v>53</v>
      </c>
      <c r="H10" s="235">
        <f>(Table2.1b[[#This Row],[Applications Filed, 20242]]-Table2.1b[[#This Row],[Applications Filed, 2023]])/Table2.1b[[#This Row],[Applications Filed, 2023]]</f>
        <v>9.7826086956521743E-2</v>
      </c>
      <c r="I10" s="235">
        <f>(Table2.1b[[#This Row],[Applications Published, 20242]]-Table2.1b[[#This Row],[Applications Published, 2023]])/Table2.1b[[#This Row],[Applications Published, 2023]]</f>
        <v>-0.24742268041237114</v>
      </c>
      <c r="J10" s="235">
        <f>(Table2.1b[[#This Row],[Patents Granted, 20242]]-Table2.1b[[#This Row],[Patents Granted, 2023]])/Table2.1b[[#This Row],[Patents Granted, 2023]]</f>
        <v>-0.31168831168831168</v>
      </c>
    </row>
    <row r="11" spans="1:12" x14ac:dyDescent="0.4">
      <c r="A11" s="50" t="s">
        <v>190</v>
      </c>
      <c r="B11" s="38">
        <v>20</v>
      </c>
      <c r="C11" s="38">
        <v>13</v>
      </c>
      <c r="D11" s="38">
        <v>4</v>
      </c>
      <c r="E11" s="38">
        <v>12</v>
      </c>
      <c r="F11" s="38">
        <v>8</v>
      </c>
      <c r="G11" s="38">
        <v>3</v>
      </c>
      <c r="H11" s="235">
        <f>(Table2.1b[[#This Row],[Applications Filed, 20242]]-Table2.1b[[#This Row],[Applications Filed, 2023]])/Table2.1b[[#This Row],[Applications Filed, 2023]]</f>
        <v>-0.4</v>
      </c>
      <c r="I11" s="235">
        <f>(Table2.1b[[#This Row],[Applications Published, 20242]]-Table2.1b[[#This Row],[Applications Published, 2023]])/Table2.1b[[#This Row],[Applications Published, 2023]]</f>
        <v>-0.38461538461538464</v>
      </c>
      <c r="J11" s="235">
        <f>(Table2.1b[[#This Row],[Patents Granted, 20242]]-Table2.1b[[#This Row],[Patents Granted, 2023]])/Table2.1b[[#This Row],[Patents Granted, 2023]]</f>
        <v>-0.25</v>
      </c>
    </row>
    <row r="12" spans="1:12" x14ac:dyDescent="0.4">
      <c r="A12" s="50" t="s">
        <v>191</v>
      </c>
      <c r="B12" s="38">
        <v>2</v>
      </c>
      <c r="C12" s="38">
        <v>1</v>
      </c>
      <c r="D12" s="38">
        <v>4</v>
      </c>
      <c r="E12" s="38">
        <v>0</v>
      </c>
      <c r="F12" s="38">
        <v>2</v>
      </c>
      <c r="G12" s="38">
        <v>0</v>
      </c>
      <c r="H12" s="235">
        <f>(Table2.1b[[#This Row],[Applications Filed, 20242]]-Table2.1b[[#This Row],[Applications Filed, 2023]])/Table2.1b[[#This Row],[Applications Filed, 2023]]</f>
        <v>-1</v>
      </c>
      <c r="I12" s="235">
        <f>(Table2.1b[[#This Row],[Applications Published, 20242]]-Table2.1b[[#This Row],[Applications Published, 2023]])/Table2.1b[[#This Row],[Applications Published, 2023]]</f>
        <v>1</v>
      </c>
      <c r="J12" s="235">
        <f>(Table2.1b[[#This Row],[Patents Granted, 20242]]-Table2.1b[[#This Row],[Patents Granted, 2023]])/Table2.1b[[#This Row],[Patents Granted, 2023]]</f>
        <v>-1</v>
      </c>
    </row>
    <row r="13" spans="1:12" x14ac:dyDescent="0.4">
      <c r="A13" s="50" t="s">
        <v>192</v>
      </c>
      <c r="B13" s="38">
        <v>1</v>
      </c>
      <c r="C13" s="38">
        <v>0</v>
      </c>
      <c r="D13" s="38">
        <v>1</v>
      </c>
      <c r="E13" s="38">
        <v>1</v>
      </c>
      <c r="F13" s="38">
        <v>2</v>
      </c>
      <c r="G13" s="38">
        <v>0</v>
      </c>
      <c r="H13" s="235">
        <f>(Table2.1b[[#This Row],[Applications Filed, 20242]]-Table2.1b[[#This Row],[Applications Filed, 2023]])/Table2.1b[[#This Row],[Applications Filed, 2023]]</f>
        <v>0</v>
      </c>
      <c r="I13" s="235"/>
      <c r="J13" s="235">
        <f>(Table2.1b[[#This Row],[Patents Granted, 20242]]-Table2.1b[[#This Row],[Patents Granted, 2023]])/Table2.1b[[#This Row],[Patents Granted, 2023]]</f>
        <v>-1</v>
      </c>
    </row>
    <row r="14" spans="1:12" x14ac:dyDescent="0.4">
      <c r="A14" s="50" t="s">
        <v>193</v>
      </c>
      <c r="B14" s="38">
        <v>27</v>
      </c>
      <c r="C14" s="38">
        <v>67</v>
      </c>
      <c r="D14" s="38">
        <v>32</v>
      </c>
      <c r="E14" s="38">
        <v>0</v>
      </c>
      <c r="F14" s="38">
        <v>42</v>
      </c>
      <c r="G14" s="38">
        <v>52</v>
      </c>
      <c r="H14" s="235">
        <f>(Table2.1b[[#This Row],[Applications Filed, 20242]]-Table2.1b[[#This Row],[Applications Filed, 2023]])/Table2.1b[[#This Row],[Applications Filed, 2023]]</f>
        <v>-1</v>
      </c>
      <c r="I14" s="235">
        <f>(Table2.1b[[#This Row],[Applications Published, 20242]]-Table2.1b[[#This Row],[Applications Published, 2023]])/Table2.1b[[#This Row],[Applications Published, 2023]]</f>
        <v>-0.37313432835820898</v>
      </c>
      <c r="J14" s="235">
        <f>(Table2.1b[[#This Row],[Patents Granted, 20242]]-Table2.1b[[#This Row],[Patents Granted, 2023]])/Table2.1b[[#This Row],[Patents Granted, 2023]]</f>
        <v>0.625</v>
      </c>
    </row>
    <row r="15" spans="1:12" x14ac:dyDescent="0.4">
      <c r="A15" s="50" t="s">
        <v>194</v>
      </c>
      <c r="B15" s="38">
        <v>0</v>
      </c>
      <c r="C15" s="38">
        <v>1</v>
      </c>
      <c r="D15" s="38">
        <v>0</v>
      </c>
      <c r="E15" s="38">
        <v>0</v>
      </c>
      <c r="F15" s="38">
        <v>0</v>
      </c>
      <c r="G15" s="38">
        <v>1</v>
      </c>
      <c r="H15" s="235"/>
      <c r="I15" s="235">
        <f>(Table2.1b[[#This Row],[Applications Published, 20242]]-Table2.1b[[#This Row],[Applications Published, 2023]])/Table2.1b[[#This Row],[Applications Published, 2023]]</f>
        <v>-1</v>
      </c>
      <c r="J15" s="235"/>
    </row>
    <row r="16" spans="1:12" x14ac:dyDescent="0.4">
      <c r="A16" s="50" t="s">
        <v>195</v>
      </c>
      <c r="B16" s="38">
        <v>75</v>
      </c>
      <c r="C16" s="38">
        <v>18</v>
      </c>
      <c r="D16" s="38">
        <v>19</v>
      </c>
      <c r="E16" s="38">
        <v>54</v>
      </c>
      <c r="F16" s="38">
        <v>14</v>
      </c>
      <c r="G16" s="38">
        <v>9</v>
      </c>
      <c r="H16" s="235">
        <f>(Table2.1b[[#This Row],[Applications Filed, 20242]]-Table2.1b[[#This Row],[Applications Filed, 2023]])/Table2.1b[[#This Row],[Applications Filed, 2023]]</f>
        <v>-0.28000000000000003</v>
      </c>
      <c r="I16" s="235">
        <f>(Table2.1b[[#This Row],[Applications Published, 20242]]-Table2.1b[[#This Row],[Applications Published, 2023]])/Table2.1b[[#This Row],[Applications Published, 2023]]</f>
        <v>-0.22222222222222221</v>
      </c>
      <c r="J16" s="235">
        <f>(Table2.1b[[#This Row],[Patents Granted, 20242]]-Table2.1b[[#This Row],[Patents Granted, 2023]])/Table2.1b[[#This Row],[Patents Granted, 2023]]</f>
        <v>-0.52631578947368418</v>
      </c>
    </row>
    <row r="17" spans="1:10" x14ac:dyDescent="0.4">
      <c r="A17" s="50" t="s">
        <v>196</v>
      </c>
      <c r="B17" s="38">
        <v>2</v>
      </c>
      <c r="C17" s="38">
        <v>4</v>
      </c>
      <c r="D17" s="38">
        <v>1</v>
      </c>
      <c r="E17" s="38">
        <v>0</v>
      </c>
      <c r="F17" s="38">
        <v>0</v>
      </c>
      <c r="G17" s="38">
        <v>2</v>
      </c>
      <c r="H17" s="235">
        <f>(Table2.1b[[#This Row],[Applications Filed, 20242]]-Table2.1b[[#This Row],[Applications Filed, 2023]])/Table2.1b[[#This Row],[Applications Filed, 2023]]</f>
        <v>-1</v>
      </c>
      <c r="I17" s="235">
        <f>(Table2.1b[[#This Row],[Applications Published, 20242]]-Table2.1b[[#This Row],[Applications Published, 2023]])/Table2.1b[[#This Row],[Applications Published, 2023]]</f>
        <v>-1</v>
      </c>
      <c r="J17" s="235">
        <f>(Table2.1b[[#This Row],[Patents Granted, 20242]]-Table2.1b[[#This Row],[Patents Granted, 2023]])/Table2.1b[[#This Row],[Patents Granted, 2023]]</f>
        <v>1</v>
      </c>
    </row>
    <row r="18" spans="1:10" x14ac:dyDescent="0.4">
      <c r="A18" s="50" t="s">
        <v>197</v>
      </c>
      <c r="B18" s="38">
        <v>1</v>
      </c>
      <c r="C18" s="38">
        <v>1</v>
      </c>
      <c r="D18" s="38">
        <v>0</v>
      </c>
      <c r="E18" s="38">
        <v>4</v>
      </c>
      <c r="F18" s="38">
        <v>1</v>
      </c>
      <c r="G18" s="38">
        <v>0</v>
      </c>
      <c r="H18" s="235">
        <f>(Table2.1b[[#This Row],[Applications Filed, 20242]]-Table2.1b[[#This Row],[Applications Filed, 2023]])/Table2.1b[[#This Row],[Applications Filed, 2023]]</f>
        <v>3</v>
      </c>
      <c r="I18" s="235">
        <f>(Table2.1b[[#This Row],[Applications Published, 20242]]-Table2.1b[[#This Row],[Applications Published, 2023]])/Table2.1b[[#This Row],[Applications Published, 2023]]</f>
        <v>0</v>
      </c>
      <c r="J18" s="235"/>
    </row>
    <row r="19" spans="1:10" ht="14.25" customHeight="1" x14ac:dyDescent="0.4">
      <c r="A19" s="50" t="s">
        <v>198</v>
      </c>
      <c r="B19" s="38">
        <v>4</v>
      </c>
      <c r="C19" s="38">
        <v>0</v>
      </c>
      <c r="D19" s="38">
        <v>0</v>
      </c>
      <c r="E19" s="38">
        <v>3</v>
      </c>
      <c r="F19" s="38">
        <v>0</v>
      </c>
      <c r="G19" s="38">
        <v>0</v>
      </c>
      <c r="H19" s="235">
        <f>(Table2.1b[[#This Row],[Applications Filed, 20242]]-Table2.1b[[#This Row],[Applications Filed, 2023]])/Table2.1b[[#This Row],[Applications Filed, 2023]]</f>
        <v>-0.25</v>
      </c>
      <c r="I19" s="235"/>
      <c r="J19" s="235"/>
    </row>
    <row r="20" spans="1:10" x14ac:dyDescent="0.4">
      <c r="A20" s="50" t="s">
        <v>199</v>
      </c>
      <c r="B20" s="38">
        <v>28</v>
      </c>
      <c r="C20" s="38">
        <v>30</v>
      </c>
      <c r="D20" s="38">
        <v>9</v>
      </c>
      <c r="E20" s="38">
        <v>33</v>
      </c>
      <c r="F20" s="38">
        <v>7</v>
      </c>
      <c r="G20" s="38">
        <v>17</v>
      </c>
      <c r="H20" s="235">
        <f>(Table2.1b[[#This Row],[Applications Filed, 20242]]-Table2.1b[[#This Row],[Applications Filed, 2023]])/Table2.1b[[#This Row],[Applications Filed, 2023]]</f>
        <v>0.17857142857142858</v>
      </c>
      <c r="I20" s="235">
        <f>(Table2.1b[[#This Row],[Applications Published, 20242]]-Table2.1b[[#This Row],[Applications Published, 2023]])/Table2.1b[[#This Row],[Applications Published, 2023]]</f>
        <v>-0.76666666666666672</v>
      </c>
      <c r="J20" s="235">
        <f>(Table2.1b[[#This Row],[Patents Granted, 20242]]-Table2.1b[[#This Row],[Patents Granted, 2023]])/Table2.1b[[#This Row],[Patents Granted, 2023]]</f>
        <v>0.88888888888888884</v>
      </c>
    </row>
    <row r="21" spans="1:10" x14ac:dyDescent="0.4">
      <c r="A21" s="3" t="s">
        <v>200</v>
      </c>
      <c r="B21" s="38">
        <v>2</v>
      </c>
      <c r="C21" s="38">
        <v>2</v>
      </c>
      <c r="D21" s="38">
        <v>2</v>
      </c>
      <c r="E21" s="38">
        <v>4</v>
      </c>
      <c r="F21" s="38">
        <v>2</v>
      </c>
      <c r="G21" s="38">
        <v>2</v>
      </c>
      <c r="H21" s="235">
        <f>(Table2.1b[[#This Row],[Applications Filed, 20242]]-Table2.1b[[#This Row],[Applications Filed, 2023]])/Table2.1b[[#This Row],[Applications Filed, 2023]]</f>
        <v>1</v>
      </c>
      <c r="I21" s="235">
        <f>(Table2.1b[[#This Row],[Applications Published, 20242]]-Table2.1b[[#This Row],[Applications Published, 2023]])/Table2.1b[[#This Row],[Applications Published, 2023]]</f>
        <v>0</v>
      </c>
      <c r="J21" s="235">
        <f>(Table2.1b[[#This Row],[Patents Granted, 20242]]-Table2.1b[[#This Row],[Patents Granted, 2023]])/Table2.1b[[#This Row],[Patents Granted, 2023]]</f>
        <v>0</v>
      </c>
    </row>
    <row r="22" spans="1:10" x14ac:dyDescent="0.4">
      <c r="A22" s="50" t="s">
        <v>201</v>
      </c>
      <c r="B22" s="38">
        <v>2</v>
      </c>
      <c r="C22" s="38">
        <v>2</v>
      </c>
      <c r="D22" s="38">
        <v>0</v>
      </c>
      <c r="E22" s="38">
        <v>9</v>
      </c>
      <c r="F22" s="38">
        <v>0</v>
      </c>
      <c r="G22" s="38">
        <v>2</v>
      </c>
      <c r="H22" s="235">
        <f>(Table2.1b[[#This Row],[Applications Filed, 20242]]-Table2.1b[[#This Row],[Applications Filed, 2023]])/Table2.1b[[#This Row],[Applications Filed, 2023]]</f>
        <v>3.5</v>
      </c>
      <c r="I22" s="235">
        <f>(Table2.1b[[#This Row],[Applications Published, 20242]]-Table2.1b[[#This Row],[Applications Published, 2023]])/Table2.1b[[#This Row],[Applications Published, 2023]]</f>
        <v>-1</v>
      </c>
      <c r="J22" s="235"/>
    </row>
    <row r="23" spans="1:10" x14ac:dyDescent="0.4">
      <c r="A23" s="50" t="s">
        <v>202</v>
      </c>
      <c r="B23" s="38">
        <v>182</v>
      </c>
      <c r="C23" s="38">
        <v>95</v>
      </c>
      <c r="D23" s="38">
        <v>76</v>
      </c>
      <c r="E23" s="38">
        <v>176</v>
      </c>
      <c r="F23" s="38">
        <v>79</v>
      </c>
      <c r="G23" s="38">
        <v>48</v>
      </c>
      <c r="H23" s="235">
        <f>(Table2.1b[[#This Row],[Applications Filed, 20242]]-Table2.1b[[#This Row],[Applications Filed, 2023]])/Table2.1b[[#This Row],[Applications Filed, 2023]]</f>
        <v>-3.2967032967032968E-2</v>
      </c>
      <c r="I23" s="235">
        <f>(Table2.1b[[#This Row],[Applications Published, 20242]]-Table2.1b[[#This Row],[Applications Published, 2023]])/Table2.1b[[#This Row],[Applications Published, 2023]]</f>
        <v>-0.16842105263157894</v>
      </c>
      <c r="J23" s="235">
        <f>(Table2.1b[[#This Row],[Patents Granted, 20242]]-Table2.1b[[#This Row],[Patents Granted, 2023]])/Table2.1b[[#This Row],[Patents Granted, 2023]]</f>
        <v>-0.36842105263157893</v>
      </c>
    </row>
    <row r="24" spans="1:10" x14ac:dyDescent="0.4">
      <c r="A24" s="50" t="s">
        <v>203</v>
      </c>
      <c r="B24" s="38">
        <v>2</v>
      </c>
      <c r="C24" s="38">
        <v>1</v>
      </c>
      <c r="D24" s="38">
        <v>3</v>
      </c>
      <c r="E24" s="38">
        <v>0</v>
      </c>
      <c r="F24" s="38">
        <v>1</v>
      </c>
      <c r="G24" s="38">
        <v>0</v>
      </c>
      <c r="H24" s="235">
        <f>(Table2.1b[[#This Row],[Applications Filed, 20242]]-Table2.1b[[#This Row],[Applications Filed, 2023]])/Table2.1b[[#This Row],[Applications Filed, 2023]]</f>
        <v>-1</v>
      </c>
      <c r="I24" s="235">
        <f>(Table2.1b[[#This Row],[Applications Published, 20242]]-Table2.1b[[#This Row],[Applications Published, 2023]])/Table2.1b[[#This Row],[Applications Published, 2023]]</f>
        <v>0</v>
      </c>
      <c r="J24" s="235">
        <f>(Table2.1b[[#This Row],[Patents Granted, 20242]]-Table2.1b[[#This Row],[Patents Granted, 2023]])/Table2.1b[[#This Row],[Patents Granted, 2023]]</f>
        <v>-1</v>
      </c>
    </row>
    <row r="25" spans="1:10" x14ac:dyDescent="0.4">
      <c r="A25" s="50" t="s">
        <v>204</v>
      </c>
      <c r="B25" s="38">
        <v>15</v>
      </c>
      <c r="C25" s="38">
        <v>7</v>
      </c>
      <c r="D25" s="38">
        <v>2</v>
      </c>
      <c r="E25" s="38">
        <v>14</v>
      </c>
      <c r="F25" s="38">
        <v>2</v>
      </c>
      <c r="G25" s="38">
        <v>5</v>
      </c>
      <c r="H25" s="235">
        <f>(Table2.1b[[#This Row],[Applications Filed, 20242]]-Table2.1b[[#This Row],[Applications Filed, 2023]])/Table2.1b[[#This Row],[Applications Filed, 2023]]</f>
        <v>-6.6666666666666666E-2</v>
      </c>
      <c r="I25" s="235">
        <f>(Table2.1b[[#This Row],[Applications Published, 20242]]-Table2.1b[[#This Row],[Applications Published, 2023]])/Table2.1b[[#This Row],[Applications Published, 2023]]</f>
        <v>-0.7142857142857143</v>
      </c>
      <c r="J25" s="235">
        <f>(Table2.1b[[#This Row],[Patents Granted, 20242]]-Table2.1b[[#This Row],[Patents Granted, 2023]])/Table2.1b[[#This Row],[Patents Granted, 2023]]</f>
        <v>1.5</v>
      </c>
    </row>
    <row r="26" spans="1:10" x14ac:dyDescent="0.4">
      <c r="A26" s="50" t="s">
        <v>205</v>
      </c>
      <c r="B26" s="38">
        <v>4</v>
      </c>
      <c r="C26" s="38">
        <v>4</v>
      </c>
      <c r="D26" s="38">
        <v>6</v>
      </c>
      <c r="E26" s="38">
        <v>2</v>
      </c>
      <c r="F26" s="38">
        <v>3</v>
      </c>
      <c r="G26" s="38">
        <v>2</v>
      </c>
      <c r="H26" s="235">
        <f>(Table2.1b[[#This Row],[Applications Filed, 20242]]-Table2.1b[[#This Row],[Applications Filed, 2023]])/Table2.1b[[#This Row],[Applications Filed, 2023]]</f>
        <v>-0.5</v>
      </c>
      <c r="I26" s="235">
        <f>(Table2.1b[[#This Row],[Applications Published, 20242]]-Table2.1b[[#This Row],[Applications Published, 2023]])/Table2.1b[[#This Row],[Applications Published, 2023]]</f>
        <v>-0.25</v>
      </c>
      <c r="J26" s="235">
        <f>(Table2.1b[[#This Row],[Patents Granted, 20242]]-Table2.1b[[#This Row],[Patents Granted, 2023]])/Table2.1b[[#This Row],[Patents Granted, 2023]]</f>
        <v>-0.66666666666666663</v>
      </c>
    </row>
    <row r="27" spans="1:10" x14ac:dyDescent="0.4">
      <c r="A27" s="50" t="s">
        <v>206</v>
      </c>
      <c r="B27" s="38">
        <v>983</v>
      </c>
      <c r="C27" s="38">
        <v>937</v>
      </c>
      <c r="D27" s="38">
        <v>431</v>
      </c>
      <c r="E27" s="38">
        <v>953</v>
      </c>
      <c r="F27" s="38">
        <v>853</v>
      </c>
      <c r="G27" s="38">
        <v>515</v>
      </c>
      <c r="H27" s="235">
        <f>(Table2.1b[[#This Row],[Applications Filed, 20242]]-Table2.1b[[#This Row],[Applications Filed, 2023]])/Table2.1b[[#This Row],[Applications Filed, 2023]]</f>
        <v>-3.0518819938962362E-2</v>
      </c>
      <c r="I27" s="235">
        <f>(Table2.1b[[#This Row],[Applications Published, 20242]]-Table2.1b[[#This Row],[Applications Published, 2023]])/Table2.1b[[#This Row],[Applications Published, 2023]]</f>
        <v>-8.9647812166488788E-2</v>
      </c>
      <c r="J27" s="235">
        <f>(Table2.1b[[#This Row],[Patents Granted, 20242]]-Table2.1b[[#This Row],[Patents Granted, 2023]])/Table2.1b[[#This Row],[Patents Granted, 2023]]</f>
        <v>0.19489559164733178</v>
      </c>
    </row>
    <row r="28" spans="1:10" x14ac:dyDescent="0.4">
      <c r="A28" s="50" t="s">
        <v>207</v>
      </c>
      <c r="B28" s="38">
        <v>0</v>
      </c>
      <c r="C28" s="38">
        <v>0</v>
      </c>
      <c r="D28" s="38">
        <v>0</v>
      </c>
      <c r="E28" s="38">
        <v>2</v>
      </c>
      <c r="F28" s="38">
        <v>0</v>
      </c>
      <c r="G28" s="38">
        <v>1</v>
      </c>
      <c r="H28" s="235"/>
      <c r="I28" s="235"/>
      <c r="J28" s="235"/>
    </row>
    <row r="29" spans="1:10" x14ac:dyDescent="0.4">
      <c r="A29" s="3" t="s">
        <v>208</v>
      </c>
      <c r="B29" s="38">
        <v>0</v>
      </c>
      <c r="C29" s="38">
        <v>0</v>
      </c>
      <c r="D29" s="38">
        <v>0</v>
      </c>
      <c r="E29" s="38">
        <v>5</v>
      </c>
      <c r="F29" s="38">
        <v>0</v>
      </c>
      <c r="G29" s="38">
        <v>0</v>
      </c>
      <c r="H29" s="235"/>
      <c r="I29" s="235"/>
      <c r="J29" s="235"/>
    </row>
    <row r="30" spans="1:10" x14ac:dyDescent="0.4">
      <c r="A30" s="50" t="s">
        <v>209</v>
      </c>
      <c r="B30" s="38">
        <v>22</v>
      </c>
      <c r="C30" s="38">
        <v>7</v>
      </c>
      <c r="D30" s="38">
        <v>3</v>
      </c>
      <c r="E30" s="38">
        <v>7</v>
      </c>
      <c r="F30" s="38">
        <v>6</v>
      </c>
      <c r="G30" s="38">
        <v>3</v>
      </c>
      <c r="H30" s="235">
        <f>(Table2.1b[[#This Row],[Applications Filed, 20242]]-Table2.1b[[#This Row],[Applications Filed, 2023]])/Table2.1b[[#This Row],[Applications Filed, 2023]]</f>
        <v>-0.68181818181818177</v>
      </c>
      <c r="I30" s="235">
        <f>(Table2.1b[[#This Row],[Applications Published, 20242]]-Table2.1b[[#This Row],[Applications Published, 2023]])/Table2.1b[[#This Row],[Applications Published, 2023]]</f>
        <v>-0.14285714285714285</v>
      </c>
      <c r="J30" s="235">
        <f>(Table2.1b[[#This Row],[Patents Granted, 20242]]-Table2.1b[[#This Row],[Patents Granted, 2023]])/Table2.1b[[#This Row],[Patents Granted, 2023]]</f>
        <v>0</v>
      </c>
    </row>
    <row r="31" spans="1:10" x14ac:dyDescent="0.4">
      <c r="A31" s="50" t="s">
        <v>210</v>
      </c>
      <c r="B31" s="38">
        <v>19</v>
      </c>
      <c r="C31" s="38">
        <v>5</v>
      </c>
      <c r="D31" s="38">
        <v>9</v>
      </c>
      <c r="E31" s="38">
        <v>13</v>
      </c>
      <c r="F31" s="38">
        <v>10</v>
      </c>
      <c r="G31" s="38">
        <v>5</v>
      </c>
      <c r="H31" s="235">
        <f>(Table2.1b[[#This Row],[Applications Filed, 20242]]-Table2.1b[[#This Row],[Applications Filed, 2023]])/Table2.1b[[#This Row],[Applications Filed, 2023]]</f>
        <v>-0.31578947368421051</v>
      </c>
      <c r="I31" s="235">
        <f>(Table2.1b[[#This Row],[Applications Published, 20242]]-Table2.1b[[#This Row],[Applications Published, 2023]])/Table2.1b[[#This Row],[Applications Published, 2023]]</f>
        <v>1</v>
      </c>
      <c r="J31" s="235">
        <f>(Table2.1b[[#This Row],[Patents Granted, 20242]]-Table2.1b[[#This Row],[Patents Granted, 2023]])/Table2.1b[[#This Row],[Patents Granted, 2023]]</f>
        <v>-0.44444444444444442</v>
      </c>
    </row>
    <row r="32" spans="1:10" x14ac:dyDescent="0.4">
      <c r="A32" s="50" t="s">
        <v>211</v>
      </c>
      <c r="B32" s="38">
        <v>0</v>
      </c>
      <c r="C32" s="38">
        <v>2</v>
      </c>
      <c r="D32" s="38">
        <v>5</v>
      </c>
      <c r="E32" s="38">
        <v>0</v>
      </c>
      <c r="F32" s="38">
        <v>0</v>
      </c>
      <c r="G32" s="38">
        <v>0</v>
      </c>
      <c r="H32" s="235"/>
      <c r="I32" s="235">
        <f>(Table2.1b[[#This Row],[Applications Published, 20242]]-Table2.1b[[#This Row],[Applications Published, 2023]])/Table2.1b[[#This Row],[Applications Published, 2023]]</f>
        <v>-1</v>
      </c>
      <c r="J32" s="235">
        <f>(Table2.1b[[#This Row],[Patents Granted, 20242]]-Table2.1b[[#This Row],[Patents Granted, 2023]])/Table2.1b[[#This Row],[Patents Granted, 2023]]</f>
        <v>-1</v>
      </c>
    </row>
    <row r="33" spans="1:10" x14ac:dyDescent="0.4">
      <c r="A33" s="50" t="s">
        <v>212</v>
      </c>
      <c r="B33" s="38">
        <v>68</v>
      </c>
      <c r="C33" s="38">
        <v>20</v>
      </c>
      <c r="D33" s="38">
        <v>12</v>
      </c>
      <c r="E33" s="38">
        <v>62</v>
      </c>
      <c r="F33" s="38">
        <v>18</v>
      </c>
      <c r="G33" s="38">
        <v>12</v>
      </c>
      <c r="H33" s="235">
        <f>(Table2.1b[[#This Row],[Applications Filed, 20242]]-Table2.1b[[#This Row],[Applications Filed, 2023]])/Table2.1b[[#This Row],[Applications Filed, 2023]]</f>
        <v>-8.8235294117647065E-2</v>
      </c>
      <c r="I33" s="235">
        <f>(Table2.1b[[#This Row],[Applications Published, 20242]]-Table2.1b[[#This Row],[Applications Published, 2023]])/Table2.1b[[#This Row],[Applications Published, 2023]]</f>
        <v>-0.1</v>
      </c>
      <c r="J33" s="235">
        <f>(Table2.1b[[#This Row],[Patents Granted, 20242]]-Table2.1b[[#This Row],[Patents Granted, 2023]])/Table2.1b[[#This Row],[Patents Granted, 2023]]</f>
        <v>0</v>
      </c>
    </row>
    <row r="34" spans="1:10" x14ac:dyDescent="0.4">
      <c r="A34" s="50" t="s">
        <v>213</v>
      </c>
      <c r="B34" s="38">
        <v>0</v>
      </c>
      <c r="C34" s="38">
        <v>0</v>
      </c>
      <c r="D34" s="38">
        <v>1</v>
      </c>
      <c r="E34" s="38">
        <v>0</v>
      </c>
      <c r="F34" s="38">
        <v>0</v>
      </c>
      <c r="G34" s="38">
        <v>0</v>
      </c>
      <c r="H34" s="235"/>
      <c r="I34" s="235"/>
      <c r="J34" s="235">
        <f>(Table2.1b[[#This Row],[Patents Granted, 20242]]-Table2.1b[[#This Row],[Patents Granted, 2023]])/Table2.1b[[#This Row],[Patents Granted, 2023]]</f>
        <v>-1</v>
      </c>
    </row>
    <row r="35" spans="1:10" x14ac:dyDescent="0.4">
      <c r="A35" s="50" t="s">
        <v>214</v>
      </c>
      <c r="B35" s="38">
        <v>9</v>
      </c>
      <c r="C35" s="38">
        <v>3</v>
      </c>
      <c r="D35" s="38">
        <v>1</v>
      </c>
      <c r="E35" s="38">
        <v>9</v>
      </c>
      <c r="F35" s="38">
        <v>1</v>
      </c>
      <c r="G35" s="38">
        <v>0</v>
      </c>
      <c r="H35" s="235">
        <f>(Table2.1b[[#This Row],[Applications Filed, 20242]]-Table2.1b[[#This Row],[Applications Filed, 2023]])/Table2.1b[[#This Row],[Applications Filed, 2023]]</f>
        <v>0</v>
      </c>
      <c r="I35" s="235">
        <f>(Table2.1b[[#This Row],[Applications Published, 20242]]-Table2.1b[[#This Row],[Applications Published, 2023]])/Table2.1b[[#This Row],[Applications Published, 2023]]</f>
        <v>-0.66666666666666663</v>
      </c>
      <c r="J35" s="235">
        <f>(Table2.1b[[#This Row],[Patents Granted, 20242]]-Table2.1b[[#This Row],[Patents Granted, 2023]])/Table2.1b[[#This Row],[Patents Granted, 2023]]</f>
        <v>-1</v>
      </c>
    </row>
    <row r="36" spans="1:10" x14ac:dyDescent="0.4">
      <c r="A36" s="50" t="s">
        <v>215</v>
      </c>
      <c r="B36" s="38">
        <v>10</v>
      </c>
      <c r="C36" s="38">
        <v>1</v>
      </c>
      <c r="D36" s="38">
        <v>0</v>
      </c>
      <c r="E36" s="38">
        <v>14</v>
      </c>
      <c r="F36" s="38">
        <v>4</v>
      </c>
      <c r="G36" s="38">
        <v>1</v>
      </c>
      <c r="H36" s="235">
        <f>(Table2.1b[[#This Row],[Applications Filed, 20242]]-Table2.1b[[#This Row],[Applications Filed, 2023]])/Table2.1b[[#This Row],[Applications Filed, 2023]]</f>
        <v>0.4</v>
      </c>
      <c r="I36" s="235">
        <f>(Table2.1b[[#This Row],[Applications Published, 20242]]-Table2.1b[[#This Row],[Applications Published, 2023]])/Table2.1b[[#This Row],[Applications Published, 2023]]</f>
        <v>3</v>
      </c>
      <c r="J36" s="235"/>
    </row>
    <row r="37" spans="1:10" x14ac:dyDescent="0.4">
      <c r="A37" s="50" t="s">
        <v>216</v>
      </c>
      <c r="B37" s="38">
        <v>1</v>
      </c>
      <c r="C37" s="38">
        <v>0</v>
      </c>
      <c r="D37" s="38">
        <v>0</v>
      </c>
      <c r="E37" s="38">
        <v>0</v>
      </c>
      <c r="F37" s="38">
        <v>0</v>
      </c>
      <c r="G37" s="38">
        <v>0</v>
      </c>
      <c r="H37" s="235">
        <f>(Table2.1b[[#This Row],[Applications Filed, 20242]]-Table2.1b[[#This Row],[Applications Filed, 2023]])/Table2.1b[[#This Row],[Applications Filed, 2023]]</f>
        <v>-1</v>
      </c>
      <c r="I37" s="235"/>
      <c r="J37" s="235"/>
    </row>
    <row r="38" spans="1:10" x14ac:dyDescent="0.4">
      <c r="A38" s="50" t="s">
        <v>217</v>
      </c>
      <c r="B38" s="38">
        <v>499</v>
      </c>
      <c r="C38" s="38">
        <v>81</v>
      </c>
      <c r="D38" s="38">
        <v>20</v>
      </c>
      <c r="E38" s="38">
        <v>776</v>
      </c>
      <c r="F38" s="38">
        <v>315</v>
      </c>
      <c r="G38" s="38">
        <v>34</v>
      </c>
      <c r="H38" s="235">
        <f>(Table2.1b[[#This Row],[Applications Filed, 20242]]-Table2.1b[[#This Row],[Applications Filed, 2023]])/Table2.1b[[#This Row],[Applications Filed, 2023]]</f>
        <v>0.55511022044088176</v>
      </c>
      <c r="I38" s="235">
        <f>(Table2.1b[[#This Row],[Applications Published, 20242]]-Table2.1b[[#This Row],[Applications Published, 2023]])/Table2.1b[[#This Row],[Applications Published, 2023]]</f>
        <v>2.8888888888888888</v>
      </c>
      <c r="J38" s="235">
        <f>(Table2.1b[[#This Row],[Patents Granted, 20242]]-Table2.1b[[#This Row],[Patents Granted, 2023]])/Table2.1b[[#This Row],[Patents Granted, 2023]]</f>
        <v>0.7</v>
      </c>
    </row>
    <row r="39" spans="1:10" x14ac:dyDescent="0.4">
      <c r="A39" s="50" t="s">
        <v>218</v>
      </c>
      <c r="B39" s="38">
        <v>87</v>
      </c>
      <c r="C39" s="38">
        <v>60</v>
      </c>
      <c r="D39" s="38">
        <v>74</v>
      </c>
      <c r="E39" s="38">
        <v>119</v>
      </c>
      <c r="F39" s="38">
        <v>49</v>
      </c>
      <c r="G39" s="38">
        <v>38</v>
      </c>
      <c r="H39" s="235">
        <f>(Table2.1b[[#This Row],[Applications Filed, 20242]]-Table2.1b[[#This Row],[Applications Filed, 2023]])/Table2.1b[[#This Row],[Applications Filed, 2023]]</f>
        <v>0.36781609195402298</v>
      </c>
      <c r="I39" s="235">
        <f>(Table2.1b[[#This Row],[Applications Published, 20242]]-Table2.1b[[#This Row],[Applications Published, 2023]])/Table2.1b[[#This Row],[Applications Published, 2023]]</f>
        <v>-0.18333333333333332</v>
      </c>
      <c r="J39" s="235">
        <f>(Table2.1b[[#This Row],[Patents Granted, 20242]]-Table2.1b[[#This Row],[Patents Granted, 2023]])/Table2.1b[[#This Row],[Patents Granted, 2023]]</f>
        <v>-0.48648648648648651</v>
      </c>
    </row>
    <row r="40" spans="1:10" x14ac:dyDescent="0.4">
      <c r="A40" s="50" t="s">
        <v>219</v>
      </c>
      <c r="B40" s="38">
        <v>553</v>
      </c>
      <c r="C40" s="38">
        <v>304</v>
      </c>
      <c r="D40" s="38">
        <v>220</v>
      </c>
      <c r="E40" s="38">
        <v>508</v>
      </c>
      <c r="F40" s="38">
        <v>421</v>
      </c>
      <c r="G40" s="38">
        <v>198</v>
      </c>
      <c r="H40" s="235">
        <f>(Table2.1b[[#This Row],[Applications Filed, 20242]]-Table2.1b[[#This Row],[Applications Filed, 2023]])/Table2.1b[[#This Row],[Applications Filed, 2023]]</f>
        <v>-8.1374321880650996E-2</v>
      </c>
      <c r="I40" s="235">
        <f>(Table2.1b[[#This Row],[Applications Published, 20242]]-Table2.1b[[#This Row],[Applications Published, 2023]])/Table2.1b[[#This Row],[Applications Published, 2023]]</f>
        <v>0.38486842105263158</v>
      </c>
      <c r="J40" s="235">
        <f>(Table2.1b[[#This Row],[Patents Granted, 20242]]-Table2.1b[[#This Row],[Patents Granted, 2023]])/Table2.1b[[#This Row],[Patents Granted, 2023]]</f>
        <v>-0.1</v>
      </c>
    </row>
    <row r="41" spans="1:10" x14ac:dyDescent="0.4">
      <c r="A41" s="50" t="s">
        <v>220</v>
      </c>
      <c r="B41" s="38">
        <v>1</v>
      </c>
      <c r="C41" s="38">
        <v>0</v>
      </c>
      <c r="D41" s="38">
        <v>0</v>
      </c>
      <c r="E41" s="38">
        <v>0</v>
      </c>
      <c r="F41" s="38">
        <v>0</v>
      </c>
      <c r="G41" s="38">
        <v>0</v>
      </c>
      <c r="H41" s="235">
        <f>(Table2.1b[[#This Row],[Applications Filed, 20242]]-Table2.1b[[#This Row],[Applications Filed, 2023]])/Table2.1b[[#This Row],[Applications Filed, 2023]]</f>
        <v>-1</v>
      </c>
      <c r="I41" s="235"/>
      <c r="J41" s="235"/>
    </row>
    <row r="42" spans="1:10" x14ac:dyDescent="0.4">
      <c r="A42" s="50" t="s">
        <v>221</v>
      </c>
      <c r="B42" s="38">
        <v>5</v>
      </c>
      <c r="C42" s="38">
        <v>6</v>
      </c>
      <c r="D42" s="38">
        <v>3</v>
      </c>
      <c r="E42" s="38">
        <v>7</v>
      </c>
      <c r="F42" s="38">
        <v>6</v>
      </c>
      <c r="G42" s="38">
        <v>3</v>
      </c>
      <c r="H42" s="235">
        <f>(Table2.1b[[#This Row],[Applications Filed, 20242]]-Table2.1b[[#This Row],[Applications Filed, 2023]])/Table2.1b[[#This Row],[Applications Filed, 2023]]</f>
        <v>0.4</v>
      </c>
      <c r="I42" s="235">
        <f>(Table2.1b[[#This Row],[Applications Published, 20242]]-Table2.1b[[#This Row],[Applications Published, 2023]])/Table2.1b[[#This Row],[Applications Published, 2023]]</f>
        <v>0</v>
      </c>
      <c r="J42" s="235">
        <f>(Table2.1b[[#This Row],[Patents Granted, 20242]]-Table2.1b[[#This Row],[Patents Granted, 2023]])/Table2.1b[[#This Row],[Patents Granted, 2023]]</f>
        <v>0</v>
      </c>
    </row>
    <row r="43" spans="1:10" x14ac:dyDescent="0.4">
      <c r="A43" s="50" t="s">
        <v>222</v>
      </c>
      <c r="B43" s="38">
        <v>1</v>
      </c>
      <c r="C43" s="38">
        <v>0</v>
      </c>
      <c r="D43" s="38">
        <v>0</v>
      </c>
      <c r="E43" s="38">
        <v>0</v>
      </c>
      <c r="F43" s="38">
        <v>0</v>
      </c>
      <c r="G43" s="38">
        <v>0</v>
      </c>
      <c r="H43" s="235">
        <f>(Table2.1b[[#This Row],[Applications Filed, 20242]]-Table2.1b[[#This Row],[Applications Filed, 2023]])/Table2.1b[[#This Row],[Applications Filed, 2023]]</f>
        <v>-1</v>
      </c>
      <c r="I43" s="235"/>
      <c r="J43" s="235"/>
    </row>
    <row r="44" spans="1:10" x14ac:dyDescent="0.4">
      <c r="A44" s="50" t="s">
        <v>223</v>
      </c>
      <c r="B44" s="38">
        <v>110</v>
      </c>
      <c r="C44" s="38">
        <v>39</v>
      </c>
      <c r="D44" s="38">
        <v>26</v>
      </c>
      <c r="E44" s="38">
        <v>42</v>
      </c>
      <c r="F44" s="38">
        <v>31</v>
      </c>
      <c r="G44" s="38">
        <v>28</v>
      </c>
      <c r="H44" s="235">
        <f>(Table2.1b[[#This Row],[Applications Filed, 20242]]-Table2.1b[[#This Row],[Applications Filed, 2023]])/Table2.1b[[#This Row],[Applications Filed, 2023]]</f>
        <v>-0.61818181818181817</v>
      </c>
      <c r="I44" s="235">
        <f>(Table2.1b[[#This Row],[Applications Published, 20242]]-Table2.1b[[#This Row],[Applications Published, 2023]])/Table2.1b[[#This Row],[Applications Published, 2023]]</f>
        <v>-0.20512820512820512</v>
      </c>
      <c r="J44" s="235">
        <f>(Table2.1b[[#This Row],[Patents Granted, 20242]]-Table2.1b[[#This Row],[Patents Granted, 2023]])/Table2.1b[[#This Row],[Patents Granted, 2023]]</f>
        <v>7.6923076923076927E-2</v>
      </c>
    </row>
    <row r="45" spans="1:10" x14ac:dyDescent="0.4">
      <c r="A45" s="50" t="s">
        <v>224</v>
      </c>
      <c r="B45" s="38">
        <v>2</v>
      </c>
      <c r="C45" s="38">
        <v>0</v>
      </c>
      <c r="D45" s="38">
        <v>0</v>
      </c>
      <c r="E45" s="38">
        <v>0</v>
      </c>
      <c r="F45" s="38">
        <v>0</v>
      </c>
      <c r="G45" s="38">
        <v>0</v>
      </c>
      <c r="H45" s="235">
        <f>(Table2.1b[[#This Row],[Applications Filed, 20242]]-Table2.1b[[#This Row],[Applications Filed, 2023]])/Table2.1b[[#This Row],[Applications Filed, 2023]]</f>
        <v>-1</v>
      </c>
      <c r="I45" s="235"/>
      <c r="J45" s="235"/>
    </row>
    <row r="46" spans="1:10" x14ac:dyDescent="0.4">
      <c r="A46" s="50" t="s">
        <v>225</v>
      </c>
      <c r="B46" s="38">
        <v>6</v>
      </c>
      <c r="C46" s="38">
        <v>0</v>
      </c>
      <c r="D46" s="38">
        <v>0</v>
      </c>
      <c r="E46" s="38">
        <v>7</v>
      </c>
      <c r="F46" s="38">
        <v>0</v>
      </c>
      <c r="G46" s="38">
        <v>0</v>
      </c>
      <c r="H46" s="235">
        <f>(Table2.1b[[#This Row],[Applications Filed, 20242]]-Table2.1b[[#This Row],[Applications Filed, 2023]])/Table2.1b[[#This Row],[Applications Filed, 2023]]</f>
        <v>0.16666666666666666</v>
      </c>
      <c r="I46" s="235"/>
      <c r="J46" s="235"/>
    </row>
    <row r="47" spans="1:10" x14ac:dyDescent="0.4">
      <c r="A47" s="50" t="s">
        <v>226</v>
      </c>
      <c r="B47" s="38">
        <v>71</v>
      </c>
      <c r="C47" s="38">
        <v>58</v>
      </c>
      <c r="D47" s="38">
        <v>29</v>
      </c>
      <c r="E47" s="38">
        <v>57</v>
      </c>
      <c r="F47" s="38">
        <v>30</v>
      </c>
      <c r="G47" s="38">
        <v>28</v>
      </c>
      <c r="H47" s="235">
        <f>(Table2.1b[[#This Row],[Applications Filed, 20242]]-Table2.1b[[#This Row],[Applications Filed, 2023]])/Table2.1b[[#This Row],[Applications Filed, 2023]]</f>
        <v>-0.19718309859154928</v>
      </c>
      <c r="I47" s="235">
        <f>(Table2.1b[[#This Row],[Applications Published, 20242]]-Table2.1b[[#This Row],[Applications Published, 2023]])/Table2.1b[[#This Row],[Applications Published, 2023]]</f>
        <v>-0.48275862068965519</v>
      </c>
      <c r="J47" s="235">
        <f>(Table2.1b[[#This Row],[Patents Granted, 20242]]-Table2.1b[[#This Row],[Patents Granted, 2023]])/Table2.1b[[#This Row],[Patents Granted, 2023]]</f>
        <v>-3.4482758620689655E-2</v>
      </c>
    </row>
    <row r="48" spans="1:10" x14ac:dyDescent="0.4">
      <c r="A48" s="50" t="s">
        <v>227</v>
      </c>
      <c r="B48" s="38">
        <v>2</v>
      </c>
      <c r="C48" s="38">
        <v>0</v>
      </c>
      <c r="D48" s="38">
        <v>0</v>
      </c>
      <c r="E48" s="38">
        <v>1</v>
      </c>
      <c r="F48" s="38">
        <v>1</v>
      </c>
      <c r="G48" s="38">
        <v>0</v>
      </c>
      <c r="H48" s="235">
        <f>(Table2.1b[[#This Row],[Applications Filed, 20242]]-Table2.1b[[#This Row],[Applications Filed, 2023]])/Table2.1b[[#This Row],[Applications Filed, 2023]]</f>
        <v>-0.5</v>
      </c>
      <c r="I48" s="235"/>
      <c r="J48" s="235"/>
    </row>
    <row r="49" spans="1:10" x14ac:dyDescent="0.4">
      <c r="A49" s="50" t="s">
        <v>228</v>
      </c>
      <c r="B49" s="38">
        <v>1</v>
      </c>
      <c r="C49" s="38">
        <v>0</v>
      </c>
      <c r="D49" s="38">
        <v>0</v>
      </c>
      <c r="E49" s="38">
        <v>2</v>
      </c>
      <c r="F49" s="38">
        <v>1</v>
      </c>
      <c r="G49" s="38">
        <v>0</v>
      </c>
      <c r="H49" s="235">
        <f>(Table2.1b[[#This Row],[Applications Filed, 20242]]-Table2.1b[[#This Row],[Applications Filed, 2023]])/Table2.1b[[#This Row],[Applications Filed, 2023]]</f>
        <v>1</v>
      </c>
      <c r="I49" s="235"/>
      <c r="J49" s="235"/>
    </row>
    <row r="50" spans="1:10" x14ac:dyDescent="0.4">
      <c r="A50" s="50" t="s">
        <v>229</v>
      </c>
      <c r="B50" s="38">
        <v>212</v>
      </c>
      <c r="C50" s="38">
        <v>101</v>
      </c>
      <c r="D50" s="38">
        <v>82</v>
      </c>
      <c r="E50" s="38">
        <v>191</v>
      </c>
      <c r="F50" s="38">
        <v>112</v>
      </c>
      <c r="G50" s="38">
        <v>58</v>
      </c>
      <c r="H50" s="235">
        <f>(Table2.1b[[#This Row],[Applications Filed, 20242]]-Table2.1b[[#This Row],[Applications Filed, 2023]])/Table2.1b[[#This Row],[Applications Filed, 2023]]</f>
        <v>-9.9056603773584911E-2</v>
      </c>
      <c r="I50" s="235">
        <f>(Table2.1b[[#This Row],[Applications Published, 20242]]-Table2.1b[[#This Row],[Applications Published, 2023]])/Table2.1b[[#This Row],[Applications Published, 2023]]</f>
        <v>0.10891089108910891</v>
      </c>
      <c r="J50" s="235">
        <f>(Table2.1b[[#This Row],[Patents Granted, 20242]]-Table2.1b[[#This Row],[Patents Granted, 2023]])/Table2.1b[[#This Row],[Patents Granted, 2023]]</f>
        <v>-0.29268292682926828</v>
      </c>
    </row>
    <row r="51" spans="1:10" x14ac:dyDescent="0.4">
      <c r="A51" s="50" t="s">
        <v>230</v>
      </c>
      <c r="B51" s="38">
        <v>7</v>
      </c>
      <c r="C51" s="38">
        <v>2</v>
      </c>
      <c r="D51" s="38">
        <v>0</v>
      </c>
      <c r="E51" s="38">
        <v>0</v>
      </c>
      <c r="F51" s="38">
        <v>4</v>
      </c>
      <c r="G51" s="38">
        <v>2</v>
      </c>
      <c r="H51" s="235">
        <f>(Table2.1b[[#This Row],[Applications Filed, 20242]]-Table2.1b[[#This Row],[Applications Filed, 2023]])/Table2.1b[[#This Row],[Applications Filed, 2023]]</f>
        <v>-1</v>
      </c>
      <c r="I51" s="235">
        <f>(Table2.1b[[#This Row],[Applications Published, 20242]]-Table2.1b[[#This Row],[Applications Published, 2023]])/Table2.1b[[#This Row],[Applications Published, 2023]]</f>
        <v>1</v>
      </c>
      <c r="J51" s="235"/>
    </row>
    <row r="52" spans="1:10" x14ac:dyDescent="0.4">
      <c r="A52" s="50" t="s">
        <v>231</v>
      </c>
      <c r="B52" s="38">
        <v>19</v>
      </c>
      <c r="C52" s="38">
        <v>8</v>
      </c>
      <c r="D52" s="38">
        <v>5</v>
      </c>
      <c r="E52" s="38">
        <v>18</v>
      </c>
      <c r="F52" s="38">
        <v>15</v>
      </c>
      <c r="G52" s="38">
        <v>4</v>
      </c>
      <c r="H52" s="235">
        <f>(Table2.1b[[#This Row],[Applications Filed, 20242]]-Table2.1b[[#This Row],[Applications Filed, 2023]])/Table2.1b[[#This Row],[Applications Filed, 2023]]</f>
        <v>-5.2631578947368418E-2</v>
      </c>
      <c r="I52" s="235">
        <f>(Table2.1b[[#This Row],[Applications Published, 20242]]-Table2.1b[[#This Row],[Applications Published, 2023]])/Table2.1b[[#This Row],[Applications Published, 2023]]</f>
        <v>0.875</v>
      </c>
      <c r="J52" s="235">
        <f>(Table2.1b[[#This Row],[Patents Granted, 20242]]-Table2.1b[[#This Row],[Patents Granted, 2023]])/Table2.1b[[#This Row],[Patents Granted, 2023]]</f>
        <v>-0.2</v>
      </c>
    </row>
    <row r="53" spans="1:10" x14ac:dyDescent="0.4">
      <c r="A53" s="50" t="s">
        <v>232</v>
      </c>
      <c r="B53" s="38">
        <v>72</v>
      </c>
      <c r="C53" s="38">
        <v>41</v>
      </c>
      <c r="D53" s="38">
        <v>21</v>
      </c>
      <c r="E53" s="38">
        <v>72</v>
      </c>
      <c r="F53" s="38">
        <v>46</v>
      </c>
      <c r="G53" s="38">
        <v>40</v>
      </c>
      <c r="H53" s="235">
        <f>(Table2.1b[[#This Row],[Applications Filed, 20242]]-Table2.1b[[#This Row],[Applications Filed, 2023]])/Table2.1b[[#This Row],[Applications Filed, 2023]]</f>
        <v>0</v>
      </c>
      <c r="I53" s="235">
        <f>(Table2.1b[[#This Row],[Applications Published, 20242]]-Table2.1b[[#This Row],[Applications Published, 2023]])/Table2.1b[[#This Row],[Applications Published, 2023]]</f>
        <v>0.12195121951219512</v>
      </c>
      <c r="J53" s="235">
        <f>(Table2.1b[[#This Row],[Patents Granted, 20242]]-Table2.1b[[#This Row],[Patents Granted, 2023]])/Table2.1b[[#This Row],[Patents Granted, 2023]]</f>
        <v>0.90476190476190477</v>
      </c>
    </row>
    <row r="54" spans="1:10" x14ac:dyDescent="0.4">
      <c r="A54" s="50" t="s">
        <v>233</v>
      </c>
      <c r="B54" s="38">
        <v>64</v>
      </c>
      <c r="C54" s="38">
        <v>31</v>
      </c>
      <c r="D54" s="38">
        <v>18</v>
      </c>
      <c r="E54" s="38">
        <v>31</v>
      </c>
      <c r="F54" s="38">
        <v>20</v>
      </c>
      <c r="G54" s="38">
        <v>31</v>
      </c>
      <c r="H54" s="235">
        <f>(Table2.1b[[#This Row],[Applications Filed, 20242]]-Table2.1b[[#This Row],[Applications Filed, 2023]])/Table2.1b[[#This Row],[Applications Filed, 2023]]</f>
        <v>-0.515625</v>
      </c>
      <c r="I54" s="235">
        <f>(Table2.1b[[#This Row],[Applications Published, 20242]]-Table2.1b[[#This Row],[Applications Published, 2023]])/Table2.1b[[#This Row],[Applications Published, 2023]]</f>
        <v>-0.35483870967741937</v>
      </c>
      <c r="J54" s="235">
        <f>(Table2.1b[[#This Row],[Patents Granted, 20242]]-Table2.1b[[#This Row],[Patents Granted, 2023]])/Table2.1b[[#This Row],[Patents Granted, 2023]]</f>
        <v>0.72222222222222221</v>
      </c>
    </row>
    <row r="55" spans="1:10" x14ac:dyDescent="0.4">
      <c r="A55" s="50" t="s">
        <v>234</v>
      </c>
      <c r="B55" s="38">
        <v>0</v>
      </c>
      <c r="C55" s="38">
        <v>0</v>
      </c>
      <c r="D55" s="38">
        <v>0</v>
      </c>
      <c r="E55" s="38">
        <v>1</v>
      </c>
      <c r="F55" s="38">
        <v>0</v>
      </c>
      <c r="G55" s="38">
        <v>0</v>
      </c>
      <c r="H55" s="235"/>
      <c r="I55" s="235"/>
      <c r="J55" s="235"/>
    </row>
    <row r="56" spans="1:10" x14ac:dyDescent="0.4">
      <c r="A56" s="50" t="s">
        <v>235</v>
      </c>
      <c r="B56" s="38">
        <v>551</v>
      </c>
      <c r="C56" s="38">
        <v>458</v>
      </c>
      <c r="D56" s="38">
        <v>298</v>
      </c>
      <c r="E56" s="38">
        <v>627</v>
      </c>
      <c r="F56" s="38">
        <v>508</v>
      </c>
      <c r="G56" s="38">
        <v>354</v>
      </c>
      <c r="H56" s="235">
        <f>(Table2.1b[[#This Row],[Applications Filed, 20242]]-Table2.1b[[#This Row],[Applications Filed, 2023]])/Table2.1b[[#This Row],[Applications Filed, 2023]]</f>
        <v>0.13793103448275862</v>
      </c>
      <c r="I56" s="235">
        <f>(Table2.1b[[#This Row],[Applications Published, 20242]]-Table2.1b[[#This Row],[Applications Published, 2023]])/Table2.1b[[#This Row],[Applications Published, 2023]]</f>
        <v>0.1091703056768559</v>
      </c>
      <c r="J56" s="235">
        <f>(Table2.1b[[#This Row],[Patents Granted, 20242]]-Table2.1b[[#This Row],[Patents Granted, 2023]])/Table2.1b[[#This Row],[Patents Granted, 2023]]</f>
        <v>0.18791946308724833</v>
      </c>
    </row>
    <row r="57" spans="1:10" x14ac:dyDescent="0.4">
      <c r="A57" s="50" t="s">
        <v>236</v>
      </c>
      <c r="B57" s="38">
        <v>2</v>
      </c>
      <c r="C57" s="38">
        <v>2</v>
      </c>
      <c r="D57" s="38">
        <v>2</v>
      </c>
      <c r="E57" s="38">
        <v>0</v>
      </c>
      <c r="F57" s="38">
        <v>0</v>
      </c>
      <c r="G57" s="38">
        <v>0</v>
      </c>
      <c r="H57" s="235">
        <f>(Table2.1b[[#This Row],[Applications Filed, 20242]]-Table2.1b[[#This Row],[Applications Filed, 2023]])/Table2.1b[[#This Row],[Applications Filed, 2023]]</f>
        <v>-1</v>
      </c>
      <c r="I57" s="235">
        <f>(Table2.1b[[#This Row],[Applications Published, 20242]]-Table2.1b[[#This Row],[Applications Published, 2023]])/Table2.1b[[#This Row],[Applications Published, 2023]]</f>
        <v>-1</v>
      </c>
      <c r="J57" s="235">
        <f>(Table2.1b[[#This Row],[Patents Granted, 20242]]-Table2.1b[[#This Row],[Patents Granted, 2023]])/Table2.1b[[#This Row],[Patents Granted, 2023]]</f>
        <v>-1</v>
      </c>
    </row>
    <row r="58" spans="1:10" x14ac:dyDescent="0.4">
      <c r="A58" s="50" t="s">
        <v>237</v>
      </c>
      <c r="B58" s="38">
        <v>2</v>
      </c>
      <c r="C58" s="38">
        <v>2</v>
      </c>
      <c r="D58" s="38">
        <v>0</v>
      </c>
      <c r="E58" s="38">
        <v>0</v>
      </c>
      <c r="F58" s="38">
        <v>0</v>
      </c>
      <c r="G58" s="38">
        <v>0</v>
      </c>
      <c r="H58" s="235">
        <f>(Table2.1b[[#This Row],[Applications Filed, 20242]]-Table2.1b[[#This Row],[Applications Filed, 2023]])/Table2.1b[[#This Row],[Applications Filed, 2023]]</f>
        <v>-1</v>
      </c>
      <c r="I58" s="235">
        <f>(Table2.1b[[#This Row],[Applications Published, 20242]]-Table2.1b[[#This Row],[Applications Published, 2023]])/Table2.1b[[#This Row],[Applications Published, 2023]]</f>
        <v>-1</v>
      </c>
      <c r="J58" s="235"/>
    </row>
    <row r="59" spans="1:10" x14ac:dyDescent="0.4">
      <c r="A59" s="50" t="s">
        <v>238</v>
      </c>
      <c r="B59" s="38">
        <v>2</v>
      </c>
      <c r="C59" s="38">
        <v>1</v>
      </c>
      <c r="D59" s="38">
        <v>0</v>
      </c>
      <c r="E59" s="38">
        <v>1</v>
      </c>
      <c r="F59" s="38">
        <v>1</v>
      </c>
      <c r="G59" s="38">
        <v>0</v>
      </c>
      <c r="H59" s="235">
        <f>(Table2.1b[[#This Row],[Applications Filed, 20242]]-Table2.1b[[#This Row],[Applications Filed, 2023]])/Table2.1b[[#This Row],[Applications Filed, 2023]]</f>
        <v>-0.5</v>
      </c>
      <c r="I59" s="235">
        <f>(Table2.1b[[#This Row],[Applications Published, 20242]]-Table2.1b[[#This Row],[Applications Published, 2023]])/Table2.1b[[#This Row],[Applications Published, 2023]]</f>
        <v>0</v>
      </c>
      <c r="J59" s="235"/>
    </row>
    <row r="60" spans="1:10" x14ac:dyDescent="0.4">
      <c r="A60" s="50" t="s">
        <v>239</v>
      </c>
      <c r="B60" s="38">
        <v>0</v>
      </c>
      <c r="C60" s="38">
        <v>0</v>
      </c>
      <c r="D60" s="38">
        <v>0</v>
      </c>
      <c r="E60" s="38">
        <v>2</v>
      </c>
      <c r="F60" s="38">
        <v>2</v>
      </c>
      <c r="G60" s="38">
        <v>0</v>
      </c>
      <c r="H60" s="235"/>
      <c r="I60" s="235"/>
      <c r="J60" s="235"/>
    </row>
    <row r="61" spans="1:10" x14ac:dyDescent="0.4">
      <c r="A61" s="50" t="s">
        <v>240</v>
      </c>
      <c r="B61" s="38">
        <v>1</v>
      </c>
      <c r="C61" s="38">
        <v>1</v>
      </c>
      <c r="D61" s="38">
        <v>0</v>
      </c>
      <c r="E61" s="38">
        <v>1</v>
      </c>
      <c r="F61" s="38">
        <v>0</v>
      </c>
      <c r="G61" s="38">
        <v>0</v>
      </c>
      <c r="H61" s="235">
        <f>(Table2.1b[[#This Row],[Applications Filed, 20242]]-Table2.1b[[#This Row],[Applications Filed, 2023]])/Table2.1b[[#This Row],[Applications Filed, 2023]]</f>
        <v>0</v>
      </c>
      <c r="I61" s="235">
        <f>(Table2.1b[[#This Row],[Applications Published, 20242]]-Table2.1b[[#This Row],[Applications Published, 2023]])/Table2.1b[[#This Row],[Applications Published, 2023]]</f>
        <v>-1</v>
      </c>
      <c r="J61" s="235"/>
    </row>
    <row r="62" spans="1:10" x14ac:dyDescent="0.4">
      <c r="A62" s="50" t="s">
        <v>241</v>
      </c>
      <c r="B62" s="38">
        <v>0</v>
      </c>
      <c r="C62" s="38">
        <v>0</v>
      </c>
      <c r="D62" s="38">
        <v>0</v>
      </c>
      <c r="E62" s="38">
        <v>4</v>
      </c>
      <c r="F62" s="38">
        <v>2</v>
      </c>
      <c r="G62" s="38">
        <v>0</v>
      </c>
      <c r="H62" s="235"/>
      <c r="I62" s="235"/>
      <c r="J62" s="235"/>
    </row>
    <row r="63" spans="1:10" x14ac:dyDescent="0.4">
      <c r="A63" s="50" t="s">
        <v>242</v>
      </c>
      <c r="B63" s="38">
        <v>2</v>
      </c>
      <c r="C63" s="38">
        <v>2</v>
      </c>
      <c r="D63" s="38">
        <v>4</v>
      </c>
      <c r="E63" s="38">
        <v>3</v>
      </c>
      <c r="F63" s="38">
        <v>1</v>
      </c>
      <c r="G63" s="38">
        <v>5</v>
      </c>
      <c r="H63" s="235">
        <f>(Table2.1b[[#This Row],[Applications Filed, 20242]]-Table2.1b[[#This Row],[Applications Filed, 2023]])/Table2.1b[[#This Row],[Applications Filed, 2023]]</f>
        <v>0.5</v>
      </c>
      <c r="I63" s="235">
        <f>(Table2.1b[[#This Row],[Applications Published, 20242]]-Table2.1b[[#This Row],[Applications Published, 2023]])/Table2.1b[[#This Row],[Applications Published, 2023]]</f>
        <v>-0.5</v>
      </c>
      <c r="J63" s="235">
        <f>(Table2.1b[[#This Row],[Patents Granted, 20242]]-Table2.1b[[#This Row],[Patents Granted, 2023]])/Table2.1b[[#This Row],[Patents Granted, 2023]]</f>
        <v>0.25</v>
      </c>
    </row>
    <row r="64" spans="1:10" x14ac:dyDescent="0.4">
      <c r="A64" s="50" t="s">
        <v>243</v>
      </c>
      <c r="B64" s="38">
        <v>11</v>
      </c>
      <c r="C64" s="38">
        <v>6</v>
      </c>
      <c r="D64" s="38">
        <v>1</v>
      </c>
      <c r="E64" s="38">
        <v>4</v>
      </c>
      <c r="F64" s="38">
        <v>2</v>
      </c>
      <c r="G64" s="38">
        <v>2</v>
      </c>
      <c r="H64" s="235">
        <f>(Table2.1b[[#This Row],[Applications Filed, 20242]]-Table2.1b[[#This Row],[Applications Filed, 2023]])/Table2.1b[[#This Row],[Applications Filed, 2023]]</f>
        <v>-0.63636363636363635</v>
      </c>
      <c r="I64" s="235">
        <f>(Table2.1b[[#This Row],[Applications Published, 20242]]-Table2.1b[[#This Row],[Applications Published, 2023]])/Table2.1b[[#This Row],[Applications Published, 2023]]</f>
        <v>-0.66666666666666663</v>
      </c>
      <c r="J64" s="235">
        <f>(Table2.1b[[#This Row],[Patents Granted, 20242]]-Table2.1b[[#This Row],[Patents Granted, 2023]])/Table2.1b[[#This Row],[Patents Granted, 2023]]</f>
        <v>1</v>
      </c>
    </row>
    <row r="65" spans="1:10" x14ac:dyDescent="0.4">
      <c r="A65" s="50" t="s">
        <v>244</v>
      </c>
      <c r="B65" s="38">
        <v>41</v>
      </c>
      <c r="C65" s="38">
        <v>7</v>
      </c>
      <c r="D65" s="38">
        <v>10</v>
      </c>
      <c r="E65" s="38">
        <v>68</v>
      </c>
      <c r="F65" s="38">
        <v>12</v>
      </c>
      <c r="G65" s="38">
        <v>8</v>
      </c>
      <c r="H65" s="235">
        <f>(Table2.1b[[#This Row],[Applications Filed, 20242]]-Table2.1b[[#This Row],[Applications Filed, 2023]])/Table2.1b[[#This Row],[Applications Filed, 2023]]</f>
        <v>0.65853658536585369</v>
      </c>
      <c r="I65" s="235">
        <f>(Table2.1b[[#This Row],[Applications Published, 20242]]-Table2.1b[[#This Row],[Applications Published, 2023]])/Table2.1b[[#This Row],[Applications Published, 2023]]</f>
        <v>0.7142857142857143</v>
      </c>
      <c r="J65" s="235">
        <f>(Table2.1b[[#This Row],[Patents Granted, 20242]]-Table2.1b[[#This Row],[Patents Granted, 2023]])/Table2.1b[[#This Row],[Patents Granted, 2023]]</f>
        <v>-0.2</v>
      </c>
    </row>
    <row r="66" spans="1:10" x14ac:dyDescent="0.4">
      <c r="A66" s="50" t="s">
        <v>245</v>
      </c>
      <c r="B66" s="38">
        <v>8</v>
      </c>
      <c r="C66" s="38">
        <v>7</v>
      </c>
      <c r="D66" s="38">
        <v>2</v>
      </c>
      <c r="E66" s="38">
        <v>16</v>
      </c>
      <c r="F66" s="38">
        <v>8</v>
      </c>
      <c r="G66" s="38">
        <v>2</v>
      </c>
      <c r="H66" s="235">
        <f>(Table2.1b[[#This Row],[Applications Filed, 20242]]-Table2.1b[[#This Row],[Applications Filed, 2023]])/Table2.1b[[#This Row],[Applications Filed, 2023]]</f>
        <v>1</v>
      </c>
      <c r="I66" s="235">
        <f>(Table2.1b[[#This Row],[Applications Published, 20242]]-Table2.1b[[#This Row],[Applications Published, 2023]])/Table2.1b[[#This Row],[Applications Published, 2023]]</f>
        <v>0.14285714285714285</v>
      </c>
      <c r="J66" s="235">
        <f>(Table2.1b[[#This Row],[Patents Granted, 20242]]-Table2.1b[[#This Row],[Patents Granted, 2023]])/Table2.1b[[#This Row],[Patents Granted, 2023]]</f>
        <v>0</v>
      </c>
    </row>
    <row r="67" spans="1:10" x14ac:dyDescent="0.4">
      <c r="A67" s="50" t="s">
        <v>246</v>
      </c>
      <c r="B67" s="38">
        <v>13</v>
      </c>
      <c r="C67" s="38">
        <v>15</v>
      </c>
      <c r="D67" s="38">
        <v>4</v>
      </c>
      <c r="E67" s="38">
        <v>12</v>
      </c>
      <c r="F67" s="38">
        <v>8</v>
      </c>
      <c r="G67" s="38">
        <v>10</v>
      </c>
      <c r="H67" s="235">
        <f>(Table2.1b[[#This Row],[Applications Filed, 20242]]-Table2.1b[[#This Row],[Applications Filed, 2023]])/Table2.1b[[#This Row],[Applications Filed, 2023]]</f>
        <v>-7.6923076923076927E-2</v>
      </c>
      <c r="I67" s="235">
        <f>(Table2.1b[[#This Row],[Applications Published, 20242]]-Table2.1b[[#This Row],[Applications Published, 2023]])/Table2.1b[[#This Row],[Applications Published, 2023]]</f>
        <v>-0.46666666666666667</v>
      </c>
      <c r="J67" s="235">
        <f>(Table2.1b[[#This Row],[Patents Granted, 20242]]-Table2.1b[[#This Row],[Patents Granted, 2023]])/Table2.1b[[#This Row],[Patents Granted, 2023]]</f>
        <v>1.5</v>
      </c>
    </row>
    <row r="68" spans="1:10" x14ac:dyDescent="0.4">
      <c r="A68" s="50" t="s">
        <v>247</v>
      </c>
      <c r="B68" s="38">
        <v>0</v>
      </c>
      <c r="C68" s="38">
        <v>1</v>
      </c>
      <c r="D68" s="38">
        <v>0</v>
      </c>
      <c r="E68" s="38">
        <v>2</v>
      </c>
      <c r="F68" s="38">
        <v>0</v>
      </c>
      <c r="G68" s="38">
        <v>0</v>
      </c>
      <c r="H68" s="235"/>
      <c r="I68" s="235">
        <f>(Table2.1b[[#This Row],[Applications Published, 20242]]-Table2.1b[[#This Row],[Applications Published, 2023]])/Table2.1b[[#This Row],[Applications Published, 2023]]</f>
        <v>-1</v>
      </c>
      <c r="J68" s="235"/>
    </row>
    <row r="69" spans="1:10" x14ac:dyDescent="0.4">
      <c r="A69" s="50" t="s">
        <v>248</v>
      </c>
      <c r="B69" s="38">
        <v>7</v>
      </c>
      <c r="C69" s="38">
        <v>0</v>
      </c>
      <c r="D69" s="38">
        <v>1</v>
      </c>
      <c r="E69" s="38">
        <v>2</v>
      </c>
      <c r="F69" s="38">
        <v>0</v>
      </c>
      <c r="G69" s="38">
        <v>1</v>
      </c>
      <c r="H69" s="235">
        <f>(Table2.1b[[#This Row],[Applications Filed, 20242]]-Table2.1b[[#This Row],[Applications Filed, 2023]])/Table2.1b[[#This Row],[Applications Filed, 2023]]</f>
        <v>-0.7142857142857143</v>
      </c>
      <c r="I69" s="235"/>
      <c r="J69" s="235">
        <f>(Table2.1b[[#This Row],[Patents Granted, 20242]]-Table2.1b[[#This Row],[Patents Granted, 2023]])/Table2.1b[[#This Row],[Patents Granted, 2023]]</f>
        <v>0</v>
      </c>
    </row>
    <row r="70" spans="1:10" x14ac:dyDescent="0.4">
      <c r="A70" s="50" t="s">
        <v>249</v>
      </c>
      <c r="B70" s="38">
        <v>1</v>
      </c>
      <c r="C70" s="38">
        <v>3</v>
      </c>
      <c r="D70" s="38">
        <v>0</v>
      </c>
      <c r="E70" s="38">
        <v>2</v>
      </c>
      <c r="F70" s="38">
        <v>1</v>
      </c>
      <c r="G70" s="38">
        <v>2</v>
      </c>
      <c r="H70" s="235">
        <f>(Table2.1b[[#This Row],[Applications Filed, 20242]]-Table2.1b[[#This Row],[Applications Filed, 2023]])/Table2.1b[[#This Row],[Applications Filed, 2023]]</f>
        <v>1</v>
      </c>
      <c r="I70" s="235">
        <f>(Table2.1b[[#This Row],[Applications Published, 20242]]-Table2.1b[[#This Row],[Applications Published, 2023]])/Table2.1b[[#This Row],[Applications Published, 2023]]</f>
        <v>-0.66666666666666663</v>
      </c>
      <c r="J70" s="235"/>
    </row>
    <row r="71" spans="1:10" x14ac:dyDescent="0.4">
      <c r="A71" s="50" t="s">
        <v>250</v>
      </c>
      <c r="B71" s="38">
        <v>2</v>
      </c>
      <c r="C71" s="38">
        <v>0</v>
      </c>
      <c r="D71" s="38">
        <v>0</v>
      </c>
      <c r="E71" s="38">
        <v>2</v>
      </c>
      <c r="F71" s="38">
        <v>0</v>
      </c>
      <c r="G71" s="38">
        <v>0</v>
      </c>
      <c r="H71" s="235">
        <f>(Table2.1b[[#This Row],[Applications Filed, 20242]]-Table2.1b[[#This Row],[Applications Filed, 2023]])/Table2.1b[[#This Row],[Applications Filed, 2023]]</f>
        <v>0</v>
      </c>
      <c r="I71" s="235"/>
      <c r="J71" s="235"/>
    </row>
    <row r="72" spans="1:10" x14ac:dyDescent="0.4">
      <c r="A72" s="50" t="s">
        <v>251</v>
      </c>
      <c r="B72" s="38">
        <v>0</v>
      </c>
      <c r="C72" s="38">
        <v>3</v>
      </c>
      <c r="D72" s="38">
        <v>0</v>
      </c>
      <c r="E72" s="38">
        <v>0</v>
      </c>
      <c r="F72" s="38">
        <v>0</v>
      </c>
      <c r="G72" s="38">
        <v>2</v>
      </c>
      <c r="H72" s="235"/>
      <c r="I72" s="235">
        <f>(Table2.1b[[#This Row],[Applications Published, 20242]]-Table2.1b[[#This Row],[Applications Published, 2023]])/Table2.1b[[#This Row],[Applications Published, 2023]]</f>
        <v>-1</v>
      </c>
      <c r="J72" s="235"/>
    </row>
    <row r="73" spans="1:10" x14ac:dyDescent="0.4">
      <c r="A73" s="3" t="s">
        <v>252</v>
      </c>
      <c r="B73" s="38">
        <v>172</v>
      </c>
      <c r="C73" s="38">
        <v>110</v>
      </c>
      <c r="D73" s="38">
        <v>92</v>
      </c>
      <c r="E73" s="38">
        <v>244</v>
      </c>
      <c r="F73" s="38">
        <v>124</v>
      </c>
      <c r="G73" s="38">
        <v>87</v>
      </c>
      <c r="H73" s="235">
        <f>(Table2.1b[[#This Row],[Applications Filed, 20242]]-Table2.1b[[#This Row],[Applications Filed, 2023]])/Table2.1b[[#This Row],[Applications Filed, 2023]]</f>
        <v>0.41860465116279072</v>
      </c>
      <c r="I73" s="235">
        <f>(Table2.1b[[#This Row],[Applications Published, 20242]]-Table2.1b[[#This Row],[Applications Published, 2023]])/Table2.1b[[#This Row],[Applications Published, 2023]]</f>
        <v>0.12727272727272726</v>
      </c>
      <c r="J73" s="235">
        <f>(Table2.1b[[#This Row],[Patents Granted, 20242]]-Table2.1b[[#This Row],[Patents Granted, 2023]])/Table2.1b[[#This Row],[Patents Granted, 2023]]</f>
        <v>-5.434782608695652E-2</v>
      </c>
    </row>
    <row r="74" spans="1:10" x14ac:dyDescent="0.4">
      <c r="A74" s="3" t="s">
        <v>253</v>
      </c>
      <c r="B74" s="38">
        <v>37</v>
      </c>
      <c r="C74" s="38">
        <v>37</v>
      </c>
      <c r="D74" s="38">
        <v>37</v>
      </c>
      <c r="E74" s="38">
        <v>25</v>
      </c>
      <c r="F74" s="38">
        <v>25</v>
      </c>
      <c r="G74" s="38">
        <v>27</v>
      </c>
      <c r="H74" s="235">
        <f>(Table2.1b[[#This Row],[Applications Filed, 20242]]-Table2.1b[[#This Row],[Applications Filed, 2023]])/Table2.1b[[#This Row],[Applications Filed, 2023]]</f>
        <v>-0.32432432432432434</v>
      </c>
      <c r="I74" s="235">
        <f>(Table2.1b[[#This Row],[Applications Published, 20242]]-Table2.1b[[#This Row],[Applications Published, 2023]])/Table2.1b[[#This Row],[Applications Published, 2023]]</f>
        <v>-0.32432432432432434</v>
      </c>
      <c r="J74" s="235">
        <f>(Table2.1b[[#This Row],[Patents Granted, 20242]]-Table2.1b[[#This Row],[Patents Granted, 2023]])/Table2.1b[[#This Row],[Patents Granted, 2023]]</f>
        <v>-0.27027027027027029</v>
      </c>
    </row>
    <row r="75" spans="1:10" x14ac:dyDescent="0.4">
      <c r="A75" s="50" t="s">
        <v>254</v>
      </c>
      <c r="B75" s="38">
        <v>21</v>
      </c>
      <c r="C75" s="38">
        <v>0</v>
      </c>
      <c r="D75" s="38">
        <v>0</v>
      </c>
      <c r="E75" s="38">
        <v>24</v>
      </c>
      <c r="F75" s="38">
        <v>0</v>
      </c>
      <c r="G75" s="38">
        <v>0</v>
      </c>
      <c r="H75" s="235">
        <f>(Table2.1b[[#This Row],[Applications Filed, 20242]]-Table2.1b[[#This Row],[Applications Filed, 2023]])/Table2.1b[[#This Row],[Applications Filed, 2023]]</f>
        <v>0.14285714285714285</v>
      </c>
      <c r="I75" s="235"/>
      <c r="J75" s="235"/>
    </row>
    <row r="76" spans="1:10" x14ac:dyDescent="0.4">
      <c r="A76" s="50" t="s">
        <v>255</v>
      </c>
      <c r="B76" s="38">
        <v>264</v>
      </c>
      <c r="C76" s="38">
        <v>156</v>
      </c>
      <c r="D76" s="38">
        <v>142</v>
      </c>
      <c r="E76" s="38">
        <v>209</v>
      </c>
      <c r="F76" s="38">
        <v>133</v>
      </c>
      <c r="G76" s="38">
        <v>121</v>
      </c>
      <c r="H76" s="235">
        <f>(Table2.1b[[#This Row],[Applications Filed, 20242]]-Table2.1b[[#This Row],[Applications Filed, 2023]])/Table2.1b[[#This Row],[Applications Filed, 2023]]</f>
        <v>-0.20833333333333334</v>
      </c>
      <c r="I76" s="235">
        <f>(Table2.1b[[#This Row],[Applications Published, 20242]]-Table2.1b[[#This Row],[Applications Published, 2023]])/Table2.1b[[#This Row],[Applications Published, 2023]]</f>
        <v>-0.14743589743589744</v>
      </c>
      <c r="J76" s="235">
        <f>(Table2.1b[[#This Row],[Patents Granted, 20242]]-Table2.1b[[#This Row],[Patents Granted, 2023]])/Table2.1b[[#This Row],[Patents Granted, 2023]]</f>
        <v>-0.14788732394366197</v>
      </c>
    </row>
    <row r="77" spans="1:10" x14ac:dyDescent="0.4">
      <c r="A77" s="50" t="s">
        <v>256</v>
      </c>
      <c r="B77" s="38">
        <v>0</v>
      </c>
      <c r="C77" s="38">
        <v>0</v>
      </c>
      <c r="D77" s="38">
        <v>0</v>
      </c>
      <c r="E77" s="38">
        <v>1</v>
      </c>
      <c r="F77" s="38">
        <v>0</v>
      </c>
      <c r="G77" s="38">
        <v>0</v>
      </c>
      <c r="H77" s="235"/>
      <c r="I77" s="235"/>
      <c r="J77" s="235"/>
    </row>
    <row r="78" spans="1:10" x14ac:dyDescent="0.4">
      <c r="A78" s="50" t="s">
        <v>257</v>
      </c>
      <c r="B78" s="157">
        <v>6</v>
      </c>
      <c r="C78" s="157">
        <v>0</v>
      </c>
      <c r="D78" s="157">
        <v>0</v>
      </c>
      <c r="E78" s="157">
        <v>3</v>
      </c>
      <c r="F78" s="157">
        <v>0</v>
      </c>
      <c r="G78" s="157">
        <v>0</v>
      </c>
      <c r="H78" s="235">
        <f>(Table2.1b[[#This Row],[Applications Filed, 20242]]-Table2.1b[[#This Row],[Applications Filed, 2023]])/Table2.1b[[#This Row],[Applications Filed, 2023]]</f>
        <v>-0.5</v>
      </c>
      <c r="I78" s="235"/>
      <c r="J78" s="235"/>
    </row>
    <row r="79" spans="1:10" x14ac:dyDescent="0.4">
      <c r="A79" s="50" t="s">
        <v>258</v>
      </c>
      <c r="B79" s="38">
        <v>2</v>
      </c>
      <c r="C79" s="38">
        <v>1</v>
      </c>
      <c r="D79" s="38">
        <v>0</v>
      </c>
      <c r="E79" s="38">
        <v>0</v>
      </c>
      <c r="F79" s="38">
        <v>1</v>
      </c>
      <c r="G79" s="38">
        <v>0</v>
      </c>
      <c r="H79" s="235">
        <f>(Table2.1b[[#This Row],[Applications Filed, 20242]]-Table2.1b[[#This Row],[Applications Filed, 2023]])/Table2.1b[[#This Row],[Applications Filed, 2023]]</f>
        <v>-1</v>
      </c>
      <c r="I79" s="235">
        <f>(Table2.1b[[#This Row],[Applications Published, 20242]]-Table2.1b[[#This Row],[Applications Published, 2023]])/Table2.1b[[#This Row],[Applications Published, 2023]]</f>
        <v>0</v>
      </c>
      <c r="J79" s="235"/>
    </row>
    <row r="80" spans="1:10" x14ac:dyDescent="0.4">
      <c r="A80" s="50" t="s">
        <v>259</v>
      </c>
      <c r="B80" s="157">
        <v>0</v>
      </c>
      <c r="C80" s="157">
        <v>0</v>
      </c>
      <c r="D80" s="157">
        <v>0</v>
      </c>
      <c r="E80" s="157">
        <v>1</v>
      </c>
      <c r="F80" s="157">
        <v>0</v>
      </c>
      <c r="G80" s="157">
        <v>0</v>
      </c>
      <c r="H80" s="235"/>
      <c r="I80" s="235"/>
      <c r="J80" s="235"/>
    </row>
    <row r="81" spans="1:10" x14ac:dyDescent="0.4">
      <c r="A81" s="50" t="s">
        <v>260</v>
      </c>
      <c r="B81" s="38">
        <v>8</v>
      </c>
      <c r="C81" s="38">
        <v>14</v>
      </c>
      <c r="D81" s="38">
        <v>8</v>
      </c>
      <c r="E81" s="38">
        <v>7</v>
      </c>
      <c r="F81" s="38">
        <v>7</v>
      </c>
      <c r="G81" s="38">
        <v>8</v>
      </c>
      <c r="H81" s="235">
        <f>(Table2.1b[[#This Row],[Applications Filed, 20242]]-Table2.1b[[#This Row],[Applications Filed, 2023]])/Table2.1b[[#This Row],[Applications Filed, 2023]]</f>
        <v>-0.125</v>
      </c>
      <c r="I81" s="235">
        <f>(Table2.1b[[#This Row],[Applications Published, 20242]]-Table2.1b[[#This Row],[Applications Published, 2023]])/Table2.1b[[#This Row],[Applications Published, 2023]]</f>
        <v>-0.5</v>
      </c>
      <c r="J81" s="235">
        <f>(Table2.1b[[#This Row],[Patents Granted, 20242]]-Table2.1b[[#This Row],[Patents Granted, 2023]])/Table2.1b[[#This Row],[Patents Granted, 2023]]</f>
        <v>0</v>
      </c>
    </row>
    <row r="82" spans="1:10" x14ac:dyDescent="0.4">
      <c r="A82" s="50" t="s">
        <v>261</v>
      </c>
      <c r="B82" s="38">
        <v>23</v>
      </c>
      <c r="C82" s="38">
        <v>6</v>
      </c>
      <c r="D82" s="38">
        <v>1</v>
      </c>
      <c r="E82" s="38">
        <v>10</v>
      </c>
      <c r="F82" s="38">
        <v>1</v>
      </c>
      <c r="G82" s="38">
        <v>1</v>
      </c>
      <c r="H82" s="235">
        <f>(Table2.1b[[#This Row],[Applications Filed, 20242]]-Table2.1b[[#This Row],[Applications Filed, 2023]])/Table2.1b[[#This Row],[Applications Filed, 2023]]</f>
        <v>-0.56521739130434778</v>
      </c>
      <c r="I82" s="235">
        <f>(Table2.1b[[#This Row],[Applications Published, 20242]]-Table2.1b[[#This Row],[Applications Published, 2023]])/Table2.1b[[#This Row],[Applications Published, 2023]]</f>
        <v>-0.83333333333333337</v>
      </c>
      <c r="J82" s="235">
        <f>(Table2.1b[[#This Row],[Patents Granted, 20242]]-Table2.1b[[#This Row],[Patents Granted, 2023]])/Table2.1b[[#This Row],[Patents Granted, 2023]]</f>
        <v>0</v>
      </c>
    </row>
    <row r="83" spans="1:10" x14ac:dyDescent="0.4">
      <c r="A83" s="50" t="s">
        <v>262</v>
      </c>
      <c r="B83" s="38">
        <v>0</v>
      </c>
      <c r="C83" s="38">
        <v>2</v>
      </c>
      <c r="D83" s="38">
        <v>2</v>
      </c>
      <c r="E83" s="38">
        <v>3</v>
      </c>
      <c r="F83" s="38">
        <v>2</v>
      </c>
      <c r="G83" s="38">
        <v>1</v>
      </c>
      <c r="H83" s="235"/>
      <c r="I83" s="235">
        <f>(Table2.1b[[#This Row],[Applications Published, 20242]]-Table2.1b[[#This Row],[Applications Published, 2023]])/Table2.1b[[#This Row],[Applications Published, 2023]]</f>
        <v>0</v>
      </c>
      <c r="J83" s="235">
        <f>(Table2.1b[[#This Row],[Patents Granted, 20242]]-Table2.1b[[#This Row],[Patents Granted, 2023]])/Table2.1b[[#This Row],[Patents Granted, 2023]]</f>
        <v>-0.5</v>
      </c>
    </row>
    <row r="84" spans="1:10" x14ac:dyDescent="0.4">
      <c r="A84" s="50" t="s">
        <v>263</v>
      </c>
      <c r="B84" s="38">
        <v>3</v>
      </c>
      <c r="C84" s="38">
        <v>1</v>
      </c>
      <c r="D84" s="38">
        <v>0</v>
      </c>
      <c r="E84" s="38">
        <v>1</v>
      </c>
      <c r="F84" s="38">
        <v>1</v>
      </c>
      <c r="G84" s="38">
        <v>0</v>
      </c>
      <c r="H84" s="235">
        <f>(Table2.1b[[#This Row],[Applications Filed, 20242]]-Table2.1b[[#This Row],[Applications Filed, 2023]])/Table2.1b[[#This Row],[Applications Filed, 2023]]</f>
        <v>-0.66666666666666663</v>
      </c>
      <c r="I84" s="235">
        <f>(Table2.1b[[#This Row],[Applications Published, 20242]]-Table2.1b[[#This Row],[Applications Published, 2023]])/Table2.1b[[#This Row],[Applications Published, 2023]]</f>
        <v>0</v>
      </c>
      <c r="J84" s="235"/>
    </row>
    <row r="85" spans="1:10" x14ac:dyDescent="0.4">
      <c r="A85" s="50" t="s">
        <v>264</v>
      </c>
      <c r="B85" s="38">
        <v>564</v>
      </c>
      <c r="C85" s="38">
        <v>248</v>
      </c>
      <c r="D85" s="38">
        <v>131</v>
      </c>
      <c r="E85" s="38">
        <v>375</v>
      </c>
      <c r="F85" s="38">
        <v>311</v>
      </c>
      <c r="G85" s="38">
        <v>178</v>
      </c>
      <c r="H85" s="235">
        <f>(Table2.1b[[#This Row],[Applications Filed, 20242]]-Table2.1b[[#This Row],[Applications Filed, 2023]])/Table2.1b[[#This Row],[Applications Filed, 2023]]</f>
        <v>-0.33510638297872342</v>
      </c>
      <c r="I85" s="235">
        <f>(Table2.1b[[#This Row],[Applications Published, 20242]]-Table2.1b[[#This Row],[Applications Published, 2023]])/Table2.1b[[#This Row],[Applications Published, 2023]]</f>
        <v>0.25403225806451613</v>
      </c>
      <c r="J85" s="235">
        <f>(Table2.1b[[#This Row],[Patents Granted, 20242]]-Table2.1b[[#This Row],[Patents Granted, 2023]])/Table2.1b[[#This Row],[Patents Granted, 2023]]</f>
        <v>0.35877862595419846</v>
      </c>
    </row>
    <row r="86" spans="1:10" x14ac:dyDescent="0.4">
      <c r="A86" s="50" t="s">
        <v>265</v>
      </c>
      <c r="B86" s="38">
        <v>0</v>
      </c>
      <c r="C86" s="38">
        <v>1</v>
      </c>
      <c r="D86" s="38">
        <v>0</v>
      </c>
      <c r="E86" s="38">
        <v>0</v>
      </c>
      <c r="F86" s="38">
        <v>1</v>
      </c>
      <c r="G86" s="38">
        <v>0</v>
      </c>
      <c r="H86" s="235"/>
      <c r="I86" s="235">
        <f>(Table2.1b[[#This Row],[Applications Published, 20242]]-Table2.1b[[#This Row],[Applications Published, 2023]])/Table2.1b[[#This Row],[Applications Published, 2023]]</f>
        <v>0</v>
      </c>
      <c r="J86" s="235"/>
    </row>
    <row r="87" spans="1:10" x14ac:dyDescent="0.4">
      <c r="A87" s="50" t="s">
        <v>266</v>
      </c>
      <c r="B87" s="38">
        <v>1</v>
      </c>
      <c r="C87" s="38">
        <v>3</v>
      </c>
      <c r="D87" s="38">
        <v>6</v>
      </c>
      <c r="E87" s="38">
        <v>3</v>
      </c>
      <c r="F87" s="38">
        <v>2</v>
      </c>
      <c r="G87" s="38">
        <v>3</v>
      </c>
      <c r="H87" s="235">
        <f>(Table2.1b[[#This Row],[Applications Filed, 20242]]-Table2.1b[[#This Row],[Applications Filed, 2023]])/Table2.1b[[#This Row],[Applications Filed, 2023]]</f>
        <v>2</v>
      </c>
      <c r="I87" s="235">
        <f>(Table2.1b[[#This Row],[Applications Published, 20242]]-Table2.1b[[#This Row],[Applications Published, 2023]])/Table2.1b[[#This Row],[Applications Published, 2023]]</f>
        <v>-0.33333333333333331</v>
      </c>
      <c r="J87" s="235">
        <f>(Table2.1b[[#This Row],[Patents Granted, 20242]]-Table2.1b[[#This Row],[Patents Granted, 2023]])/Table2.1b[[#This Row],[Patents Granted, 2023]]</f>
        <v>-0.5</v>
      </c>
    </row>
    <row r="88" spans="1:10" x14ac:dyDescent="0.4">
      <c r="A88" s="50" t="s">
        <v>267</v>
      </c>
      <c r="B88" s="38">
        <v>4</v>
      </c>
      <c r="C88" s="38">
        <v>5</v>
      </c>
      <c r="D88" s="38">
        <v>8</v>
      </c>
      <c r="E88" s="38">
        <v>4</v>
      </c>
      <c r="F88" s="38">
        <v>2</v>
      </c>
      <c r="G88" s="38">
        <v>1</v>
      </c>
      <c r="H88" s="235">
        <f>(Table2.1b[[#This Row],[Applications Filed, 20242]]-Table2.1b[[#This Row],[Applications Filed, 2023]])/Table2.1b[[#This Row],[Applications Filed, 2023]]</f>
        <v>0</v>
      </c>
      <c r="I88" s="235">
        <f>(Table2.1b[[#This Row],[Applications Published, 20242]]-Table2.1b[[#This Row],[Applications Published, 2023]])/Table2.1b[[#This Row],[Applications Published, 2023]]</f>
        <v>-0.6</v>
      </c>
      <c r="J88" s="235">
        <f>(Table2.1b[[#This Row],[Patents Granted, 20242]]-Table2.1b[[#This Row],[Patents Granted, 2023]])/Table2.1b[[#This Row],[Patents Granted, 2023]]</f>
        <v>-0.875</v>
      </c>
    </row>
    <row r="89" spans="1:10" x14ac:dyDescent="0.4">
      <c r="A89" s="50" t="s">
        <v>268</v>
      </c>
      <c r="B89" s="38">
        <v>1</v>
      </c>
      <c r="C89" s="38">
        <v>0</v>
      </c>
      <c r="D89" s="38">
        <v>0</v>
      </c>
      <c r="E89" s="38">
        <v>0</v>
      </c>
      <c r="F89" s="38">
        <v>0</v>
      </c>
      <c r="G89" s="38">
        <v>0</v>
      </c>
      <c r="H89" s="235">
        <f>(Table2.1b[[#This Row],[Applications Filed, 20242]]-Table2.1b[[#This Row],[Applications Filed, 2023]])/Table2.1b[[#This Row],[Applications Filed, 2023]]</f>
        <v>-1</v>
      </c>
      <c r="I89" s="235"/>
      <c r="J89" s="235"/>
    </row>
    <row r="90" spans="1:10" x14ac:dyDescent="0.4">
      <c r="A90" s="50" t="s">
        <v>269</v>
      </c>
      <c r="B90" s="38">
        <v>2</v>
      </c>
      <c r="C90" s="38">
        <v>0</v>
      </c>
      <c r="D90" s="38">
        <v>0</v>
      </c>
      <c r="E90" s="38">
        <v>3</v>
      </c>
      <c r="F90" s="38">
        <v>2</v>
      </c>
      <c r="G90" s="38">
        <v>0</v>
      </c>
      <c r="H90" s="235">
        <f>(Table2.1b[[#This Row],[Applications Filed, 20242]]-Table2.1b[[#This Row],[Applications Filed, 2023]])/Table2.1b[[#This Row],[Applications Filed, 2023]]</f>
        <v>0.5</v>
      </c>
      <c r="I90" s="235"/>
      <c r="J90" s="235"/>
    </row>
    <row r="91" spans="1:10" x14ac:dyDescent="0.4">
      <c r="A91" s="50" t="s">
        <v>270</v>
      </c>
      <c r="B91" s="38">
        <v>7</v>
      </c>
      <c r="C91" s="38">
        <v>0</v>
      </c>
      <c r="D91" s="38">
        <v>2</v>
      </c>
      <c r="E91" s="38">
        <v>25</v>
      </c>
      <c r="F91" s="38">
        <v>2</v>
      </c>
      <c r="G91" s="38">
        <v>2</v>
      </c>
      <c r="H91" s="235">
        <f>(Table2.1b[[#This Row],[Applications Filed, 20242]]-Table2.1b[[#This Row],[Applications Filed, 2023]])/Table2.1b[[#This Row],[Applications Filed, 2023]]</f>
        <v>2.5714285714285716</v>
      </c>
      <c r="I91" s="235"/>
      <c r="J91" s="235">
        <f>(Table2.1b[[#This Row],[Patents Granted, 20242]]-Table2.1b[[#This Row],[Patents Granted, 2023]])/Table2.1b[[#This Row],[Patents Granted, 2023]]</f>
        <v>0</v>
      </c>
    </row>
    <row r="92" spans="1:10" x14ac:dyDescent="0.4">
      <c r="A92" s="3" t="s">
        <v>271</v>
      </c>
      <c r="B92" s="38">
        <v>43</v>
      </c>
      <c r="C92" s="38">
        <v>5</v>
      </c>
      <c r="D92" s="38">
        <v>4</v>
      </c>
      <c r="E92" s="38">
        <v>18</v>
      </c>
      <c r="F92" s="38">
        <v>2</v>
      </c>
      <c r="G92" s="38">
        <v>3</v>
      </c>
      <c r="H92" s="235">
        <f>(Table2.1b[[#This Row],[Applications Filed, 20242]]-Table2.1b[[#This Row],[Applications Filed, 2023]])/Table2.1b[[#This Row],[Applications Filed, 2023]]</f>
        <v>-0.58139534883720934</v>
      </c>
      <c r="I92" s="235">
        <f>(Table2.1b[[#This Row],[Applications Published, 20242]]-Table2.1b[[#This Row],[Applications Published, 2023]])/Table2.1b[[#This Row],[Applications Published, 2023]]</f>
        <v>-0.6</v>
      </c>
      <c r="J92" s="235">
        <f>(Table2.1b[[#This Row],[Patents Granted, 20242]]-Table2.1b[[#This Row],[Patents Granted, 2023]])/Table2.1b[[#This Row],[Patents Granted, 2023]]</f>
        <v>-0.25</v>
      </c>
    </row>
    <row r="93" spans="1:10" x14ac:dyDescent="0.4">
      <c r="A93" s="3" t="s">
        <v>272</v>
      </c>
      <c r="B93" s="38">
        <v>5</v>
      </c>
      <c r="C93" s="38">
        <v>2</v>
      </c>
      <c r="D93" s="38">
        <v>3</v>
      </c>
      <c r="E93" s="38">
        <v>2</v>
      </c>
      <c r="F93" s="38">
        <v>0</v>
      </c>
      <c r="G93" s="38">
        <v>0</v>
      </c>
      <c r="H93" s="235">
        <f>(Table2.1b[[#This Row],[Applications Filed, 20242]]-Table2.1b[[#This Row],[Applications Filed, 2023]])/Table2.1b[[#This Row],[Applications Filed, 2023]]</f>
        <v>-0.6</v>
      </c>
      <c r="I93" s="235">
        <f>(Table2.1b[[#This Row],[Applications Published, 20242]]-Table2.1b[[#This Row],[Applications Published, 2023]])/Table2.1b[[#This Row],[Applications Published, 2023]]</f>
        <v>-1</v>
      </c>
      <c r="J93" s="235">
        <f>(Table2.1b[[#This Row],[Patents Granted, 20242]]-Table2.1b[[#This Row],[Patents Granted, 2023]])/Table2.1b[[#This Row],[Patents Granted, 2023]]</f>
        <v>-1</v>
      </c>
    </row>
    <row r="94" spans="1:10" x14ac:dyDescent="0.4">
      <c r="A94" s="50" t="s">
        <v>273</v>
      </c>
      <c r="B94" s="38">
        <v>90</v>
      </c>
      <c r="C94" s="38">
        <v>37</v>
      </c>
      <c r="D94" s="38">
        <v>22</v>
      </c>
      <c r="E94" s="38">
        <v>206</v>
      </c>
      <c r="F94" s="38">
        <v>135</v>
      </c>
      <c r="G94" s="38">
        <v>22</v>
      </c>
      <c r="H94" s="235">
        <f>(Table2.1b[[#This Row],[Applications Filed, 20242]]-Table2.1b[[#This Row],[Applications Filed, 2023]])/Table2.1b[[#This Row],[Applications Filed, 2023]]</f>
        <v>1.288888888888889</v>
      </c>
      <c r="I94" s="235">
        <f>(Table2.1b[[#This Row],[Applications Published, 20242]]-Table2.1b[[#This Row],[Applications Published, 2023]])/Table2.1b[[#This Row],[Applications Published, 2023]]</f>
        <v>2.6486486486486487</v>
      </c>
      <c r="J94" s="235">
        <f>(Table2.1b[[#This Row],[Patents Granted, 20242]]-Table2.1b[[#This Row],[Patents Granted, 2023]])/Table2.1b[[#This Row],[Patents Granted, 2023]]</f>
        <v>0</v>
      </c>
    </row>
    <row r="95" spans="1:10" x14ac:dyDescent="0.4">
      <c r="A95" s="50" t="s">
        <v>274</v>
      </c>
      <c r="B95" s="38">
        <v>5</v>
      </c>
      <c r="C95" s="38">
        <v>4</v>
      </c>
      <c r="D95" s="38">
        <v>1</v>
      </c>
      <c r="E95" s="38">
        <v>4</v>
      </c>
      <c r="F95" s="38">
        <v>1</v>
      </c>
      <c r="G95" s="38">
        <v>3</v>
      </c>
      <c r="H95" s="235">
        <f>(Table2.1b[[#This Row],[Applications Filed, 20242]]-Table2.1b[[#This Row],[Applications Filed, 2023]])/Table2.1b[[#This Row],[Applications Filed, 2023]]</f>
        <v>-0.2</v>
      </c>
      <c r="I95" s="235">
        <f>(Table2.1b[[#This Row],[Applications Published, 20242]]-Table2.1b[[#This Row],[Applications Published, 2023]])/Table2.1b[[#This Row],[Applications Published, 2023]]</f>
        <v>-0.75</v>
      </c>
      <c r="J95" s="235">
        <f>(Table2.1b[[#This Row],[Patents Granted, 20242]]-Table2.1b[[#This Row],[Patents Granted, 2023]])/Table2.1b[[#This Row],[Patents Granted, 2023]]</f>
        <v>2</v>
      </c>
    </row>
    <row r="96" spans="1:10" x14ac:dyDescent="0.4">
      <c r="A96" s="50" t="s">
        <v>275</v>
      </c>
      <c r="B96" s="38">
        <v>11</v>
      </c>
      <c r="C96" s="38">
        <v>5</v>
      </c>
      <c r="D96" s="38">
        <v>0</v>
      </c>
      <c r="E96" s="38">
        <v>3</v>
      </c>
      <c r="F96" s="38">
        <v>4</v>
      </c>
      <c r="G96" s="38">
        <v>2</v>
      </c>
      <c r="H96" s="235">
        <f>(Table2.1b[[#This Row],[Applications Filed, 20242]]-Table2.1b[[#This Row],[Applications Filed, 2023]])/Table2.1b[[#This Row],[Applications Filed, 2023]]</f>
        <v>-0.72727272727272729</v>
      </c>
      <c r="I96" s="235">
        <f>(Table2.1b[[#This Row],[Applications Published, 20242]]-Table2.1b[[#This Row],[Applications Published, 2023]])/Table2.1b[[#This Row],[Applications Published, 2023]]</f>
        <v>-0.2</v>
      </c>
      <c r="J96" s="235"/>
    </row>
    <row r="97" spans="1:10" x14ac:dyDescent="0.4">
      <c r="A97" s="50" t="s">
        <v>276</v>
      </c>
      <c r="B97" s="38">
        <v>33</v>
      </c>
      <c r="C97" s="38">
        <v>25</v>
      </c>
      <c r="D97" s="38">
        <v>8</v>
      </c>
      <c r="E97" s="38">
        <v>43</v>
      </c>
      <c r="F97" s="38">
        <v>21</v>
      </c>
      <c r="G97" s="38">
        <v>14</v>
      </c>
      <c r="H97" s="235">
        <f>(Table2.1b[[#This Row],[Applications Filed, 20242]]-Table2.1b[[#This Row],[Applications Filed, 2023]])/Table2.1b[[#This Row],[Applications Filed, 2023]]</f>
        <v>0.30303030303030304</v>
      </c>
      <c r="I97" s="235">
        <f>(Table2.1b[[#This Row],[Applications Published, 20242]]-Table2.1b[[#This Row],[Applications Published, 2023]])/Table2.1b[[#This Row],[Applications Published, 2023]]</f>
        <v>-0.16</v>
      </c>
      <c r="J97" s="235">
        <f>(Table2.1b[[#This Row],[Patents Granted, 20242]]-Table2.1b[[#This Row],[Patents Granted, 2023]])/Table2.1b[[#This Row],[Patents Granted, 2023]]</f>
        <v>0.75</v>
      </c>
    </row>
    <row r="98" spans="1:10" x14ac:dyDescent="0.4">
      <c r="A98" s="50" t="s">
        <v>277</v>
      </c>
      <c r="B98" s="38">
        <v>41</v>
      </c>
      <c r="C98" s="38">
        <v>16</v>
      </c>
      <c r="D98" s="38">
        <v>5</v>
      </c>
      <c r="E98" s="38">
        <v>39</v>
      </c>
      <c r="F98" s="38">
        <v>19</v>
      </c>
      <c r="G98" s="38">
        <v>11</v>
      </c>
      <c r="H98" s="235">
        <f>(Table2.1b[[#This Row],[Applications Filed, 20242]]-Table2.1b[[#This Row],[Applications Filed, 2023]])/Table2.1b[[#This Row],[Applications Filed, 2023]]</f>
        <v>-4.878048780487805E-2</v>
      </c>
      <c r="I98" s="235">
        <f>(Table2.1b[[#This Row],[Applications Published, 20242]]-Table2.1b[[#This Row],[Applications Published, 2023]])/Table2.1b[[#This Row],[Applications Published, 2023]]</f>
        <v>0.1875</v>
      </c>
      <c r="J98" s="235">
        <f>(Table2.1b[[#This Row],[Patents Granted, 20242]]-Table2.1b[[#This Row],[Patents Granted, 2023]])/Table2.1b[[#This Row],[Patents Granted, 2023]]</f>
        <v>1.2</v>
      </c>
    </row>
    <row r="99" spans="1:10" x14ac:dyDescent="0.4">
      <c r="A99" s="50" t="s">
        <v>278</v>
      </c>
      <c r="B99" s="38">
        <v>4</v>
      </c>
      <c r="C99" s="38">
        <v>5</v>
      </c>
      <c r="D99" s="38">
        <v>1</v>
      </c>
      <c r="E99" s="38">
        <v>3</v>
      </c>
      <c r="F99" s="38">
        <v>1</v>
      </c>
      <c r="G99" s="38">
        <v>0</v>
      </c>
      <c r="H99" s="235">
        <f>(Table2.1b[[#This Row],[Applications Filed, 20242]]-Table2.1b[[#This Row],[Applications Filed, 2023]])/Table2.1b[[#This Row],[Applications Filed, 2023]]</f>
        <v>-0.25</v>
      </c>
      <c r="I99" s="235">
        <f>(Table2.1b[[#This Row],[Applications Published, 20242]]-Table2.1b[[#This Row],[Applications Published, 2023]])/Table2.1b[[#This Row],[Applications Published, 2023]]</f>
        <v>-0.8</v>
      </c>
      <c r="J99" s="235">
        <f>(Table2.1b[[#This Row],[Patents Granted, 20242]]-Table2.1b[[#This Row],[Patents Granted, 2023]])/Table2.1b[[#This Row],[Patents Granted, 2023]]</f>
        <v>-1</v>
      </c>
    </row>
    <row r="100" spans="1:10" x14ac:dyDescent="0.4">
      <c r="A100" s="50" t="s">
        <v>279</v>
      </c>
      <c r="B100" s="38">
        <v>106</v>
      </c>
      <c r="C100" s="38">
        <v>30</v>
      </c>
      <c r="D100" s="38">
        <v>23</v>
      </c>
      <c r="E100" s="38">
        <v>102</v>
      </c>
      <c r="F100" s="38">
        <v>27</v>
      </c>
      <c r="G100" s="38">
        <v>26</v>
      </c>
      <c r="H100" s="235">
        <f>(Table2.1b[[#This Row],[Applications Filed, 20242]]-Table2.1b[[#This Row],[Applications Filed, 2023]])/Table2.1b[[#This Row],[Applications Filed, 2023]]</f>
        <v>-3.7735849056603772E-2</v>
      </c>
      <c r="I100" s="235">
        <f>(Table2.1b[[#This Row],[Applications Published, 20242]]-Table2.1b[[#This Row],[Applications Published, 2023]])/Table2.1b[[#This Row],[Applications Published, 2023]]</f>
        <v>-0.1</v>
      </c>
      <c r="J100" s="235">
        <f>(Table2.1b[[#This Row],[Patents Granted, 20242]]-Table2.1b[[#This Row],[Patents Granted, 2023]])/Table2.1b[[#This Row],[Patents Granted, 2023]]</f>
        <v>0.13043478260869565</v>
      </c>
    </row>
    <row r="101" spans="1:10" x14ac:dyDescent="0.4">
      <c r="A101" s="50" t="s">
        <v>280</v>
      </c>
      <c r="B101" s="38">
        <v>322</v>
      </c>
      <c r="C101" s="38">
        <v>159</v>
      </c>
      <c r="D101" s="38">
        <v>114</v>
      </c>
      <c r="E101" s="38">
        <v>286</v>
      </c>
      <c r="F101" s="38">
        <v>128</v>
      </c>
      <c r="G101" s="38">
        <v>64</v>
      </c>
      <c r="H101" s="235">
        <f>(Table2.1b[[#This Row],[Applications Filed, 20242]]-Table2.1b[[#This Row],[Applications Filed, 2023]])/Table2.1b[[#This Row],[Applications Filed, 2023]]</f>
        <v>-0.11180124223602485</v>
      </c>
      <c r="I101" s="235">
        <f>(Table2.1b[[#This Row],[Applications Published, 20242]]-Table2.1b[[#This Row],[Applications Published, 2023]])/Table2.1b[[#This Row],[Applications Published, 2023]]</f>
        <v>-0.19496855345911951</v>
      </c>
      <c r="J101" s="235">
        <f>(Table2.1b[[#This Row],[Patents Granted, 20242]]-Table2.1b[[#This Row],[Patents Granted, 2023]])/Table2.1b[[#This Row],[Patents Granted, 2023]]</f>
        <v>-0.43859649122807015</v>
      </c>
    </row>
    <row r="102" spans="1:10" x14ac:dyDescent="0.4">
      <c r="A102" s="50" t="s">
        <v>281</v>
      </c>
      <c r="B102" s="38">
        <v>1</v>
      </c>
      <c r="C102" s="38">
        <v>0</v>
      </c>
      <c r="D102" s="38">
        <v>0</v>
      </c>
      <c r="E102" s="38">
        <v>0</v>
      </c>
      <c r="F102" s="38">
        <v>1</v>
      </c>
      <c r="G102" s="38">
        <v>0</v>
      </c>
      <c r="H102" s="235">
        <f>(Table2.1b[[#This Row],[Applications Filed, 20242]]-Table2.1b[[#This Row],[Applications Filed, 2023]])/Table2.1b[[#This Row],[Applications Filed, 2023]]</f>
        <v>-1</v>
      </c>
      <c r="I102" s="235"/>
      <c r="J102" s="235"/>
    </row>
    <row r="103" spans="1:10" x14ac:dyDescent="0.4">
      <c r="A103" s="50" t="s">
        <v>282</v>
      </c>
      <c r="B103" s="38">
        <v>67</v>
      </c>
      <c r="C103" s="38">
        <v>61</v>
      </c>
      <c r="D103" s="38">
        <v>57</v>
      </c>
      <c r="E103" s="38">
        <v>109</v>
      </c>
      <c r="F103" s="38">
        <v>69</v>
      </c>
      <c r="G103" s="38">
        <v>68</v>
      </c>
      <c r="H103" s="235">
        <f>(Table2.1b[[#This Row],[Applications Filed, 20242]]-Table2.1b[[#This Row],[Applications Filed, 2023]])/Table2.1b[[#This Row],[Applications Filed, 2023]]</f>
        <v>0.62686567164179108</v>
      </c>
      <c r="I103" s="235">
        <f>(Table2.1b[[#This Row],[Applications Published, 20242]]-Table2.1b[[#This Row],[Applications Published, 2023]])/Table2.1b[[#This Row],[Applications Published, 2023]]</f>
        <v>0.13114754098360656</v>
      </c>
      <c r="J103" s="235">
        <f>(Table2.1b[[#This Row],[Patents Granted, 20242]]-Table2.1b[[#This Row],[Patents Granted, 2023]])/Table2.1b[[#This Row],[Patents Granted, 2023]]</f>
        <v>0.19298245614035087</v>
      </c>
    </row>
    <row r="104" spans="1:10" x14ac:dyDescent="0.4">
      <c r="A104" s="50" t="s">
        <v>283</v>
      </c>
      <c r="B104" s="38">
        <v>5</v>
      </c>
      <c r="C104" s="38">
        <v>1</v>
      </c>
      <c r="D104" s="38">
        <v>1</v>
      </c>
      <c r="E104" s="38">
        <v>5</v>
      </c>
      <c r="F104" s="38">
        <v>2</v>
      </c>
      <c r="G104" s="38">
        <v>1</v>
      </c>
      <c r="H104" s="235">
        <f>(Table2.1b[[#This Row],[Applications Filed, 20242]]-Table2.1b[[#This Row],[Applications Filed, 2023]])/Table2.1b[[#This Row],[Applications Filed, 2023]]</f>
        <v>0</v>
      </c>
      <c r="I104" s="235">
        <f>(Table2.1b[[#This Row],[Applications Published, 20242]]-Table2.1b[[#This Row],[Applications Published, 2023]])/Table2.1b[[#This Row],[Applications Published, 2023]]</f>
        <v>1</v>
      </c>
      <c r="J104" s="235">
        <f>(Table2.1b[[#This Row],[Patents Granted, 20242]]-Table2.1b[[#This Row],[Patents Granted, 2023]])/Table2.1b[[#This Row],[Patents Granted, 2023]]</f>
        <v>0</v>
      </c>
    </row>
    <row r="105" spans="1:10" x14ac:dyDescent="0.4">
      <c r="A105" s="50" t="s">
        <v>284</v>
      </c>
      <c r="B105" s="38">
        <v>1</v>
      </c>
      <c r="C105" s="38">
        <v>0</v>
      </c>
      <c r="D105" s="38">
        <v>0</v>
      </c>
      <c r="E105" s="38">
        <v>0</v>
      </c>
      <c r="F105" s="38">
        <v>0</v>
      </c>
      <c r="G105" s="38">
        <v>0</v>
      </c>
      <c r="H105" s="235">
        <f>(Table2.1b[[#This Row],[Applications Filed, 20242]]-Table2.1b[[#This Row],[Applications Filed, 2023]])/Table2.1b[[#This Row],[Applications Filed, 2023]]</f>
        <v>-1</v>
      </c>
      <c r="I105" s="235"/>
      <c r="J105" s="235"/>
    </row>
    <row r="106" spans="1:10" x14ac:dyDescent="0.4">
      <c r="A106" s="50" t="s">
        <v>285</v>
      </c>
      <c r="B106" s="38">
        <v>20</v>
      </c>
      <c r="C106" s="38">
        <v>21</v>
      </c>
      <c r="D106" s="38">
        <v>10</v>
      </c>
      <c r="E106" s="38">
        <v>20</v>
      </c>
      <c r="F106" s="38">
        <v>18</v>
      </c>
      <c r="G106" s="38">
        <v>16</v>
      </c>
      <c r="H106" s="235">
        <f>(Table2.1b[[#This Row],[Applications Filed, 20242]]-Table2.1b[[#This Row],[Applications Filed, 2023]])/Table2.1b[[#This Row],[Applications Filed, 2023]]</f>
        <v>0</v>
      </c>
      <c r="I106" s="235">
        <f>(Table2.1b[[#This Row],[Applications Published, 20242]]-Table2.1b[[#This Row],[Applications Published, 2023]])/Table2.1b[[#This Row],[Applications Published, 2023]]</f>
        <v>-0.14285714285714285</v>
      </c>
      <c r="J106" s="235">
        <f>(Table2.1b[[#This Row],[Patents Granted, 20242]]-Table2.1b[[#This Row],[Patents Granted, 2023]])/Table2.1b[[#This Row],[Patents Granted, 2023]]</f>
        <v>0.6</v>
      </c>
    </row>
    <row r="107" spans="1:10" x14ac:dyDescent="0.4">
      <c r="A107" s="50" t="s">
        <v>286</v>
      </c>
      <c r="B107" s="38">
        <v>3</v>
      </c>
      <c r="C107" s="38">
        <v>0</v>
      </c>
      <c r="D107" s="38">
        <v>0</v>
      </c>
      <c r="E107" s="38">
        <v>0</v>
      </c>
      <c r="F107" s="38">
        <v>0</v>
      </c>
      <c r="G107" s="38">
        <v>0</v>
      </c>
      <c r="H107" s="235">
        <f>(Table2.1b[[#This Row],[Applications Filed, 20242]]-Table2.1b[[#This Row],[Applications Filed, 2023]])/Table2.1b[[#This Row],[Applications Filed, 2023]]</f>
        <v>-1</v>
      </c>
      <c r="I107" s="235"/>
      <c r="J107" s="235"/>
    </row>
    <row r="108" spans="1:10" x14ac:dyDescent="0.4">
      <c r="A108" s="50" t="s">
        <v>287</v>
      </c>
      <c r="B108" s="38">
        <v>2</v>
      </c>
      <c r="C108" s="38">
        <v>2</v>
      </c>
      <c r="D108" s="38">
        <v>0</v>
      </c>
      <c r="E108" s="38">
        <v>4</v>
      </c>
      <c r="F108" s="38">
        <v>2</v>
      </c>
      <c r="G108" s="38">
        <v>1</v>
      </c>
      <c r="H108" s="235">
        <f>(Table2.1b[[#This Row],[Applications Filed, 20242]]-Table2.1b[[#This Row],[Applications Filed, 2023]])/Table2.1b[[#This Row],[Applications Filed, 2023]]</f>
        <v>1</v>
      </c>
      <c r="I108" s="235">
        <f>(Table2.1b[[#This Row],[Applications Published, 20242]]-Table2.1b[[#This Row],[Applications Published, 2023]])/Table2.1b[[#This Row],[Applications Published, 2023]]</f>
        <v>0</v>
      </c>
      <c r="J108" s="235"/>
    </row>
    <row r="109" spans="1:10" x14ac:dyDescent="0.4">
      <c r="A109" s="50" t="s">
        <v>288</v>
      </c>
      <c r="B109" s="38">
        <v>16</v>
      </c>
      <c r="C109" s="38">
        <v>5</v>
      </c>
      <c r="D109" s="38">
        <v>8</v>
      </c>
      <c r="E109" s="38">
        <v>25</v>
      </c>
      <c r="F109" s="38">
        <v>10</v>
      </c>
      <c r="G109" s="38">
        <v>5</v>
      </c>
      <c r="H109" s="235">
        <f>(Table2.1b[[#This Row],[Applications Filed, 20242]]-Table2.1b[[#This Row],[Applications Filed, 2023]])/Table2.1b[[#This Row],[Applications Filed, 2023]]</f>
        <v>0.5625</v>
      </c>
      <c r="I109" s="235">
        <f>(Table2.1b[[#This Row],[Applications Published, 20242]]-Table2.1b[[#This Row],[Applications Published, 2023]])/Table2.1b[[#This Row],[Applications Published, 2023]]</f>
        <v>1</v>
      </c>
      <c r="J109" s="235">
        <f>(Table2.1b[[#This Row],[Patents Granted, 20242]]-Table2.1b[[#This Row],[Patents Granted, 2023]])/Table2.1b[[#This Row],[Patents Granted, 2023]]</f>
        <v>-0.375</v>
      </c>
    </row>
    <row r="110" spans="1:10" x14ac:dyDescent="0.4">
      <c r="A110" s="50" t="s">
        <v>289</v>
      </c>
      <c r="B110" s="38">
        <v>2649</v>
      </c>
      <c r="C110" s="38">
        <v>2583</v>
      </c>
      <c r="D110" s="38">
        <v>2012</v>
      </c>
      <c r="E110" s="38">
        <v>1986</v>
      </c>
      <c r="F110" s="38">
        <v>1744</v>
      </c>
      <c r="G110" s="38">
        <v>1640</v>
      </c>
      <c r="H110" s="235">
        <f>(Table2.1b[[#This Row],[Applications Filed, 20242]]-Table2.1b[[#This Row],[Applications Filed, 2023]])/Table2.1b[[#This Row],[Applications Filed, 2023]]</f>
        <v>-0.25028312570781425</v>
      </c>
      <c r="I110" s="235">
        <f>(Table2.1b[[#This Row],[Applications Published, 20242]]-Table2.1b[[#This Row],[Applications Published, 2023]])/Table2.1b[[#This Row],[Applications Published, 2023]]</f>
        <v>-0.3248161053039102</v>
      </c>
      <c r="J110" s="235">
        <f>(Table2.1b[[#This Row],[Patents Granted, 20242]]-Table2.1b[[#This Row],[Patents Granted, 2023]])/Table2.1b[[#This Row],[Patents Granted, 2023]]</f>
        <v>-0.18489065606361829</v>
      </c>
    </row>
    <row r="111" spans="1:10" x14ac:dyDescent="0.4">
      <c r="A111" s="50" t="s">
        <v>1059</v>
      </c>
      <c r="B111" s="157">
        <v>22</v>
      </c>
      <c r="C111" s="157">
        <v>5</v>
      </c>
      <c r="D111" s="157">
        <v>3</v>
      </c>
      <c r="E111" s="157">
        <v>5</v>
      </c>
      <c r="F111" s="157">
        <v>7</v>
      </c>
      <c r="G111" s="157">
        <v>5</v>
      </c>
      <c r="H111" s="348">
        <f>(Table2.1b[[#This Row],[Applications Filed, 20242]]-Table2.1b[[#This Row],[Applications Filed, 2023]])/Table2.1b[[#This Row],[Applications Filed, 2023]]</f>
        <v>-0.77272727272727271</v>
      </c>
      <c r="I111" s="348">
        <f>(Table2.1b[[#This Row],[Applications Published, 20242]]-Table2.1b[[#This Row],[Applications Published, 2023]])/Table2.1b[[#This Row],[Applications Published, 2023]]</f>
        <v>0.4</v>
      </c>
      <c r="J111" s="348">
        <f>(Table2.1b[[#This Row],[Patents Granted, 20242]]-Table2.1b[[#This Row],[Patents Granted, 2023]])/Table2.1b[[#This Row],[Patents Granted, 2023]]</f>
        <v>0.66666666666666663</v>
      </c>
    </row>
    <row r="112" spans="1:10" x14ac:dyDescent="0.4">
      <c r="A112" s="50" t="s">
        <v>290</v>
      </c>
      <c r="B112" s="157">
        <v>0</v>
      </c>
      <c r="C112" s="157">
        <v>0</v>
      </c>
      <c r="D112" s="157">
        <v>0</v>
      </c>
      <c r="E112" s="157">
        <v>1</v>
      </c>
      <c r="F112" s="157">
        <v>0</v>
      </c>
      <c r="G112" s="157">
        <v>0</v>
      </c>
      <c r="H112" s="235"/>
      <c r="I112" s="235"/>
      <c r="J112" s="235"/>
    </row>
    <row r="113" spans="1:10" x14ac:dyDescent="0.4">
      <c r="A113" s="50" t="s">
        <v>291</v>
      </c>
      <c r="B113" s="157">
        <v>1</v>
      </c>
      <c r="C113" s="157">
        <v>0</v>
      </c>
      <c r="D113" s="157">
        <v>0</v>
      </c>
      <c r="E113" s="157">
        <v>0</v>
      </c>
      <c r="F113" s="157">
        <v>0</v>
      </c>
      <c r="G113" s="157">
        <v>0</v>
      </c>
      <c r="H113" s="235">
        <f>(Table2.1b[[#This Row],[Applications Filed, 20242]]-Table2.1b[[#This Row],[Applications Filed, 2023]])/Table2.1b[[#This Row],[Applications Filed, 2023]]</f>
        <v>-1</v>
      </c>
      <c r="I113" s="235"/>
      <c r="J113" s="235"/>
    </row>
    <row r="114" spans="1:10" x14ac:dyDescent="0.4">
      <c r="A114" s="63"/>
      <c r="B114" s="67"/>
      <c r="C114" s="67"/>
      <c r="D114" s="67"/>
      <c r="E114" s="67"/>
      <c r="F114" s="67"/>
      <c r="G114" s="67"/>
      <c r="H114" s="165"/>
      <c r="I114" s="165"/>
      <c r="J114" s="64" t="s">
        <v>145</v>
      </c>
    </row>
    <row r="115" spans="1:10" x14ac:dyDescent="0.4">
      <c r="A115" s="12" t="s">
        <v>99</v>
      </c>
    </row>
    <row r="116" spans="1:10" x14ac:dyDescent="0.4">
      <c r="A116" s="10" t="s">
        <v>292</v>
      </c>
      <c r="B116" s="128"/>
      <c r="C116" s="128"/>
      <c r="D116" s="128"/>
    </row>
    <row r="117" spans="1:10" x14ac:dyDescent="0.4">
      <c r="A117" s="343" t="s">
        <v>293</v>
      </c>
      <c r="E117" s="128"/>
      <c r="F117" s="128"/>
      <c r="G117" s="128"/>
      <c r="H117" s="128"/>
      <c r="I117" s="128"/>
      <c r="J117" s="128"/>
    </row>
    <row r="123" spans="1:10" ht="28.5" customHeight="1" x14ac:dyDescent="0.4"/>
  </sheetData>
  <phoneticPr fontId="30" type="noConversion"/>
  <hyperlinks>
    <hyperlink ref="K1" location="Contents!A1" display="Contents" xr:uid="{D2BF4C90-DE20-4395-8A83-72A983375CF2}"/>
    <hyperlink ref="K2" location="Notes!A1" display="Notes" xr:uid="{B63137D1-569B-4FA8-A36C-D701E95F98B8}"/>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FB712-7BB8-45DC-8AEE-89BA40AC374B}">
  <dimension ref="A1:G18"/>
  <sheetViews>
    <sheetView workbookViewId="0">
      <selection activeCell="B6" sqref="B6"/>
    </sheetView>
  </sheetViews>
  <sheetFormatPr defaultColWidth="8.77734375" defaultRowHeight="15" x14ac:dyDescent="0.4"/>
  <cols>
    <col min="1" max="1" width="30.6640625" style="5" customWidth="1"/>
    <col min="2" max="2" width="21.5546875" style="14" customWidth="1"/>
    <col min="3" max="3" width="26" style="14" customWidth="1"/>
    <col min="4" max="4" width="15.21875" style="14" bestFit="1" customWidth="1"/>
    <col min="5" max="5" width="13.21875" style="5" customWidth="1"/>
    <col min="6" max="6" width="12.21875" style="5" customWidth="1"/>
    <col min="7" max="7" width="20" style="5" customWidth="1"/>
    <col min="8" max="16384" width="8.77734375" style="5"/>
  </cols>
  <sheetData>
    <row r="1" spans="1:7" ht="15.75" x14ac:dyDescent="0.4">
      <c r="A1" s="6" t="s">
        <v>294</v>
      </c>
      <c r="E1" s="6"/>
      <c r="G1" s="71" t="s">
        <v>125</v>
      </c>
    </row>
    <row r="2" spans="1:7" ht="44.25" customHeight="1" x14ac:dyDescent="0.4">
      <c r="A2" s="90" t="s">
        <v>295</v>
      </c>
      <c r="E2" s="8"/>
      <c r="G2" s="89" t="s">
        <v>99</v>
      </c>
    </row>
    <row r="3" spans="1:7" s="96" customFormat="1" ht="27.75" x14ac:dyDescent="0.4">
      <c r="A3" s="95" t="s">
        <v>296</v>
      </c>
      <c r="B3" s="144" t="s">
        <v>297</v>
      </c>
      <c r="C3" s="144" t="s">
        <v>298</v>
      </c>
      <c r="D3" s="144" t="s">
        <v>299</v>
      </c>
      <c r="E3" s="266" t="s">
        <v>300</v>
      </c>
      <c r="F3" s="266" t="s">
        <v>301</v>
      </c>
      <c r="G3" s="266" t="s">
        <v>302</v>
      </c>
    </row>
    <row r="4" spans="1:7" s="96" customFormat="1" ht="19.5" customHeight="1" x14ac:dyDescent="0.4">
      <c r="A4" s="36">
        <v>2023</v>
      </c>
      <c r="B4" s="22">
        <v>17068</v>
      </c>
      <c r="C4" s="22">
        <v>2901</v>
      </c>
      <c r="D4" s="22">
        <v>19969</v>
      </c>
      <c r="E4" s="267">
        <v>6296</v>
      </c>
      <c r="F4" s="267">
        <v>2081</v>
      </c>
      <c r="G4" s="267">
        <v>8377</v>
      </c>
    </row>
    <row r="5" spans="1:7" ht="15.75" customHeight="1" x14ac:dyDescent="0.4">
      <c r="A5" s="50">
        <v>2024</v>
      </c>
      <c r="B5" s="22">
        <v>16481</v>
      </c>
      <c r="C5" s="22">
        <v>2474</v>
      </c>
      <c r="D5" s="22">
        <v>18995</v>
      </c>
      <c r="E5" s="267">
        <v>6562</v>
      </c>
      <c r="F5" s="267">
        <v>1666</v>
      </c>
      <c r="G5" s="267">
        <v>8228</v>
      </c>
    </row>
    <row r="6" spans="1:7" ht="18.75" customHeight="1" x14ac:dyDescent="0.4">
      <c r="A6" s="268" t="s">
        <v>303</v>
      </c>
      <c r="B6" s="269">
        <f>(B5-B4)/B4</f>
        <v>-3.4391844387157255E-2</v>
      </c>
      <c r="C6" s="269">
        <f t="shared" ref="C6:G6" si="0">(C5-C4)/C4</f>
        <v>-0.14719062392278526</v>
      </c>
      <c r="D6" s="269">
        <f t="shared" si="0"/>
        <v>-4.8775602183384247E-2</v>
      </c>
      <c r="E6" s="269">
        <f t="shared" si="0"/>
        <v>4.224904701397713E-2</v>
      </c>
      <c r="F6" s="269">
        <f t="shared" si="0"/>
        <v>-0.19942335415665546</v>
      </c>
      <c r="G6" s="269">
        <f t="shared" si="0"/>
        <v>-1.7786797182762326E-2</v>
      </c>
    </row>
    <row r="7" spans="1:7" x14ac:dyDescent="0.4">
      <c r="A7" s="12"/>
      <c r="G7" s="13" t="s">
        <v>145</v>
      </c>
    </row>
    <row r="8" spans="1:7" x14ac:dyDescent="0.4">
      <c r="A8" s="12" t="s">
        <v>99</v>
      </c>
      <c r="B8" s="128"/>
      <c r="C8" s="128"/>
      <c r="D8" s="128"/>
    </row>
    <row r="9" spans="1:7" x14ac:dyDescent="0.4">
      <c r="A9" s="10" t="s">
        <v>304</v>
      </c>
      <c r="B9" s="47"/>
      <c r="C9" s="47"/>
      <c r="D9" s="47"/>
      <c r="E9" s="10"/>
      <c r="F9" s="10"/>
      <c r="G9" s="10"/>
    </row>
    <row r="12" spans="1:7" x14ac:dyDescent="0.4">
      <c r="D12" s="138"/>
    </row>
    <row r="18" ht="28.5" customHeight="1" x14ac:dyDescent="0.4"/>
  </sheetData>
  <hyperlinks>
    <hyperlink ref="G1" location="Contents!A1" display="Contents" xr:uid="{553D6ADE-4F6E-4F27-A54F-767C8501408A}"/>
    <hyperlink ref="G2" location="Notes!A1" display="Notes" xr:uid="{18E102BA-7BC2-4918-BED8-C16D8C3E2606}"/>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6A7E2-37E5-4F0F-9C5A-0D6CA9B47E91}">
  <dimension ref="A1:I32"/>
  <sheetViews>
    <sheetView zoomScaleNormal="100" workbookViewId="0">
      <selection activeCell="G24" sqref="G24"/>
    </sheetView>
  </sheetViews>
  <sheetFormatPr defaultColWidth="8.77734375" defaultRowHeight="15" x14ac:dyDescent="0.4"/>
  <cols>
    <col min="1" max="1" width="10" style="5" customWidth="1"/>
    <col min="2" max="2" width="32.77734375" style="5" customWidth="1"/>
    <col min="3" max="3" width="19.21875" style="14" customWidth="1"/>
    <col min="4" max="4" width="15.21875" style="14" customWidth="1"/>
    <col min="5" max="5" width="21" style="14" customWidth="1"/>
    <col min="6" max="6" width="16" style="14" customWidth="1"/>
    <col min="7" max="7" width="21" style="5" customWidth="1"/>
    <col min="8" max="8" width="16" style="5" customWidth="1"/>
    <col min="9" max="16384" width="8.77734375" style="5"/>
  </cols>
  <sheetData>
    <row r="1" spans="1:8" ht="15.75" x14ac:dyDescent="0.4">
      <c r="A1" s="6" t="s">
        <v>305</v>
      </c>
      <c r="B1" s="6"/>
      <c r="H1" s="71" t="s">
        <v>125</v>
      </c>
    </row>
    <row r="2" spans="1:8" x14ac:dyDescent="0.4">
      <c r="A2" s="7" t="s">
        <v>295</v>
      </c>
      <c r="B2" s="7"/>
      <c r="H2" s="89" t="s">
        <v>99</v>
      </c>
    </row>
    <row r="3" spans="1:8" ht="49.5" customHeight="1" x14ac:dyDescent="0.4">
      <c r="A3" s="66" t="s">
        <v>306</v>
      </c>
      <c r="B3" s="66" t="s">
        <v>307</v>
      </c>
      <c r="C3" s="97" t="s">
        <v>153</v>
      </c>
      <c r="D3" s="315" t="s">
        <v>154</v>
      </c>
      <c r="E3" s="97" t="s">
        <v>181</v>
      </c>
      <c r="F3" s="315" t="s">
        <v>182</v>
      </c>
      <c r="G3" s="131" t="s">
        <v>308</v>
      </c>
      <c r="H3" s="266" t="s">
        <v>309</v>
      </c>
    </row>
    <row r="4" spans="1:8" ht="14.25" customHeight="1" x14ac:dyDescent="0.4">
      <c r="A4" s="92" t="s">
        <v>310</v>
      </c>
      <c r="B4" s="93" t="s">
        <v>311</v>
      </c>
      <c r="C4" s="177">
        <v>219</v>
      </c>
      <c r="D4" s="207">
        <v>146</v>
      </c>
      <c r="E4" s="177">
        <v>161</v>
      </c>
      <c r="F4" s="207">
        <v>147</v>
      </c>
      <c r="G4" s="183">
        <f>(Table2.2[[#This Row],[Applications Published, 20242]]-Table2.2[[#This Row],[Applications Published, 2023]])/Table2.2[[#This Row],[Applications Published, 2023]]</f>
        <v>-0.26484018264840181</v>
      </c>
      <c r="H4" s="183">
        <f>(Table2.2[[#This Row],[Patents Granted, 20242]]-Table2.2[[#This Row],[Patents Granted, 2023]])/Table2.2[[#This Row],[Patents Granted, 2023]]</f>
        <v>6.8493150684931503E-3</v>
      </c>
    </row>
    <row r="5" spans="1:8" x14ac:dyDescent="0.4">
      <c r="A5" s="316" t="s">
        <v>312</v>
      </c>
      <c r="B5" s="9" t="s">
        <v>313</v>
      </c>
      <c r="C5" s="99">
        <v>94</v>
      </c>
      <c r="D5" s="156">
        <v>76</v>
      </c>
      <c r="E5" s="99">
        <v>116</v>
      </c>
      <c r="F5" s="156">
        <v>88</v>
      </c>
      <c r="G5" s="183">
        <f>(Table2.2[[#This Row],[Applications Published, 20242]]-Table2.2[[#This Row],[Applications Published, 2023]])/Table2.2[[#This Row],[Applications Published, 2023]]</f>
        <v>0.23404255319148937</v>
      </c>
      <c r="H5" s="183">
        <f>(Table2.2[[#This Row],[Patents Granted, 20242]]-Table2.2[[#This Row],[Patents Granted, 2023]])/Table2.2[[#This Row],[Patents Granted, 2023]]</f>
        <v>0.15789473684210525</v>
      </c>
    </row>
    <row r="6" spans="1:8" x14ac:dyDescent="0.4">
      <c r="A6" s="316" t="s">
        <v>314</v>
      </c>
      <c r="B6" s="9" t="s">
        <v>315</v>
      </c>
      <c r="C6" s="99">
        <v>519</v>
      </c>
      <c r="D6" s="156">
        <v>408</v>
      </c>
      <c r="E6" s="99">
        <v>543</v>
      </c>
      <c r="F6" s="156">
        <v>399</v>
      </c>
      <c r="G6" s="183">
        <f>(Table2.2[[#This Row],[Applications Published, 20242]]-Table2.2[[#This Row],[Applications Published, 2023]])/Table2.2[[#This Row],[Applications Published, 2023]]</f>
        <v>4.6242774566473986E-2</v>
      </c>
      <c r="H6" s="183">
        <f>(Table2.2[[#This Row],[Patents Granted, 20242]]-Table2.2[[#This Row],[Patents Granted, 2023]])/Table2.2[[#This Row],[Patents Granted, 2023]]</f>
        <v>-2.2058823529411766E-2</v>
      </c>
    </row>
    <row r="7" spans="1:8" x14ac:dyDescent="0.4">
      <c r="A7" s="316" t="s">
        <v>316</v>
      </c>
      <c r="B7" s="9" t="s">
        <v>317</v>
      </c>
      <c r="C7" s="99">
        <v>1111</v>
      </c>
      <c r="D7" s="156">
        <v>802</v>
      </c>
      <c r="E7" s="99">
        <v>1044</v>
      </c>
      <c r="F7" s="156">
        <v>781</v>
      </c>
      <c r="G7" s="183">
        <f>(Table2.2[[#This Row],[Applications Published, 20242]]-Table2.2[[#This Row],[Applications Published, 2023]])/Table2.2[[#This Row],[Applications Published, 2023]]</f>
        <v>-6.0306030603060307E-2</v>
      </c>
      <c r="H7" s="183">
        <f>(Table2.2[[#This Row],[Patents Granted, 20242]]-Table2.2[[#This Row],[Patents Granted, 2023]])/Table2.2[[#This Row],[Patents Granted, 2023]]</f>
        <v>-2.6184538653366583E-2</v>
      </c>
    </row>
    <row r="8" spans="1:8" x14ac:dyDescent="0.4">
      <c r="A8" s="316" t="s">
        <v>318</v>
      </c>
      <c r="B8" s="9" t="s">
        <v>319</v>
      </c>
      <c r="C8" s="99">
        <v>291</v>
      </c>
      <c r="D8" s="156">
        <v>204</v>
      </c>
      <c r="E8" s="99">
        <v>243</v>
      </c>
      <c r="F8" s="156">
        <v>210</v>
      </c>
      <c r="G8" s="183">
        <f>(Table2.2[[#This Row],[Applications Published, 20242]]-Table2.2[[#This Row],[Applications Published, 2023]])/Table2.2[[#This Row],[Applications Published, 2023]]</f>
        <v>-0.16494845360824742</v>
      </c>
      <c r="H8" s="183">
        <f>(Table2.2[[#This Row],[Patents Granted, 20242]]-Table2.2[[#This Row],[Patents Granted, 2023]])/Table2.2[[#This Row],[Patents Granted, 2023]]</f>
        <v>2.9411764705882353E-2</v>
      </c>
    </row>
    <row r="9" spans="1:8" x14ac:dyDescent="0.4">
      <c r="A9" s="316" t="s">
        <v>320</v>
      </c>
      <c r="B9" s="9" t="s">
        <v>321</v>
      </c>
      <c r="C9" s="99">
        <v>359</v>
      </c>
      <c r="D9" s="156">
        <v>294</v>
      </c>
      <c r="E9" s="99">
        <v>335</v>
      </c>
      <c r="F9" s="156">
        <v>292</v>
      </c>
      <c r="G9" s="183">
        <f>(Table2.2[[#This Row],[Applications Published, 20242]]-Table2.2[[#This Row],[Applications Published, 2023]])/Table2.2[[#This Row],[Applications Published, 2023]]</f>
        <v>-6.6852367688022288E-2</v>
      </c>
      <c r="H9" s="183">
        <f>(Table2.2[[#This Row],[Patents Granted, 20242]]-Table2.2[[#This Row],[Patents Granted, 2023]])/Table2.2[[#This Row],[Patents Granted, 2023]]</f>
        <v>-6.8027210884353739E-3</v>
      </c>
    </row>
    <row r="10" spans="1:8" x14ac:dyDescent="0.4">
      <c r="A10" s="316" t="s">
        <v>322</v>
      </c>
      <c r="B10" s="9" t="s">
        <v>323</v>
      </c>
      <c r="C10" s="99">
        <v>62</v>
      </c>
      <c r="D10" s="156">
        <v>56</v>
      </c>
      <c r="E10" s="99">
        <v>58</v>
      </c>
      <c r="F10" s="156">
        <v>35</v>
      </c>
      <c r="G10" s="183">
        <f>(Table2.2[[#This Row],[Applications Published, 20242]]-Table2.2[[#This Row],[Applications Published, 2023]])/Table2.2[[#This Row],[Applications Published, 2023]]</f>
        <v>-6.4516129032258063E-2</v>
      </c>
      <c r="H10" s="183">
        <f>(Table2.2[[#This Row],[Patents Granted, 20242]]-Table2.2[[#This Row],[Patents Granted, 2023]])/Table2.2[[#This Row],[Patents Granted, 2023]]</f>
        <v>-0.375</v>
      </c>
    </row>
    <row r="11" spans="1:8" x14ac:dyDescent="0.4">
      <c r="A11" s="316" t="s">
        <v>324</v>
      </c>
      <c r="B11" s="9" t="s">
        <v>325</v>
      </c>
      <c r="C11" s="99">
        <v>1241</v>
      </c>
      <c r="D11" s="156">
        <v>942</v>
      </c>
      <c r="E11" s="99">
        <v>1068</v>
      </c>
      <c r="F11" s="156">
        <v>877</v>
      </c>
      <c r="G11" s="183">
        <f>(Table2.2[[#This Row],[Applications Published, 20242]]-Table2.2[[#This Row],[Applications Published, 2023]])/Table2.2[[#This Row],[Applications Published, 2023]]</f>
        <v>-0.13940370668815472</v>
      </c>
      <c r="H11" s="183">
        <f>(Table2.2[[#This Row],[Patents Granted, 20242]]-Table2.2[[#This Row],[Patents Granted, 2023]])/Table2.2[[#This Row],[Patents Granted, 2023]]</f>
        <v>-6.9002123142250529E-2</v>
      </c>
    </row>
    <row r="12" spans="1:8" x14ac:dyDescent="0.4">
      <c r="A12" s="316" t="s">
        <v>326</v>
      </c>
      <c r="B12" s="9" t="s">
        <v>327</v>
      </c>
      <c r="C12" s="99">
        <v>1</v>
      </c>
      <c r="D12" s="156">
        <v>6</v>
      </c>
      <c r="E12" s="99">
        <v>5</v>
      </c>
      <c r="F12" s="156">
        <v>2</v>
      </c>
      <c r="G12" s="183">
        <f>(Table2.2[[#This Row],[Applications Published, 20242]]-Table2.2[[#This Row],[Applications Published, 2023]])/Table2.2[[#This Row],[Applications Published, 2023]]</f>
        <v>4</v>
      </c>
      <c r="H12" s="183">
        <f>(Table2.2[[#This Row],[Patents Granted, 20242]]-Table2.2[[#This Row],[Patents Granted, 2023]])/Table2.2[[#This Row],[Patents Granted, 2023]]</f>
        <v>-0.66666666666666663</v>
      </c>
    </row>
    <row r="13" spans="1:8" x14ac:dyDescent="0.4">
      <c r="A13" s="29" t="s">
        <v>328</v>
      </c>
      <c r="B13" s="9" t="s">
        <v>329</v>
      </c>
      <c r="C13" s="99">
        <v>644</v>
      </c>
      <c r="D13" s="156">
        <v>403</v>
      </c>
      <c r="E13" s="99">
        <v>565</v>
      </c>
      <c r="F13" s="156">
        <v>402</v>
      </c>
      <c r="G13" s="183">
        <f>(Table2.2[[#This Row],[Applications Published, 20242]]-Table2.2[[#This Row],[Applications Published, 2023]])/Table2.2[[#This Row],[Applications Published, 2023]]</f>
        <v>-0.12267080745341614</v>
      </c>
      <c r="H13" s="183">
        <f>(Table2.2[[#This Row],[Patents Granted, 20242]]-Table2.2[[#This Row],[Patents Granted, 2023]])/Table2.2[[#This Row],[Patents Granted, 2023]]</f>
        <v>-2.4813895781637717E-3</v>
      </c>
    </row>
    <row r="14" spans="1:8" x14ac:dyDescent="0.4">
      <c r="A14" s="29" t="s">
        <v>330</v>
      </c>
      <c r="B14" s="9" t="s">
        <v>331</v>
      </c>
      <c r="C14" s="99">
        <v>94</v>
      </c>
      <c r="D14" s="156">
        <v>50</v>
      </c>
      <c r="E14" s="99">
        <v>116</v>
      </c>
      <c r="F14" s="156">
        <v>74</v>
      </c>
      <c r="G14" s="183">
        <f>(Table2.2[[#This Row],[Applications Published, 20242]]-Table2.2[[#This Row],[Applications Published, 2023]])/Table2.2[[#This Row],[Applications Published, 2023]]</f>
        <v>0.23404255319148937</v>
      </c>
      <c r="H14" s="183">
        <f>(Table2.2[[#This Row],[Patents Granted, 20242]]-Table2.2[[#This Row],[Patents Granted, 2023]])/Table2.2[[#This Row],[Patents Granted, 2023]]</f>
        <v>0.48</v>
      </c>
    </row>
    <row r="15" spans="1:8" ht="18.75" customHeight="1" x14ac:dyDescent="0.4">
      <c r="A15" s="29" t="s">
        <v>332</v>
      </c>
      <c r="B15" s="9" t="s">
        <v>333</v>
      </c>
      <c r="C15" s="208">
        <v>1</v>
      </c>
      <c r="D15" s="156">
        <v>0</v>
      </c>
      <c r="E15" s="208">
        <v>1</v>
      </c>
      <c r="F15" s="156">
        <v>0</v>
      </c>
      <c r="G15" s="183"/>
      <c r="H15" s="183"/>
    </row>
    <row r="16" spans="1:8" x14ac:dyDescent="0.4">
      <c r="A16" s="29" t="s">
        <v>334</v>
      </c>
      <c r="B16" s="9" t="s">
        <v>335</v>
      </c>
      <c r="C16" s="99">
        <v>50</v>
      </c>
      <c r="D16" s="156">
        <v>41</v>
      </c>
      <c r="E16" s="99">
        <v>53</v>
      </c>
      <c r="F16" s="156">
        <v>41</v>
      </c>
      <c r="G16" s="183">
        <f>(Table2.2[[#This Row],[Applications Published, 20242]]-Table2.2[[#This Row],[Applications Published, 2023]])/Table2.2[[#This Row],[Applications Published, 2023]]</f>
        <v>0.06</v>
      </c>
      <c r="H16" s="183">
        <f>(Table2.2[[#This Row],[Patents Granted, 20242]]-Table2.2[[#This Row],[Patents Granted, 2023]])/Table2.2[[#This Row],[Patents Granted, 2023]]</f>
        <v>0</v>
      </c>
    </row>
    <row r="17" spans="1:9" x14ac:dyDescent="0.4">
      <c r="A17" s="29" t="s">
        <v>336</v>
      </c>
      <c r="B17" s="9" t="s">
        <v>337</v>
      </c>
      <c r="C17" s="99">
        <v>16</v>
      </c>
      <c r="D17" s="156">
        <v>7</v>
      </c>
      <c r="E17" s="99">
        <v>14</v>
      </c>
      <c r="F17" s="156">
        <v>10</v>
      </c>
      <c r="G17" s="183">
        <f>(Table2.2[[#This Row],[Applications Published, 20242]]-Table2.2[[#This Row],[Applications Published, 2023]])/Table2.2[[#This Row],[Applications Published, 2023]]</f>
        <v>-0.125</v>
      </c>
      <c r="H17" s="183">
        <f>(Table2.2[[#This Row],[Patents Granted, 20242]]-Table2.2[[#This Row],[Patents Granted, 2023]])/Table2.2[[#This Row],[Patents Granted, 2023]]</f>
        <v>0.42857142857142855</v>
      </c>
    </row>
    <row r="18" spans="1:9" x14ac:dyDescent="0.4">
      <c r="A18" s="29" t="s">
        <v>338</v>
      </c>
      <c r="B18" s="9" t="s">
        <v>339</v>
      </c>
      <c r="C18" s="99">
        <v>585</v>
      </c>
      <c r="D18" s="156">
        <v>486</v>
      </c>
      <c r="E18" s="99">
        <v>534</v>
      </c>
      <c r="F18" s="156">
        <v>505</v>
      </c>
      <c r="G18" s="183">
        <f>(Table2.2[[#This Row],[Applications Published, 20242]]-Table2.2[[#This Row],[Applications Published, 2023]])/Table2.2[[#This Row],[Applications Published, 2023]]</f>
        <v>-8.7179487179487175E-2</v>
      </c>
      <c r="H18" s="183">
        <f>(Table2.2[[#This Row],[Patents Granted, 20242]]-Table2.2[[#This Row],[Patents Granted, 2023]])/Table2.2[[#This Row],[Patents Granted, 2023]]</f>
        <v>3.9094650205761319E-2</v>
      </c>
    </row>
    <row r="19" spans="1:9" x14ac:dyDescent="0.4">
      <c r="A19" s="29" t="s">
        <v>340</v>
      </c>
      <c r="B19" s="9" t="s">
        <v>341</v>
      </c>
      <c r="C19" s="99">
        <v>485</v>
      </c>
      <c r="D19" s="156">
        <v>492</v>
      </c>
      <c r="E19" s="99">
        <v>394</v>
      </c>
      <c r="F19" s="156">
        <v>402</v>
      </c>
      <c r="G19" s="183">
        <f>(Table2.2[[#This Row],[Applications Published, 20242]]-Table2.2[[#This Row],[Applications Published, 2023]])/Table2.2[[#This Row],[Applications Published, 2023]]</f>
        <v>-0.18762886597938144</v>
      </c>
      <c r="H19" s="183">
        <f>(Table2.2[[#This Row],[Patents Granted, 20242]]-Table2.2[[#This Row],[Patents Granted, 2023]])/Table2.2[[#This Row],[Patents Granted, 2023]]</f>
        <v>-0.18292682926829268</v>
      </c>
    </row>
    <row r="20" spans="1:9" x14ac:dyDescent="0.4">
      <c r="A20" s="29" t="s">
        <v>342</v>
      </c>
      <c r="B20" s="9" t="s">
        <v>343</v>
      </c>
      <c r="C20" s="99">
        <v>455</v>
      </c>
      <c r="D20" s="156">
        <v>315</v>
      </c>
      <c r="E20" s="99">
        <v>418</v>
      </c>
      <c r="F20" s="156">
        <v>314</v>
      </c>
      <c r="G20" s="183">
        <f>(Table2.2[[#This Row],[Applications Published, 20242]]-Table2.2[[#This Row],[Applications Published, 2023]])/Table2.2[[#This Row],[Applications Published, 2023]]</f>
        <v>-8.1318681318681321E-2</v>
      </c>
      <c r="H20" s="183">
        <f>(Table2.2[[#This Row],[Patents Granted, 20242]]-Table2.2[[#This Row],[Patents Granted, 2023]])/Table2.2[[#This Row],[Patents Granted, 2023]]</f>
        <v>-3.1746031746031746E-3</v>
      </c>
    </row>
    <row r="21" spans="1:9" x14ac:dyDescent="0.4">
      <c r="A21" s="29" t="s">
        <v>344</v>
      </c>
      <c r="B21" s="9" t="s">
        <v>345</v>
      </c>
      <c r="C21" s="99">
        <v>301</v>
      </c>
      <c r="D21" s="156">
        <v>292</v>
      </c>
      <c r="E21" s="99">
        <v>242</v>
      </c>
      <c r="F21" s="156">
        <v>263</v>
      </c>
      <c r="G21" s="183">
        <f>(Table2.2[[#This Row],[Applications Published, 20242]]-Table2.2[[#This Row],[Applications Published, 2023]])/Table2.2[[#This Row],[Applications Published, 2023]]</f>
        <v>-0.19601328903654486</v>
      </c>
      <c r="H21" s="183">
        <f>(Table2.2[[#This Row],[Patents Granted, 20242]]-Table2.2[[#This Row],[Patents Granted, 2023]])/Table2.2[[#This Row],[Patents Granted, 2023]]</f>
        <v>-9.9315068493150679E-2</v>
      </c>
    </row>
    <row r="22" spans="1:9" x14ac:dyDescent="0.4">
      <c r="A22" s="29" t="s">
        <v>346</v>
      </c>
      <c r="B22" s="9" t="s">
        <v>347</v>
      </c>
      <c r="C22" s="99">
        <v>256</v>
      </c>
      <c r="D22" s="156">
        <v>189</v>
      </c>
      <c r="E22" s="99">
        <v>268</v>
      </c>
      <c r="F22" s="156">
        <v>186</v>
      </c>
      <c r="G22" s="183">
        <f>(Table2.2[[#This Row],[Applications Published, 20242]]-Table2.2[[#This Row],[Applications Published, 2023]])/Table2.2[[#This Row],[Applications Published, 2023]]</f>
        <v>4.6875E-2</v>
      </c>
      <c r="H22" s="183">
        <f>(Table2.2[[#This Row],[Patents Granted, 20242]]-Table2.2[[#This Row],[Patents Granted, 2023]])/Table2.2[[#This Row],[Patents Granted, 2023]]</f>
        <v>-1.5873015873015872E-2</v>
      </c>
    </row>
    <row r="23" spans="1:9" x14ac:dyDescent="0.4">
      <c r="A23" s="29" t="s">
        <v>348</v>
      </c>
      <c r="B23" s="9" t="s">
        <v>349</v>
      </c>
      <c r="C23" s="99">
        <v>54</v>
      </c>
      <c r="D23" s="156">
        <v>45</v>
      </c>
      <c r="E23" s="99">
        <v>56</v>
      </c>
      <c r="F23" s="156">
        <v>45</v>
      </c>
      <c r="G23" s="183">
        <f>(Table2.2[[#This Row],[Applications Published, 20242]]-Table2.2[[#This Row],[Applications Published, 2023]])/Table2.2[[#This Row],[Applications Published, 2023]]</f>
        <v>3.7037037037037035E-2</v>
      </c>
      <c r="H23" s="183">
        <f>(Table2.2[[#This Row],[Patents Granted, 20242]]-Table2.2[[#This Row],[Patents Granted, 2023]])/Table2.2[[#This Row],[Patents Granted, 2023]]</f>
        <v>0</v>
      </c>
    </row>
    <row r="24" spans="1:9" x14ac:dyDescent="0.4">
      <c r="A24" s="29" t="s">
        <v>350</v>
      </c>
      <c r="B24" s="9" t="s">
        <v>351</v>
      </c>
      <c r="C24" s="99">
        <v>2939</v>
      </c>
      <c r="D24" s="156">
        <v>1767</v>
      </c>
      <c r="E24" s="99">
        <v>2515</v>
      </c>
      <c r="F24" s="156">
        <v>1883</v>
      </c>
      <c r="G24" s="183">
        <f>(Table2.2[[#This Row],[Applications Published, 20242]]-Table2.2[[#This Row],[Applications Published, 2023]])/Table2.2[[#This Row],[Applications Published, 2023]]</f>
        <v>-0.14426675740047634</v>
      </c>
      <c r="H24" s="183">
        <f>(Table2.2[[#This Row],[Patents Granted, 20242]]-Table2.2[[#This Row],[Patents Granted, 2023]])/Table2.2[[#This Row],[Patents Granted, 2023]]</f>
        <v>6.5647990945104692E-2</v>
      </c>
    </row>
    <row r="25" spans="1:9" x14ac:dyDescent="0.4">
      <c r="A25" s="29" t="s">
        <v>352</v>
      </c>
      <c r="B25" s="9" t="s">
        <v>353</v>
      </c>
      <c r="C25" s="99">
        <v>19</v>
      </c>
      <c r="D25" s="156">
        <v>12</v>
      </c>
      <c r="E25" s="99">
        <v>53</v>
      </c>
      <c r="F25" s="156">
        <v>14</v>
      </c>
      <c r="G25" s="183">
        <f>(Table2.2[[#This Row],[Applications Published, 20242]]-Table2.2[[#This Row],[Applications Published, 2023]])/Table2.2[[#This Row],[Applications Published, 2023]]</f>
        <v>1.7894736842105263</v>
      </c>
      <c r="H25" s="183">
        <f>(Table2.2[[#This Row],[Patents Granted, 20242]]-Table2.2[[#This Row],[Patents Granted, 2023]])/Table2.2[[#This Row],[Patents Granted, 2023]]</f>
        <v>0.16666666666666666</v>
      </c>
    </row>
    <row r="26" spans="1:9" x14ac:dyDescent="0.4">
      <c r="A26" s="83" t="s">
        <v>354</v>
      </c>
      <c r="B26" s="91" t="s">
        <v>355</v>
      </c>
      <c r="C26" s="99">
        <v>1906</v>
      </c>
      <c r="D26" s="156">
        <v>1345</v>
      </c>
      <c r="E26" s="99">
        <v>2266</v>
      </c>
      <c r="F26" s="156">
        <v>1259</v>
      </c>
      <c r="G26" s="183">
        <f>(Table2.2[[#This Row],[Applications Published, 20242]]-Table2.2[[#This Row],[Applications Published, 2023]])/Table2.2[[#This Row],[Applications Published, 2023]]</f>
        <v>0.1888772298006296</v>
      </c>
      <c r="H26" s="183">
        <f>(Table2.2[[#This Row],[Patents Granted, 20242]]-Table2.2[[#This Row],[Patents Granted, 2023]])/Table2.2[[#This Row],[Patents Granted, 2023]]</f>
        <v>-6.394052044609666E-2</v>
      </c>
    </row>
    <row r="27" spans="1:9" s="194" customFormat="1" ht="33" customHeight="1" x14ac:dyDescent="0.4">
      <c r="A27" s="319"/>
      <c r="B27" s="320" t="s">
        <v>183</v>
      </c>
      <c r="C27" s="321">
        <f>SUM(C4:C26)</f>
        <v>11702</v>
      </c>
      <c r="D27" s="321">
        <f>SUM(D4:D26)</f>
        <v>8378</v>
      </c>
      <c r="E27" s="321">
        <f t="shared" ref="E27:F27" si="0">SUM(E4:E26)</f>
        <v>11068</v>
      </c>
      <c r="F27" s="321">
        <f t="shared" si="0"/>
        <v>8229</v>
      </c>
      <c r="G27" s="322">
        <f>(E27-C27)/C27</f>
        <v>-5.4178772859340286E-2</v>
      </c>
      <c r="H27" s="322">
        <f>(F27-D27)/D27</f>
        <v>-1.7784674146574361E-2</v>
      </c>
      <c r="I27" s="206"/>
    </row>
    <row r="28" spans="1:9" x14ac:dyDescent="0.4">
      <c r="A28" s="3"/>
      <c r="B28" s="3"/>
      <c r="C28" s="57"/>
      <c r="D28" s="57"/>
      <c r="E28" s="57"/>
      <c r="F28" s="314"/>
      <c r="H28" s="13" t="s">
        <v>145</v>
      </c>
    </row>
    <row r="29" spans="1:9" x14ac:dyDescent="0.4">
      <c r="A29" s="12" t="s">
        <v>99</v>
      </c>
      <c r="B29" s="12"/>
      <c r="C29" s="47"/>
      <c r="D29" s="47"/>
      <c r="E29" s="47"/>
    </row>
    <row r="30" spans="1:9" ht="17.25" customHeight="1" x14ac:dyDescent="0.4">
      <c r="A30" s="249" t="s">
        <v>356</v>
      </c>
      <c r="B30" s="41"/>
      <c r="C30" s="41"/>
      <c r="D30" s="41"/>
      <c r="E30" s="41"/>
      <c r="F30" s="41"/>
      <c r="G30" s="41"/>
      <c r="H30" s="41"/>
    </row>
    <row r="31" spans="1:9" x14ac:dyDescent="0.4">
      <c r="A31" s="42" t="s">
        <v>357</v>
      </c>
      <c r="B31" s="10"/>
      <c r="C31" s="47"/>
      <c r="D31" s="47"/>
      <c r="E31" s="47"/>
    </row>
    <row r="32" spans="1:9" x14ac:dyDescent="0.4">
      <c r="A32" s="30" t="s">
        <v>358</v>
      </c>
    </row>
  </sheetData>
  <phoneticPr fontId="30" type="noConversion"/>
  <hyperlinks>
    <hyperlink ref="H1" location="Contents!A1" display="Contents" xr:uid="{51F1586A-F0F6-48BE-94B2-3B0B01BE0758}"/>
    <hyperlink ref="H2" location="Notes!A1" display="Notes" xr:uid="{F28708AD-CBF6-427B-9175-C8788076BEBD}"/>
    <hyperlink ref="A32" r:id="rId1" xr:uid="{DD4C458A-BE94-4C86-B230-A706533348B5}"/>
  </hyperlink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C7A90-7F89-478F-94E1-6BBD42EEC21C}">
  <dimension ref="A1:K62"/>
  <sheetViews>
    <sheetView topLeftCell="A4" workbookViewId="0">
      <selection activeCell="D6" sqref="D6"/>
    </sheetView>
  </sheetViews>
  <sheetFormatPr defaultColWidth="8.77734375" defaultRowHeight="15" x14ac:dyDescent="0.4"/>
  <cols>
    <col min="1" max="1" width="10.21875" style="5" customWidth="1"/>
    <col min="2" max="2" width="47.44140625" style="5" bestFit="1" customWidth="1"/>
    <col min="3" max="3" width="18.77734375" style="5" customWidth="1"/>
    <col min="4" max="4" width="23" style="5" customWidth="1"/>
    <col min="5" max="16384" width="8.77734375" style="5"/>
  </cols>
  <sheetData>
    <row r="1" spans="1:5" x14ac:dyDescent="0.4">
      <c r="A1" s="6" t="s">
        <v>359</v>
      </c>
      <c r="B1" s="6"/>
      <c r="C1" s="6"/>
      <c r="D1" s="71" t="s">
        <v>125</v>
      </c>
      <c r="E1" s="6"/>
    </row>
    <row r="2" spans="1:5" s="34" customFormat="1" x14ac:dyDescent="0.4">
      <c r="A2" s="19">
        <v>2024</v>
      </c>
      <c r="B2" s="90"/>
      <c r="C2" s="90"/>
      <c r="D2" s="89" t="s">
        <v>99</v>
      </c>
      <c r="E2" s="65"/>
    </row>
    <row r="3" spans="1:5" s="34" customFormat="1" x14ac:dyDescent="0.4">
      <c r="A3" s="19" t="s">
        <v>360</v>
      </c>
      <c r="B3" s="90"/>
      <c r="C3" s="89"/>
      <c r="D3" s="65"/>
    </row>
    <row r="4" spans="1:5" s="34" customFormat="1" x14ac:dyDescent="0.4">
      <c r="A4" s="19" t="s">
        <v>361</v>
      </c>
      <c r="B4" s="90"/>
      <c r="C4" s="89"/>
      <c r="D4" s="65"/>
    </row>
    <row r="5" spans="1:5" ht="27.75" x14ac:dyDescent="0.4">
      <c r="A5" s="95" t="s">
        <v>362</v>
      </c>
      <c r="B5" s="178" t="s">
        <v>363</v>
      </c>
      <c r="C5" s="266" t="s">
        <v>364</v>
      </c>
      <c r="D5" s="131" t="s">
        <v>365</v>
      </c>
    </row>
    <row r="6" spans="1:5" s="96" customFormat="1" x14ac:dyDescent="0.4">
      <c r="A6" s="36"/>
      <c r="B6" s="197" t="s">
        <v>366</v>
      </c>
      <c r="C6" s="246">
        <f>SUM(C7:C56)</f>
        <v>5144</v>
      </c>
      <c r="D6" s="239">
        <f>Table2.3a[[#This Row],[Patent applications]]/'Table 1'!K5</f>
        <v>0.27140822033451167</v>
      </c>
    </row>
    <row r="7" spans="1:5" x14ac:dyDescent="0.4">
      <c r="A7" s="9">
        <v>1</v>
      </c>
      <c r="B7" s="5" t="s">
        <v>367</v>
      </c>
      <c r="C7" s="247">
        <v>754</v>
      </c>
      <c r="D7" s="346"/>
    </row>
    <row r="8" spans="1:5" x14ac:dyDescent="0.4">
      <c r="A8" s="9">
        <v>2</v>
      </c>
      <c r="B8" s="5" t="s">
        <v>368</v>
      </c>
      <c r="C8" s="247">
        <v>414</v>
      </c>
      <c r="D8" s="346"/>
    </row>
    <row r="9" spans="1:5" x14ac:dyDescent="0.4">
      <c r="A9" s="9">
        <v>3</v>
      </c>
      <c r="B9" s="5" t="s">
        <v>369</v>
      </c>
      <c r="C9" s="247">
        <v>255</v>
      </c>
      <c r="D9" s="346"/>
    </row>
    <row r="10" spans="1:5" x14ac:dyDescent="0.4">
      <c r="A10" s="9">
        <v>4</v>
      </c>
      <c r="B10" s="5" t="s">
        <v>370</v>
      </c>
      <c r="C10" s="247">
        <v>188</v>
      </c>
      <c r="D10" s="346"/>
    </row>
    <row r="11" spans="1:5" x14ac:dyDescent="0.4">
      <c r="A11" s="9">
        <v>5</v>
      </c>
      <c r="B11" s="5" t="s">
        <v>371</v>
      </c>
      <c r="C11" s="247">
        <v>182</v>
      </c>
      <c r="D11" s="346"/>
    </row>
    <row r="12" spans="1:5" x14ac:dyDescent="0.4">
      <c r="A12" s="9">
        <v>6</v>
      </c>
      <c r="B12" s="5" t="s">
        <v>372</v>
      </c>
      <c r="C12" s="247">
        <v>164</v>
      </c>
      <c r="D12" s="346"/>
    </row>
    <row r="13" spans="1:5" x14ac:dyDescent="0.4">
      <c r="A13" s="9">
        <v>7</v>
      </c>
      <c r="B13" s="5" t="s">
        <v>373</v>
      </c>
      <c r="C13" s="247">
        <v>161</v>
      </c>
      <c r="D13" s="346"/>
    </row>
    <row r="14" spans="1:5" x14ac:dyDescent="0.4">
      <c r="A14" s="9">
        <v>8</v>
      </c>
      <c r="B14" s="5" t="s">
        <v>374</v>
      </c>
      <c r="C14" s="247">
        <v>157</v>
      </c>
      <c r="D14" s="346"/>
    </row>
    <row r="15" spans="1:5" x14ac:dyDescent="0.4">
      <c r="A15" s="9">
        <v>9</v>
      </c>
      <c r="B15" s="5" t="s">
        <v>375</v>
      </c>
      <c r="C15" s="247">
        <v>152</v>
      </c>
      <c r="D15" s="346"/>
    </row>
    <row r="16" spans="1:5" x14ac:dyDescent="0.4">
      <c r="A16" s="9">
        <v>10</v>
      </c>
      <c r="B16" s="5" t="s">
        <v>376</v>
      </c>
      <c r="C16" s="247">
        <v>146</v>
      </c>
      <c r="D16" s="346"/>
    </row>
    <row r="17" spans="1:4" x14ac:dyDescent="0.4">
      <c r="A17" s="9">
        <v>11</v>
      </c>
      <c r="B17" s="5" t="s">
        <v>377</v>
      </c>
      <c r="C17" s="247">
        <v>135</v>
      </c>
      <c r="D17" s="346"/>
    </row>
    <row r="18" spans="1:4" x14ac:dyDescent="0.4">
      <c r="A18" s="9">
        <v>12</v>
      </c>
      <c r="B18" s="5" t="s">
        <v>378</v>
      </c>
      <c r="C18" s="247">
        <v>123</v>
      </c>
      <c r="D18" s="346"/>
    </row>
    <row r="19" spans="1:4" x14ac:dyDescent="0.4">
      <c r="A19" s="9">
        <v>13</v>
      </c>
      <c r="B19" s="5" t="s">
        <v>379</v>
      </c>
      <c r="C19" s="247">
        <v>121</v>
      </c>
      <c r="D19" s="346"/>
    </row>
    <row r="20" spans="1:4" x14ac:dyDescent="0.4">
      <c r="A20" s="9">
        <v>14</v>
      </c>
      <c r="B20" s="5" t="s">
        <v>380</v>
      </c>
      <c r="C20" s="247">
        <v>109</v>
      </c>
      <c r="D20" s="346"/>
    </row>
    <row r="21" spans="1:4" x14ac:dyDescent="0.4">
      <c r="A21" s="9">
        <v>15</v>
      </c>
      <c r="B21" s="5" t="s">
        <v>381</v>
      </c>
      <c r="C21" s="247">
        <v>101</v>
      </c>
      <c r="D21" s="346"/>
    </row>
    <row r="22" spans="1:4" x14ac:dyDescent="0.4">
      <c r="A22" s="9">
        <v>16</v>
      </c>
      <c r="B22" s="5" t="s">
        <v>382</v>
      </c>
      <c r="C22" s="247">
        <v>97</v>
      </c>
      <c r="D22" s="346"/>
    </row>
    <row r="23" spans="1:4" x14ac:dyDescent="0.4">
      <c r="A23" s="9">
        <v>17</v>
      </c>
      <c r="B23" s="5" t="s">
        <v>383</v>
      </c>
      <c r="C23" s="247">
        <v>97</v>
      </c>
      <c r="D23" s="346"/>
    </row>
    <row r="24" spans="1:4" x14ac:dyDescent="0.4">
      <c r="A24" s="9">
        <v>18</v>
      </c>
      <c r="B24" s="5" t="s">
        <v>384</v>
      </c>
      <c r="C24" s="247">
        <v>93</v>
      </c>
      <c r="D24" s="346"/>
    </row>
    <row r="25" spans="1:4" x14ac:dyDescent="0.4">
      <c r="A25" s="9">
        <v>19</v>
      </c>
      <c r="B25" s="5" t="s">
        <v>385</v>
      </c>
      <c r="C25" s="247">
        <v>88</v>
      </c>
      <c r="D25" s="346"/>
    </row>
    <row r="26" spans="1:4" x14ac:dyDescent="0.4">
      <c r="A26" s="9">
        <v>20</v>
      </c>
      <c r="B26" s="5" t="s">
        <v>386</v>
      </c>
      <c r="C26" s="247">
        <v>85</v>
      </c>
      <c r="D26" s="346"/>
    </row>
    <row r="27" spans="1:4" x14ac:dyDescent="0.4">
      <c r="A27" s="9">
        <v>21</v>
      </c>
      <c r="B27" s="5" t="s">
        <v>387</v>
      </c>
      <c r="C27" s="247">
        <v>84</v>
      </c>
      <c r="D27" s="346"/>
    </row>
    <row r="28" spans="1:4" x14ac:dyDescent="0.4">
      <c r="A28" s="9">
        <v>22</v>
      </c>
      <c r="B28" s="5" t="s">
        <v>388</v>
      </c>
      <c r="C28" s="247">
        <v>83</v>
      </c>
      <c r="D28" s="15"/>
    </row>
    <row r="29" spans="1:4" x14ac:dyDescent="0.4">
      <c r="A29" s="9">
        <v>23</v>
      </c>
      <c r="B29" s="5" t="s">
        <v>389</v>
      </c>
      <c r="C29" s="247">
        <v>69</v>
      </c>
      <c r="D29" s="15"/>
    </row>
    <row r="30" spans="1:4" x14ac:dyDescent="0.4">
      <c r="A30" s="9">
        <v>24</v>
      </c>
      <c r="B30" s="5" t="s">
        <v>390</v>
      </c>
      <c r="C30" s="247">
        <v>69</v>
      </c>
      <c r="D30" s="15"/>
    </row>
    <row r="31" spans="1:4" x14ac:dyDescent="0.4">
      <c r="A31" s="9">
        <v>25</v>
      </c>
      <c r="B31" s="3" t="s">
        <v>391</v>
      </c>
      <c r="C31" s="247">
        <v>66</v>
      </c>
      <c r="D31" s="15"/>
    </row>
    <row r="32" spans="1:4" x14ac:dyDescent="0.4">
      <c r="A32" s="9">
        <v>26</v>
      </c>
      <c r="B32" s="160" t="s">
        <v>392</v>
      </c>
      <c r="C32" s="247">
        <v>61</v>
      </c>
      <c r="D32" s="346"/>
    </row>
    <row r="33" spans="1:4" x14ac:dyDescent="0.4">
      <c r="A33" s="9">
        <v>27</v>
      </c>
      <c r="B33" s="160" t="s">
        <v>393</v>
      </c>
      <c r="C33" s="247">
        <v>60</v>
      </c>
      <c r="D33" s="346"/>
    </row>
    <row r="34" spans="1:4" x14ac:dyDescent="0.4">
      <c r="A34" s="9">
        <v>28</v>
      </c>
      <c r="B34" s="160" t="s">
        <v>394</v>
      </c>
      <c r="C34" s="247">
        <v>59</v>
      </c>
      <c r="D34" s="346"/>
    </row>
    <row r="35" spans="1:4" x14ac:dyDescent="0.4">
      <c r="A35" s="9">
        <v>29</v>
      </c>
      <c r="B35" s="160" t="s">
        <v>395</v>
      </c>
      <c r="C35" s="247">
        <v>56</v>
      </c>
      <c r="D35" s="346"/>
    </row>
    <row r="36" spans="1:4" x14ac:dyDescent="0.4">
      <c r="A36" s="9">
        <v>30</v>
      </c>
      <c r="B36" s="160" t="s">
        <v>396</v>
      </c>
      <c r="C36" s="247">
        <v>54</v>
      </c>
      <c r="D36" s="346"/>
    </row>
    <row r="37" spans="1:4" x14ac:dyDescent="0.4">
      <c r="A37" s="9">
        <v>31</v>
      </c>
      <c r="B37" s="210" t="s">
        <v>397</v>
      </c>
      <c r="C37" s="247">
        <v>54</v>
      </c>
      <c r="D37" s="346"/>
    </row>
    <row r="38" spans="1:4" x14ac:dyDescent="0.4">
      <c r="A38" s="9">
        <v>32</v>
      </c>
      <c r="B38" s="160" t="s">
        <v>398</v>
      </c>
      <c r="C38" s="247">
        <v>54</v>
      </c>
      <c r="D38" s="346"/>
    </row>
    <row r="39" spans="1:4" x14ac:dyDescent="0.4">
      <c r="A39" s="9">
        <v>33</v>
      </c>
      <c r="B39" s="160" t="s">
        <v>399</v>
      </c>
      <c r="C39" s="247">
        <v>53</v>
      </c>
      <c r="D39" s="346"/>
    </row>
    <row r="40" spans="1:4" x14ac:dyDescent="0.4">
      <c r="A40" s="9">
        <v>34</v>
      </c>
      <c r="B40" s="160" t="s">
        <v>400</v>
      </c>
      <c r="C40" s="247">
        <v>53</v>
      </c>
      <c r="D40" s="346"/>
    </row>
    <row r="41" spans="1:4" x14ac:dyDescent="0.4">
      <c r="A41" s="9">
        <v>35</v>
      </c>
      <c r="B41" s="160" t="s">
        <v>401</v>
      </c>
      <c r="C41" s="247">
        <v>50</v>
      </c>
      <c r="D41" s="346"/>
    </row>
    <row r="42" spans="1:4" x14ac:dyDescent="0.4">
      <c r="A42" s="9">
        <v>36</v>
      </c>
      <c r="B42" s="210" t="s">
        <v>402</v>
      </c>
      <c r="C42" s="247">
        <v>47</v>
      </c>
      <c r="D42" s="346"/>
    </row>
    <row r="43" spans="1:4" x14ac:dyDescent="0.4">
      <c r="A43" s="9">
        <v>37</v>
      </c>
      <c r="B43" s="160" t="s">
        <v>403</v>
      </c>
      <c r="C43" s="247">
        <v>46</v>
      </c>
      <c r="D43" s="346"/>
    </row>
    <row r="44" spans="1:4" x14ac:dyDescent="0.4">
      <c r="A44" s="9">
        <v>38</v>
      </c>
      <c r="B44" s="160" t="s">
        <v>404</v>
      </c>
      <c r="C44" s="247">
        <v>46</v>
      </c>
      <c r="D44" s="346"/>
    </row>
    <row r="45" spans="1:4" x14ac:dyDescent="0.4">
      <c r="A45" s="9">
        <v>39</v>
      </c>
      <c r="B45" s="160" t="s">
        <v>405</v>
      </c>
      <c r="C45" s="247">
        <v>44</v>
      </c>
      <c r="D45" s="346"/>
    </row>
    <row r="46" spans="1:4" x14ac:dyDescent="0.4">
      <c r="A46" s="9">
        <v>40</v>
      </c>
      <c r="B46" s="160" t="s">
        <v>406</v>
      </c>
      <c r="C46" s="247">
        <v>44</v>
      </c>
      <c r="D46" s="346"/>
    </row>
    <row r="47" spans="1:4" x14ac:dyDescent="0.4">
      <c r="A47" s="9">
        <v>41</v>
      </c>
      <c r="B47" s="160" t="s">
        <v>407</v>
      </c>
      <c r="C47" s="247">
        <v>42</v>
      </c>
      <c r="D47" s="346"/>
    </row>
    <row r="48" spans="1:4" x14ac:dyDescent="0.4">
      <c r="A48" s="9">
        <v>42</v>
      </c>
      <c r="B48" s="160" t="s">
        <v>408</v>
      </c>
      <c r="C48" s="247">
        <v>41</v>
      </c>
      <c r="D48" s="346"/>
    </row>
    <row r="49" spans="1:11" x14ac:dyDescent="0.4">
      <c r="A49" s="9">
        <v>43</v>
      </c>
      <c r="B49" s="160" t="s">
        <v>409</v>
      </c>
      <c r="C49" s="247">
        <v>40</v>
      </c>
      <c r="D49" s="346"/>
    </row>
    <row r="50" spans="1:11" x14ac:dyDescent="0.4">
      <c r="A50" s="9">
        <v>44</v>
      </c>
      <c r="B50" s="160" t="s">
        <v>410</v>
      </c>
      <c r="C50" s="247">
        <v>38</v>
      </c>
      <c r="D50" s="346"/>
    </row>
    <row r="51" spans="1:11" x14ac:dyDescent="0.4">
      <c r="A51" s="9">
        <v>45</v>
      </c>
      <c r="B51" s="160" t="s">
        <v>411</v>
      </c>
      <c r="C51" s="247">
        <v>38</v>
      </c>
      <c r="D51" s="346"/>
    </row>
    <row r="52" spans="1:11" x14ac:dyDescent="0.4">
      <c r="A52" s="9">
        <v>46</v>
      </c>
      <c r="B52" s="160" t="s">
        <v>412</v>
      </c>
      <c r="C52" s="247">
        <v>35</v>
      </c>
      <c r="D52" s="346"/>
    </row>
    <row r="53" spans="1:11" x14ac:dyDescent="0.4">
      <c r="A53" s="9">
        <v>47</v>
      </c>
      <c r="B53" s="160" t="s">
        <v>413</v>
      </c>
      <c r="C53" s="247">
        <v>35</v>
      </c>
      <c r="D53" s="346"/>
    </row>
    <row r="54" spans="1:11" x14ac:dyDescent="0.4">
      <c r="A54" s="9">
        <v>48</v>
      </c>
      <c r="B54" s="210" t="s">
        <v>414</v>
      </c>
      <c r="C54" s="247">
        <v>34</v>
      </c>
      <c r="D54" s="346"/>
    </row>
    <row r="55" spans="1:11" x14ac:dyDescent="0.4">
      <c r="A55" s="9">
        <v>49</v>
      </c>
      <c r="B55" s="5" t="s">
        <v>415</v>
      </c>
      <c r="C55" s="247">
        <v>34</v>
      </c>
      <c r="D55" s="346"/>
    </row>
    <row r="56" spans="1:11" x14ac:dyDescent="0.4">
      <c r="A56" s="9">
        <v>50</v>
      </c>
      <c r="B56" t="s">
        <v>416</v>
      </c>
      <c r="C56" s="247">
        <v>33</v>
      </c>
      <c r="D56" s="347"/>
    </row>
    <row r="57" spans="1:11" x14ac:dyDescent="0.4">
      <c r="A57" s="63"/>
      <c r="B57" s="63"/>
      <c r="C57" s="64"/>
      <c r="D57" s="64" t="s">
        <v>145</v>
      </c>
    </row>
    <row r="58" spans="1:11" ht="20.25" customHeight="1" x14ac:dyDescent="0.4">
      <c r="A58" s="12" t="s">
        <v>99</v>
      </c>
    </row>
    <row r="59" spans="1:11" ht="15" customHeight="1" x14ac:dyDescent="0.4">
      <c r="A59" s="10" t="s">
        <v>417</v>
      </c>
      <c r="B59" s="10"/>
      <c r="C59" s="47"/>
      <c r="D59" s="10"/>
      <c r="K59" s="161"/>
    </row>
    <row r="60" spans="1:11" x14ac:dyDescent="0.4">
      <c r="A60" s="10" t="s">
        <v>418</v>
      </c>
      <c r="B60" s="10"/>
      <c r="C60" s="10"/>
      <c r="D60" s="10"/>
      <c r="K60" s="162"/>
    </row>
    <row r="61" spans="1:11" x14ac:dyDescent="0.4">
      <c r="A61" s="10" t="s">
        <v>419</v>
      </c>
      <c r="B61" s="10"/>
      <c r="C61" s="10"/>
      <c r="D61" s="10"/>
      <c r="K61" s="49"/>
    </row>
    <row r="62" spans="1:11" x14ac:dyDescent="0.4">
      <c r="A62" s="10"/>
      <c r="B62" s="10"/>
      <c r="C62" s="10"/>
      <c r="D62" s="10"/>
    </row>
  </sheetData>
  <hyperlinks>
    <hyperlink ref="D1" location="Contents!A1" display="Contents" xr:uid="{01D4AEBF-63C9-449C-9C48-88B8D6A45592}"/>
    <hyperlink ref="D2" location="Notes!A1" display="Notes" xr:uid="{E4FBEFFB-1224-43E1-8C51-DC22689E34DA}"/>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50A9-1006-4E26-8225-9895A3F44A71}">
  <dimension ref="A1:E62"/>
  <sheetViews>
    <sheetView topLeftCell="A4" workbookViewId="0">
      <selection activeCell="F11" sqref="F11"/>
    </sheetView>
  </sheetViews>
  <sheetFormatPr defaultColWidth="8.77734375" defaultRowHeight="15" x14ac:dyDescent="0.4"/>
  <cols>
    <col min="1" max="1" width="10.21875" style="5" customWidth="1"/>
    <col min="2" max="2" width="44.77734375" style="5" customWidth="1"/>
    <col min="3" max="3" width="14.77734375" style="5" customWidth="1"/>
    <col min="4" max="4" width="23.77734375" style="5" customWidth="1"/>
    <col min="5" max="16384" width="8.77734375" style="5"/>
  </cols>
  <sheetData>
    <row r="1" spans="1:5" x14ac:dyDescent="0.4">
      <c r="A1" s="6" t="s">
        <v>420</v>
      </c>
      <c r="B1" s="6"/>
      <c r="C1" s="6"/>
      <c r="D1" s="71" t="s">
        <v>125</v>
      </c>
      <c r="E1" s="6"/>
    </row>
    <row r="2" spans="1:5" x14ac:dyDescent="0.4">
      <c r="A2" s="19">
        <v>2024</v>
      </c>
      <c r="B2" s="7"/>
      <c r="C2" s="7"/>
      <c r="D2" s="89" t="s">
        <v>99</v>
      </c>
      <c r="E2" s="8"/>
    </row>
    <row r="3" spans="1:5" x14ac:dyDescent="0.4">
      <c r="A3" s="19" t="s">
        <v>360</v>
      </c>
      <c r="B3" s="7"/>
      <c r="C3" s="71"/>
      <c r="D3" s="8"/>
    </row>
    <row r="4" spans="1:5" s="34" customFormat="1" x14ac:dyDescent="0.4">
      <c r="A4" s="19" t="s">
        <v>418</v>
      </c>
      <c r="B4" s="90"/>
      <c r="C4" s="89"/>
      <c r="D4" s="65"/>
    </row>
    <row r="5" spans="1:5" ht="27.75" x14ac:dyDescent="0.4">
      <c r="A5" s="95" t="s">
        <v>362</v>
      </c>
      <c r="B5" s="178" t="s">
        <v>363</v>
      </c>
      <c r="C5" s="266" t="s">
        <v>421</v>
      </c>
      <c r="D5" s="131" t="s">
        <v>422</v>
      </c>
    </row>
    <row r="6" spans="1:5" x14ac:dyDescent="0.4">
      <c r="A6" s="36"/>
      <c r="B6" s="197" t="s">
        <v>366</v>
      </c>
      <c r="C6" s="198">
        <f>SUM(C7:C56)</f>
        <v>2832</v>
      </c>
      <c r="D6" s="239">
        <f>Table2.3b[[#This Row],[Patents granted]]/'Table 1'!K7</f>
        <v>0.34419056878949927</v>
      </c>
    </row>
    <row r="7" spans="1:5" x14ac:dyDescent="0.4">
      <c r="A7" s="9">
        <v>1</v>
      </c>
      <c r="B7" s="3" t="s">
        <v>369</v>
      </c>
      <c r="C7" s="3">
        <v>224</v>
      </c>
      <c r="D7" s="236"/>
    </row>
    <row r="8" spans="1:5" x14ac:dyDescent="0.4">
      <c r="A8" s="9">
        <v>2</v>
      </c>
      <c r="B8" s="3" t="s">
        <v>368</v>
      </c>
      <c r="C8" s="3">
        <v>191</v>
      </c>
      <c r="D8" s="236"/>
    </row>
    <row r="9" spans="1:5" x14ac:dyDescent="0.4">
      <c r="A9" s="9">
        <v>3</v>
      </c>
      <c r="B9" s="3" t="s">
        <v>373</v>
      </c>
      <c r="C9" s="3">
        <v>164</v>
      </c>
      <c r="D9" s="236"/>
    </row>
    <row r="10" spans="1:5" x14ac:dyDescent="0.4">
      <c r="A10" s="9">
        <v>4</v>
      </c>
      <c r="B10" s="3" t="s">
        <v>423</v>
      </c>
      <c r="C10" s="3">
        <v>146</v>
      </c>
      <c r="D10" s="236"/>
    </row>
    <row r="11" spans="1:5" x14ac:dyDescent="0.4">
      <c r="A11" s="9">
        <v>5</v>
      </c>
      <c r="B11" s="3" t="s">
        <v>375</v>
      </c>
      <c r="C11" s="3">
        <v>115</v>
      </c>
      <c r="D11" s="236"/>
    </row>
    <row r="12" spans="1:5" x14ac:dyDescent="0.4">
      <c r="A12" s="9">
        <v>6</v>
      </c>
      <c r="B12" s="3" t="s">
        <v>390</v>
      </c>
      <c r="C12" s="3">
        <v>107</v>
      </c>
      <c r="D12" s="236"/>
    </row>
    <row r="13" spans="1:5" x14ac:dyDescent="0.4">
      <c r="A13" s="9">
        <v>7</v>
      </c>
      <c r="B13" s="3" t="s">
        <v>385</v>
      </c>
      <c r="C13" s="3">
        <v>94</v>
      </c>
      <c r="D13" s="236"/>
    </row>
    <row r="14" spans="1:5" x14ac:dyDescent="0.4">
      <c r="A14" s="9">
        <v>8</v>
      </c>
      <c r="B14" s="3" t="s">
        <v>424</v>
      </c>
      <c r="C14" s="3">
        <v>93</v>
      </c>
      <c r="D14" s="236"/>
    </row>
    <row r="15" spans="1:5" ht="18.75" customHeight="1" x14ac:dyDescent="0.4">
      <c r="A15" s="9">
        <v>9</v>
      </c>
      <c r="B15" s="3" t="s">
        <v>378</v>
      </c>
      <c r="C15" s="3">
        <v>93</v>
      </c>
      <c r="D15" s="236"/>
    </row>
    <row r="16" spans="1:5" x14ac:dyDescent="0.4">
      <c r="A16" s="9">
        <v>10</v>
      </c>
      <c r="B16" s="3" t="s">
        <v>387</v>
      </c>
      <c r="C16" s="3">
        <v>81</v>
      </c>
      <c r="D16" s="236"/>
    </row>
    <row r="17" spans="1:4" x14ac:dyDescent="0.4">
      <c r="A17" s="9">
        <v>11</v>
      </c>
      <c r="B17" s="3" t="s">
        <v>425</v>
      </c>
      <c r="C17" s="3">
        <v>79</v>
      </c>
      <c r="D17" s="236"/>
    </row>
    <row r="18" spans="1:4" x14ac:dyDescent="0.4">
      <c r="A18" s="9">
        <v>12</v>
      </c>
      <c r="B18" s="3" t="s">
        <v>404</v>
      </c>
      <c r="C18" s="3">
        <v>74</v>
      </c>
      <c r="D18" s="236"/>
    </row>
    <row r="19" spans="1:4" x14ac:dyDescent="0.4">
      <c r="A19" s="9">
        <v>13</v>
      </c>
      <c r="B19" s="3" t="s">
        <v>426</v>
      </c>
      <c r="C19" s="3">
        <v>72</v>
      </c>
      <c r="D19" s="236"/>
    </row>
    <row r="20" spans="1:4" x14ac:dyDescent="0.4">
      <c r="A20" s="9">
        <v>14</v>
      </c>
      <c r="B20" s="3" t="s">
        <v>381</v>
      </c>
      <c r="C20" s="3">
        <v>63</v>
      </c>
      <c r="D20" s="236"/>
    </row>
    <row r="21" spans="1:4" x14ac:dyDescent="0.4">
      <c r="A21" s="9">
        <v>15</v>
      </c>
      <c r="B21" s="3" t="s">
        <v>427</v>
      </c>
      <c r="C21" s="3">
        <v>61</v>
      </c>
      <c r="D21" s="236"/>
    </row>
    <row r="22" spans="1:4" x14ac:dyDescent="0.4">
      <c r="A22" s="9">
        <v>16</v>
      </c>
      <c r="B22" s="3" t="s">
        <v>428</v>
      </c>
      <c r="C22" s="3">
        <v>57</v>
      </c>
      <c r="D22" s="236"/>
    </row>
    <row r="23" spans="1:4" x14ac:dyDescent="0.4">
      <c r="A23" s="9">
        <v>17</v>
      </c>
      <c r="B23" s="3" t="s">
        <v>429</v>
      </c>
      <c r="C23" s="3">
        <v>54</v>
      </c>
      <c r="D23" s="236"/>
    </row>
    <row r="24" spans="1:4" x14ac:dyDescent="0.4">
      <c r="A24" s="9">
        <v>18</v>
      </c>
      <c r="B24" s="3" t="s">
        <v>430</v>
      </c>
      <c r="C24" s="3">
        <v>53</v>
      </c>
      <c r="D24" s="236"/>
    </row>
    <row r="25" spans="1:4" x14ac:dyDescent="0.4">
      <c r="A25" s="9">
        <v>19</v>
      </c>
      <c r="B25" s="3" t="s">
        <v>431</v>
      </c>
      <c r="C25" s="3">
        <v>51</v>
      </c>
      <c r="D25" s="236"/>
    </row>
    <row r="26" spans="1:4" x14ac:dyDescent="0.4">
      <c r="A26" s="9">
        <v>20</v>
      </c>
      <c r="B26" s="3" t="s">
        <v>432</v>
      </c>
      <c r="C26" s="3">
        <v>47</v>
      </c>
      <c r="D26" s="236"/>
    </row>
    <row r="27" spans="1:4" x14ac:dyDescent="0.4">
      <c r="A27" s="9">
        <v>21</v>
      </c>
      <c r="B27" s="3" t="s">
        <v>433</v>
      </c>
      <c r="C27" s="3">
        <v>45</v>
      </c>
      <c r="D27" s="236"/>
    </row>
    <row r="28" spans="1:4" x14ac:dyDescent="0.4">
      <c r="A28" s="9">
        <v>22</v>
      </c>
      <c r="B28" s="3" t="s">
        <v>434</v>
      </c>
      <c r="C28" s="3">
        <v>44</v>
      </c>
      <c r="D28" s="15"/>
    </row>
    <row r="29" spans="1:4" x14ac:dyDescent="0.4">
      <c r="A29" s="9">
        <v>23</v>
      </c>
      <c r="B29" s="3" t="s">
        <v>371</v>
      </c>
      <c r="C29" s="3">
        <v>40</v>
      </c>
      <c r="D29" s="15"/>
    </row>
    <row r="30" spans="1:4" x14ac:dyDescent="0.4">
      <c r="A30" s="9">
        <v>24</v>
      </c>
      <c r="B30" s="3" t="s">
        <v>435</v>
      </c>
      <c r="C30" s="3">
        <v>40</v>
      </c>
      <c r="D30" s="15"/>
    </row>
    <row r="31" spans="1:4" x14ac:dyDescent="0.4">
      <c r="A31" s="9">
        <v>25</v>
      </c>
      <c r="B31" s="3" t="s">
        <v>412</v>
      </c>
      <c r="C31" s="3">
        <v>39</v>
      </c>
      <c r="D31" s="236"/>
    </row>
    <row r="32" spans="1:4" x14ac:dyDescent="0.4">
      <c r="A32" s="9">
        <v>26</v>
      </c>
      <c r="B32" s="3" t="s">
        <v>372</v>
      </c>
      <c r="C32" s="3">
        <v>39</v>
      </c>
      <c r="D32" s="236"/>
    </row>
    <row r="33" spans="1:4" x14ac:dyDescent="0.4">
      <c r="A33" s="9">
        <v>27</v>
      </c>
      <c r="B33" s="3" t="s">
        <v>388</v>
      </c>
      <c r="C33" s="3">
        <v>38</v>
      </c>
      <c r="D33" s="236"/>
    </row>
    <row r="34" spans="1:4" x14ac:dyDescent="0.4">
      <c r="A34" s="9">
        <v>28</v>
      </c>
      <c r="B34" s="3" t="s">
        <v>436</v>
      </c>
      <c r="C34" s="3">
        <v>38</v>
      </c>
      <c r="D34" s="236"/>
    </row>
    <row r="35" spans="1:4" x14ac:dyDescent="0.4">
      <c r="A35" s="9">
        <v>29</v>
      </c>
      <c r="B35" s="3" t="s">
        <v>394</v>
      </c>
      <c r="C35" s="3">
        <v>37</v>
      </c>
      <c r="D35" s="236"/>
    </row>
    <row r="36" spans="1:4" x14ac:dyDescent="0.4">
      <c r="A36" s="9">
        <v>30</v>
      </c>
      <c r="B36" s="3" t="s">
        <v>400</v>
      </c>
      <c r="C36" s="3">
        <v>37</v>
      </c>
      <c r="D36" s="236"/>
    </row>
    <row r="37" spans="1:4" x14ac:dyDescent="0.4">
      <c r="A37" s="9">
        <v>31</v>
      </c>
      <c r="B37" s="3" t="s">
        <v>437</v>
      </c>
      <c r="C37" s="3">
        <v>34</v>
      </c>
      <c r="D37" s="236"/>
    </row>
    <row r="38" spans="1:4" x14ac:dyDescent="0.4">
      <c r="A38" s="9">
        <v>32</v>
      </c>
      <c r="B38" s="3" t="s">
        <v>438</v>
      </c>
      <c r="C38" s="3">
        <v>34</v>
      </c>
      <c r="D38" s="236"/>
    </row>
    <row r="39" spans="1:4" x14ac:dyDescent="0.4">
      <c r="A39" s="9">
        <v>33</v>
      </c>
      <c r="B39" s="3" t="s">
        <v>439</v>
      </c>
      <c r="C39" s="3">
        <v>33</v>
      </c>
      <c r="D39" s="236"/>
    </row>
    <row r="40" spans="1:4" x14ac:dyDescent="0.4">
      <c r="A40" s="9">
        <v>34</v>
      </c>
      <c r="B40" s="3" t="s">
        <v>409</v>
      </c>
      <c r="C40" s="3">
        <v>33</v>
      </c>
      <c r="D40" s="236"/>
    </row>
    <row r="41" spans="1:4" x14ac:dyDescent="0.4">
      <c r="A41" s="9">
        <v>35</v>
      </c>
      <c r="B41" s="3" t="s">
        <v>440</v>
      </c>
      <c r="C41" s="3">
        <v>28</v>
      </c>
      <c r="D41" s="236"/>
    </row>
    <row r="42" spans="1:4" x14ac:dyDescent="0.4">
      <c r="A42" s="9">
        <v>36</v>
      </c>
      <c r="B42" s="3" t="s">
        <v>441</v>
      </c>
      <c r="C42" s="3">
        <v>28</v>
      </c>
      <c r="D42" s="236"/>
    </row>
    <row r="43" spans="1:4" x14ac:dyDescent="0.4">
      <c r="A43" s="9">
        <v>37</v>
      </c>
      <c r="B43" s="3" t="s">
        <v>396</v>
      </c>
      <c r="C43" s="3">
        <v>28</v>
      </c>
      <c r="D43" s="236"/>
    </row>
    <row r="44" spans="1:4" x14ac:dyDescent="0.4">
      <c r="A44" s="9">
        <v>38</v>
      </c>
      <c r="B44" s="3" t="s">
        <v>442</v>
      </c>
      <c r="C44" s="3">
        <v>27</v>
      </c>
      <c r="D44" s="236"/>
    </row>
    <row r="45" spans="1:4" x14ac:dyDescent="0.4">
      <c r="A45" s="9">
        <v>39</v>
      </c>
      <c r="B45" s="215" t="s">
        <v>443</v>
      </c>
      <c r="C45" s="3">
        <v>27</v>
      </c>
      <c r="D45" s="236"/>
    </row>
    <row r="46" spans="1:4" x14ac:dyDescent="0.4">
      <c r="A46" s="9">
        <v>40</v>
      </c>
      <c r="B46" s="3" t="s">
        <v>397</v>
      </c>
      <c r="C46" s="3">
        <v>27</v>
      </c>
      <c r="D46" s="236"/>
    </row>
    <row r="47" spans="1:4" x14ac:dyDescent="0.4">
      <c r="A47" s="9">
        <v>41</v>
      </c>
      <c r="B47" s="3" t="s">
        <v>407</v>
      </c>
      <c r="C47" s="3">
        <v>26</v>
      </c>
      <c r="D47" s="236"/>
    </row>
    <row r="48" spans="1:4" x14ac:dyDescent="0.4">
      <c r="A48" s="9">
        <v>42</v>
      </c>
      <c r="B48" s="3" t="s">
        <v>444</v>
      </c>
      <c r="C48" s="3">
        <v>26</v>
      </c>
      <c r="D48" s="236"/>
    </row>
    <row r="49" spans="1:4" x14ac:dyDescent="0.4">
      <c r="A49" s="9">
        <v>43</v>
      </c>
      <c r="B49" s="3" t="s">
        <v>445</v>
      </c>
      <c r="C49" s="3">
        <v>24</v>
      </c>
      <c r="D49" s="236"/>
    </row>
    <row r="50" spans="1:4" x14ac:dyDescent="0.4">
      <c r="A50" s="9">
        <v>44</v>
      </c>
      <c r="B50" s="3" t="s">
        <v>389</v>
      </c>
      <c r="C50" s="3">
        <v>22</v>
      </c>
      <c r="D50" s="236"/>
    </row>
    <row r="51" spans="1:4" x14ac:dyDescent="0.4">
      <c r="A51" s="9">
        <v>45</v>
      </c>
      <c r="B51" s="3" t="s">
        <v>446</v>
      </c>
      <c r="C51" s="3">
        <v>22</v>
      </c>
      <c r="D51" s="236"/>
    </row>
    <row r="52" spans="1:4" x14ac:dyDescent="0.4">
      <c r="A52" s="9">
        <v>46</v>
      </c>
      <c r="B52" s="3" t="s">
        <v>447</v>
      </c>
      <c r="C52" s="3">
        <v>21</v>
      </c>
      <c r="D52" s="236"/>
    </row>
    <row r="53" spans="1:4" x14ac:dyDescent="0.4">
      <c r="A53" s="9">
        <v>47</v>
      </c>
      <c r="B53" s="3" t="s">
        <v>448</v>
      </c>
      <c r="C53" s="3">
        <v>21</v>
      </c>
      <c r="D53" s="236"/>
    </row>
    <row r="54" spans="1:4" x14ac:dyDescent="0.4">
      <c r="A54" s="9">
        <v>48</v>
      </c>
      <c r="B54" s="3" t="s">
        <v>449</v>
      </c>
      <c r="C54" s="3">
        <v>20</v>
      </c>
      <c r="D54" s="236"/>
    </row>
    <row r="55" spans="1:4" x14ac:dyDescent="0.4">
      <c r="A55" s="9">
        <v>49</v>
      </c>
      <c r="B55" s="3" t="s">
        <v>450</v>
      </c>
      <c r="C55" s="3">
        <v>18</v>
      </c>
      <c r="D55" s="236"/>
    </row>
    <row r="56" spans="1:4" x14ac:dyDescent="0.4">
      <c r="A56" s="9">
        <v>50</v>
      </c>
      <c r="B56" s="3" t="s">
        <v>451</v>
      </c>
      <c r="C56" s="3">
        <v>17</v>
      </c>
      <c r="D56" s="238"/>
    </row>
    <row r="57" spans="1:4" x14ac:dyDescent="0.4">
      <c r="A57" s="63"/>
      <c r="B57" s="63"/>
      <c r="C57" s="64"/>
      <c r="D57" s="64" t="s">
        <v>145</v>
      </c>
    </row>
    <row r="58" spans="1:4" x14ac:dyDescent="0.4">
      <c r="A58" s="12" t="s">
        <v>99</v>
      </c>
      <c r="B58" s="10"/>
      <c r="C58" s="10"/>
      <c r="D58" s="10"/>
    </row>
    <row r="59" spans="1:4" x14ac:dyDescent="0.4">
      <c r="A59" s="10" t="s">
        <v>417</v>
      </c>
      <c r="B59" s="10"/>
      <c r="C59" s="47"/>
      <c r="D59" s="10"/>
    </row>
    <row r="60" spans="1:4" x14ac:dyDescent="0.4">
      <c r="A60" s="10" t="s">
        <v>418</v>
      </c>
      <c r="B60" s="10"/>
      <c r="C60" s="10"/>
      <c r="D60" s="10"/>
    </row>
    <row r="61" spans="1:4" x14ac:dyDescent="0.4">
      <c r="A61" s="10" t="s">
        <v>419</v>
      </c>
      <c r="B61" s="10"/>
      <c r="C61" s="10"/>
      <c r="D61" s="10"/>
    </row>
    <row r="62" spans="1:4" x14ac:dyDescent="0.4">
      <c r="A62" s="10"/>
      <c r="B62" s="10"/>
      <c r="C62" s="10"/>
      <c r="D62" s="10"/>
    </row>
  </sheetData>
  <hyperlinks>
    <hyperlink ref="D1" location="Contents!A1" display="Contents" xr:uid="{D147242F-2DE8-4B40-89AF-B11F4EDDA184}"/>
    <hyperlink ref="D2" location="Notes!A1" display="Notes" xr:uid="{B1B1D33B-90EA-4B5F-B525-B2234F385779}"/>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4" ma:contentTypeDescription="Create a new document." ma:contentTypeScope="" ma:versionID="35f07990c92e48780d5fa21ee6da484f">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28f555e26d7adb9882dfbc602072414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element ref="ns2:record"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element name="record" ma:index="27" nillable="true" ma:displayName="record" ma:description="Under the document retention framework, this is a record. " ma:format="Dropdown" ma:internalName="record">
      <xsd:simpleType>
        <xsd:restriction base="dms:Choice">
          <xsd:enumeration value="record"/>
          <xsd:enumeration value="Choice 2"/>
          <xsd:enumeration value="Choice 3"/>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y_x002f_Move_x002f_Delete xmlns="a8f2d2d4-8539-4ae4-b3bc-44be163dbcf7">New</Stay_x002f_Move_x002f_Delete>
    <Retention7YearsfromCreated xmlns="a8f2d2d4-8539-4ae4-b3bc-44be163dbcf7" xsi:nil="true"/>
    <ProjectName xmlns="a8f2d2d4-8539-4ae4-b3bc-44be163dbcf7" xsi:nil="true"/>
    <SharedWithUsers xmlns="e9770df2-940a-4175-a451-1b112ec82e59">
      <UserInfo>
        <DisplayName>Hannah Hunt</DisplayName>
        <AccountId>219</AccountId>
        <AccountType/>
      </UserInfo>
      <UserInfo>
        <DisplayName>svc-avepoint-0365-pooluser5</DisplayName>
        <AccountId>16</AccountId>
        <AccountType/>
      </UserInfo>
      <UserInfo>
        <DisplayName>Julia Leighton</DisplayName>
        <AccountId>22</AccountId>
        <AccountType/>
      </UserInfo>
      <UserInfo>
        <DisplayName>Stephanie Dales</DisplayName>
        <AccountId>344</AccountId>
        <AccountType/>
      </UserInfo>
      <UserInfo>
        <DisplayName>Lucy Stratton</DisplayName>
        <AccountId>638</AccountId>
        <AccountType/>
      </UserInfo>
      <UserInfo>
        <DisplayName>Pauline Beck</DisplayName>
        <AccountId>484</AccountId>
        <AccountType/>
      </UserInfo>
      <UserInfo>
        <DisplayName>Erich Hou-Richards</DisplayName>
        <AccountId>1639</AccountId>
        <AccountType/>
      </UserInfo>
      <UserInfo>
        <DisplayName>Paul Evans</DisplayName>
        <AccountId>922</AccountId>
        <AccountType/>
      </UserInfo>
      <UserInfo>
        <DisplayName>Jared Stokes</DisplayName>
        <AccountId>543</AccountId>
        <AccountType/>
      </UserInfo>
      <UserInfo>
        <DisplayName>MIBI</DisplayName>
        <AccountId>2334</AccountId>
        <AccountType/>
      </UserInfo>
      <UserInfo>
        <DisplayName>Virag Patel</DisplayName>
        <AccountId>658</AccountId>
        <AccountType/>
      </UserInfo>
    </SharedWithUsers>
    <Retain_x002f_Reviewdate xmlns="a8f2d2d4-8539-4ae4-b3bc-44be163dbcf7" xsi:nil="true"/>
    <lcf76f155ced4ddcb4097134ff3c332f xmlns="a8f2d2d4-8539-4ae4-b3bc-44be163dbcf7">
      <Terms xmlns="http://schemas.microsoft.com/office/infopath/2007/PartnerControls"/>
    </lcf76f155ced4ddcb4097134ff3c332f>
    <TaxCatchAll xmlns="e9770df2-940a-4175-a451-1b112ec82e59" xsi:nil="true"/>
    <RightsType xmlns="a8f2d2d4-8539-4ae4-b3bc-44be163dbcf7" xsi:nil="true"/>
    <record xmlns="a8f2d2d4-8539-4ae4-b3bc-44be163dbc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A219AF-2790-416E-87AA-8B5170F76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2d2d4-8539-4ae4-b3bc-44be163dbcf7"/>
    <ds:schemaRef ds:uri="e9770df2-940a-4175-a451-1b112ec82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4FE3F5-C012-49CE-91CA-B3E95ED7CDE2}">
  <ds:schemaRefs>
    <ds:schemaRef ds:uri="http://schemas.microsoft.com/office/2006/documentManagement/types"/>
    <ds:schemaRef ds:uri="a8f2d2d4-8539-4ae4-b3bc-44be163dbcf7"/>
    <ds:schemaRef ds:uri="http://www.w3.org/XML/1998/namespace"/>
    <ds:schemaRef ds:uri="http://schemas.microsoft.com/office/infopath/2007/PartnerControls"/>
    <ds:schemaRef ds:uri="http://purl.org/dc/elements/1.1/"/>
    <ds:schemaRef ds:uri="http://schemas.microsoft.com/office/2006/metadata/properties"/>
    <ds:schemaRef ds:uri="e9770df2-940a-4175-a451-1b112ec82e59"/>
    <ds:schemaRef ds:uri="http://purl.org/dc/term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9FB187BA-62CB-4138-9187-26449A8354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Contents</vt:lpstr>
      <vt:lpstr>Notes</vt:lpstr>
      <vt:lpstr>Table 1</vt:lpstr>
      <vt:lpstr>Table 2.1a</vt:lpstr>
      <vt:lpstr>Table 2.1b</vt:lpstr>
      <vt:lpstr>Table 2.1c</vt:lpstr>
      <vt:lpstr>Table 2.2</vt:lpstr>
      <vt:lpstr>Table 2.3a</vt:lpstr>
      <vt:lpstr>Table 2.3b</vt:lpstr>
      <vt:lpstr>Table 2.4a</vt:lpstr>
      <vt:lpstr>Table 2.4b</vt:lpstr>
      <vt:lpstr>Table 2.5</vt:lpstr>
      <vt:lpstr>Table 2.6</vt:lpstr>
      <vt:lpstr>Table 2.7</vt:lpstr>
      <vt:lpstr>Table 2.8</vt:lpstr>
      <vt:lpstr>Table 2.9a</vt:lpstr>
      <vt:lpstr>Table 2.9b</vt:lpstr>
      <vt:lpstr>Table 2.9c</vt:lpstr>
      <vt:lpstr>Table 2.10</vt:lpstr>
      <vt:lpstr>Table 2.11</vt:lpstr>
      <vt:lpstr>Table 2.12</vt:lpstr>
      <vt:lpstr>Table 3.1a</vt:lpstr>
      <vt:lpstr>Table 3.1b</vt:lpstr>
      <vt:lpstr>Table 3.2</vt:lpstr>
      <vt:lpstr>Table 3.3</vt:lpstr>
      <vt:lpstr>Table 3.4</vt:lpstr>
      <vt:lpstr>Table 3.5</vt:lpstr>
      <vt:lpstr>Table 3.6</vt:lpstr>
      <vt:lpstr>Table 3.7</vt:lpstr>
      <vt:lpstr>Table 4.1a</vt:lpstr>
      <vt:lpstr>Table 4.1b</vt:lpstr>
      <vt:lpstr>Table 4.2</vt:lpstr>
      <vt:lpstr>Table 4.3</vt:lpstr>
      <vt:lpstr>Table 4.4</vt:lpstr>
      <vt:lpstr>Table 4.5</vt:lpstr>
      <vt:lpstr>Table 4.6</vt:lpstr>
      <vt:lpstr>Table 4.7</vt:lpstr>
      <vt:lpstr>Table 5.1</vt:lpstr>
      <vt:lpstr>Table 5.2</vt:lpstr>
      <vt:lpstr>Table 5.3</vt:lpstr>
      <vt:lpstr>Table 5.4</vt:lpstr>
      <vt:lpstr>Table 5.5</vt:lpstr>
      <vt:lpstr>Table 5.6</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2025-06-02T12:12:11Z</dcterms:created>
  <dcterms:modified xsi:type="dcterms:W3CDTF">2025-06-05T16:50:52Z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0x010100E525DD0C14973443869D64BB7A8048CA</vt:lpwstr>
  </property>
</Properties>
</file>